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G:\Groups\PSF\EFO\Autumn 2023\Fiscal tables\Ready Reckoning\RR Article\April 2024 Fix\"/>
    </mc:Choice>
  </mc:AlternateContent>
  <xr:revisionPtr revIDLastSave="0" documentId="13_ncr:1_{E315B7CC-0CA6-499B-BA8B-3220237B05D1}" xr6:coauthVersionLast="47" xr6:coauthVersionMax="47" xr10:uidLastSave="{00000000-0000-0000-0000-000000000000}"/>
  <bookViews>
    <workbookView xWindow="-120" yWindow="-120" windowWidth="34080" windowHeight="22200" xr2:uid="{98539101-C022-42A0-8726-998AD9A2378E}"/>
  </bookViews>
  <sheets>
    <sheet name="Notes" sheetId="31" r:id="rId1"/>
    <sheet name="Inputs -&gt;" sheetId="28" r:id="rId2"/>
    <sheet name="Scenario_inputs" sheetId="4" r:id="rId3"/>
    <sheet name="Outputs -&gt;" sheetId="27" r:id="rId4"/>
    <sheet name="Receipts_and_spending" sheetId="14" r:id="rId5"/>
    <sheet name="Aggregates" sheetId="19" r:id="rId6"/>
    <sheet name="Charts" sheetId="26" r:id="rId7"/>
    <sheet name="Calculations -&gt;" sheetId="29" r:id="rId8"/>
    <sheet name="Determinants" sheetId="3" r:id="rId9"/>
    <sheet name="Receipts_determinants" sheetId="6" r:id="rId10"/>
    <sheet name="Receipts_RR£" sheetId="1" r:id="rId11"/>
    <sheet name="Receipts_RRpc" sheetId="32" r:id="rId12"/>
    <sheet name="Receipts_effects" sheetId="8" r:id="rId13"/>
    <sheet name="Receipts_by_stream" sheetId="12" r:id="rId14"/>
    <sheet name="Receipts_by_determinant" sheetId="13" r:id="rId15"/>
    <sheet name="Receipts_adjustments" sheetId="16" r:id="rId16"/>
    <sheet name="Spending_determinants" sheetId="9" r:id="rId17"/>
    <sheet name="Spending_RR£" sheetId="2" r:id="rId18"/>
    <sheet name="Spending_RRpc" sheetId="33" r:id="rId19"/>
    <sheet name="Spending_effects" sheetId="10" r:id="rId20"/>
    <sheet name="Spending_by_stream" sheetId="18" r:id="rId21"/>
    <sheet name="Spending_by_determinant" sheetId="24" r:id="rId22"/>
    <sheet name="Spending_adjustments" sheetId="17" r:id="rId23"/>
    <sheet name="Debt_interest_determinants" sheetId="22" r:id="rId24"/>
    <sheet name="Debt_interest_RR" sheetId="21" r:id="rId25"/>
    <sheet name="Debt_interest_effects" sheetId="23" r:id="rId26"/>
    <sheet name="Debt_interest_adjustments" sheetId="25" r:id="rId27"/>
  </sheets>
  <externalReferences>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__123Graph_A" localSheetId="0" hidden="1">'[1]SUMMARY TABLE'!$S$23:$S$46</definedName>
    <definedName name="__123Graph_A" hidden="1">'[2]Model inputs'!#REF!</definedName>
    <definedName name="__123Graph_AALLTAX" localSheetId="0" hidden="1">'[3]Forecast data'!#REF!</definedName>
    <definedName name="__123Graph_AALLTAX" hidden="1">'[4]Forecast data'!#REF!</definedName>
    <definedName name="__123Graph_AChart1" hidden="1">[5]table!$B$14:$B$16</definedName>
    <definedName name="__123Graph_ACHGSPD1" hidden="1">'[6]CHGSPD19.FIN'!$B$10:$B$20</definedName>
    <definedName name="__123Graph_ACHGSPD2" hidden="1">'[6]CHGSPD19.FIN'!$E$11:$E$20</definedName>
    <definedName name="__123Graph_ACurrent" hidden="1">[5]table!$B$14:$B$16</definedName>
    <definedName name="__123Graph_AEFF" localSheetId="0" hidden="1">'[7]T3 Page 1'!#REF!</definedName>
    <definedName name="__123Graph_AEFF" hidden="1">'[7]T3 Page 1'!#REF!</definedName>
    <definedName name="__123Graph_AGR14PBF1" hidden="1">'[8]HIS19FIN(A)'!$AF$70:$AF$81</definedName>
    <definedName name="__123Graph_AHOMEVAT" localSheetId="0" hidden="1">'[3]Forecast data'!#REF!</definedName>
    <definedName name="__123Graph_AHOMEVAT" hidden="1">'[4]Forecast data'!#REF!</definedName>
    <definedName name="__123Graph_AIMPORT" localSheetId="0" hidden="1">'[3]Forecast data'!#REF!</definedName>
    <definedName name="__123Graph_AIMPORT" hidden="1">'[4]Forecast data'!#REF!</definedName>
    <definedName name="__123Graph_ALBFFIN" localSheetId="0" hidden="1">'[7]FC Page 1'!#REF!</definedName>
    <definedName name="__123Graph_ALBFFIN" hidden="1">'[7]FC Page 1'!#REF!</definedName>
    <definedName name="__123Graph_ALBFFIN2" hidden="1">'[8]HIS19FIN(A)'!$K$59:$Q$59</definedName>
    <definedName name="__123Graph_ALBFHIC2" hidden="1">'[8]HIS19FIN(A)'!$D$59:$J$59</definedName>
    <definedName name="__123Graph_ALCB" hidden="1">'[8]HIS19FIN(A)'!$D$83:$I$83</definedName>
    <definedName name="__123Graph_ANACFIN" hidden="1">'[8]HIS19FIN(A)'!$K$97:$Q$97</definedName>
    <definedName name="__123Graph_ANACHIC" hidden="1">'[8]HIS19FIN(A)'!$D$97:$J$97</definedName>
    <definedName name="__123Graph_APDNUMBERS" hidden="1">'[1]SUMMARY TABLE'!$U$6:$U$49</definedName>
    <definedName name="__123Graph_APDTRENDS" hidden="1">'[1]SUMMARY TABLE'!$S$23:$S$46</definedName>
    <definedName name="__123Graph_APIC" localSheetId="0" hidden="1">'[7]T3 Page 1'!#REF!</definedName>
    <definedName name="__123Graph_APIC" hidden="1">'[7]T3 Page 1'!#REF!</definedName>
    <definedName name="__123Graph_ATOBREV" localSheetId="0" hidden="1">'[3]Forecast data'!#REF!</definedName>
    <definedName name="__123Graph_ATOBREV" hidden="1">'[4]Forecast data'!#REF!</definedName>
    <definedName name="__123Graph_ATOTAL" localSheetId="0" hidden="1">'[3]Forecast data'!#REF!</definedName>
    <definedName name="__123Graph_ATOTAL" hidden="1">'[4]Forecast data'!#REF!</definedName>
    <definedName name="__123Graph_B" localSheetId="0" hidden="1">'[1]SUMMARY TABLE'!$T$23:$T$46</definedName>
    <definedName name="__123Graph_B" hidden="1">'[2]Model inputs'!#REF!</definedName>
    <definedName name="__123Graph_BChart1" localSheetId="0" hidden="1">[5]table!#REF!</definedName>
    <definedName name="__123Graph_BChart1" hidden="1">[5]table!#REF!</definedName>
    <definedName name="__123Graph_BCHGSPD1" hidden="1">'[6]CHGSPD19.FIN'!$H$10:$H$25</definedName>
    <definedName name="__123Graph_BCHGSPD2" hidden="1">'[6]CHGSPD19.FIN'!$I$11:$I$25</definedName>
    <definedName name="__123Graph_BCurrent" localSheetId="0" hidden="1">[5]table!#REF!</definedName>
    <definedName name="__123Graph_BCurrent" hidden="1">[5]table!#REF!</definedName>
    <definedName name="__123Graph_BEFF" localSheetId="0" hidden="1">'[7]T3 Page 1'!#REF!</definedName>
    <definedName name="__123Graph_BEFF" hidden="1">'[7]T3 Page 1'!#REF!</definedName>
    <definedName name="__123Graph_BHOMEVAT" localSheetId="0" hidden="1">'[3]Forecast data'!#REF!</definedName>
    <definedName name="__123Graph_BHOMEVAT" hidden="1">'[4]Forecast data'!#REF!</definedName>
    <definedName name="__123Graph_BIMPORT" localSheetId="0" hidden="1">'[3]Forecast data'!#REF!</definedName>
    <definedName name="__123Graph_BIMPORT" hidden="1">'[4]Forecast data'!#REF!</definedName>
    <definedName name="__123Graph_BLBF" localSheetId="0" hidden="1">'[7]T3 Page 1'!#REF!</definedName>
    <definedName name="__123Graph_BLBF" hidden="1">'[7]T3 Page 1'!#REF!</definedName>
    <definedName name="__123Graph_BLBFFIN" localSheetId="0" hidden="1">'[7]FC Page 1'!#REF!</definedName>
    <definedName name="__123Graph_BLBFFIN" hidden="1">'[7]FC Page 1'!#REF!</definedName>
    <definedName name="__123Graph_BLCB" hidden="1">'[8]HIS19FIN(A)'!$D$79:$I$79</definedName>
    <definedName name="__123Graph_BPDTRENDS" hidden="1">'[1]SUMMARY TABLE'!$T$23:$T$46</definedName>
    <definedName name="__123Graph_BPIC" localSheetId="0" hidden="1">'[7]T3 Page 1'!#REF!</definedName>
    <definedName name="__123Graph_BPIC" hidden="1">'[7]T3 Page 1'!#REF!</definedName>
    <definedName name="__123Graph_BTOTAL" localSheetId="0" hidden="1">'[3]Forecast data'!#REF!</definedName>
    <definedName name="__123Graph_BTOTAL" hidden="1">'[4]Forecast data'!#REF!</definedName>
    <definedName name="__123Graph_C" hidden="1">[5]table!$C$14:$C$16</definedName>
    <definedName name="__123Graph_CACT13BUD" localSheetId="0" hidden="1">'[7]FC Page 1'!#REF!</definedName>
    <definedName name="__123Graph_CACT13BUD" hidden="1">'[7]FC Page 1'!#REF!</definedName>
    <definedName name="__123Graph_CChart1" hidden="1">[5]table!$C$14:$C$16</definedName>
    <definedName name="__123Graph_CCurrent" hidden="1">[5]table!$C$14:$C$16</definedName>
    <definedName name="__123Graph_CEFF" localSheetId="0" hidden="1">'[7]T3 Page 1'!#REF!</definedName>
    <definedName name="__123Graph_CEFF" hidden="1">'[7]T3 Page 1'!#REF!</definedName>
    <definedName name="__123Graph_CGR14PBF1" hidden="1">'[8]HIS19FIN(A)'!$AK$70:$AK$81</definedName>
    <definedName name="__123Graph_CLBF" localSheetId="0" hidden="1">'[7]T3 Page 1'!#REF!</definedName>
    <definedName name="__123Graph_CLBF" hidden="1">'[7]T3 Page 1'!#REF!</definedName>
    <definedName name="__123Graph_CPIC" localSheetId="0" hidden="1">'[7]T3 Page 1'!#REF!</definedName>
    <definedName name="__123Graph_CPIC" hidden="1">'[7]T3 Page 1'!#REF!</definedName>
    <definedName name="__123Graph_D" hidden="1">[5]table!$D$14:$D$16</definedName>
    <definedName name="__123Graph_DACT13BUD" localSheetId="0" hidden="1">'[7]FC Page 1'!#REF!</definedName>
    <definedName name="__123Graph_DACT13BUD" hidden="1">'[7]FC Page 1'!#REF!</definedName>
    <definedName name="__123Graph_DChart1" hidden="1">[5]table!$D$14:$D$16</definedName>
    <definedName name="__123Graph_DCurrent" hidden="1">[5]table!$D$14:$D$16</definedName>
    <definedName name="__123Graph_DEFF" localSheetId="0" hidden="1">'[7]T3 Page 1'!#REF!</definedName>
    <definedName name="__123Graph_DEFF" hidden="1">'[7]T3 Page 1'!#REF!</definedName>
    <definedName name="__123Graph_DGR14PBF1" hidden="1">'[8]HIS19FIN(A)'!$AH$70:$AH$81</definedName>
    <definedName name="__123Graph_DLBF" localSheetId="0" hidden="1">'[7]T3 Page 1'!#REF!</definedName>
    <definedName name="__123Graph_DLBF" hidden="1">'[7]T3 Page 1'!#REF!</definedName>
    <definedName name="__123Graph_DPIC" localSheetId="0" hidden="1">'[7]T3 Page 1'!#REF!</definedName>
    <definedName name="__123Graph_DPIC" hidden="1">'[7]T3 Page 1'!#REF!</definedName>
    <definedName name="__123Graph_E" localSheetId="0" hidden="1">[5]table!#REF!</definedName>
    <definedName name="__123Graph_E" hidden="1">[5]table!#REF!</definedName>
    <definedName name="__123Graph_EACT13BUD" localSheetId="0" hidden="1">'[7]FC Page 1'!#REF!</definedName>
    <definedName name="__123Graph_EACT13BUD" hidden="1">'[7]FC Page 1'!#REF!</definedName>
    <definedName name="__123Graph_EChart1" localSheetId="0" hidden="1">[5]table!#REF!</definedName>
    <definedName name="__123Graph_EChart1" hidden="1">[5]table!#REF!</definedName>
    <definedName name="__123Graph_ECurrent" localSheetId="0" hidden="1">[5]table!#REF!</definedName>
    <definedName name="__123Graph_ECurrent" hidden="1">[5]table!#REF!</definedName>
    <definedName name="__123Graph_EEFF" localSheetId="0" hidden="1">'[7]T3 Page 1'!#REF!</definedName>
    <definedName name="__123Graph_EEFF" hidden="1">'[7]T3 Page 1'!#REF!</definedName>
    <definedName name="__123Graph_EEFFHIC" localSheetId="0" hidden="1">'[7]FC Page 1'!#REF!</definedName>
    <definedName name="__123Graph_EEFFHIC" hidden="1">'[7]FC Page 1'!#REF!</definedName>
    <definedName name="__123Graph_EGR14PBF1" hidden="1">'[8]HIS19FIN(A)'!$AG$67:$AG$67</definedName>
    <definedName name="__123Graph_ELBF" localSheetId="0" hidden="1">'[7]T3 Page 1'!#REF!</definedName>
    <definedName name="__123Graph_ELBF" hidden="1">'[7]T3 Page 1'!#REF!</definedName>
    <definedName name="__123Graph_EPIC" localSheetId="0" hidden="1">'[7]T3 Page 1'!#REF!</definedName>
    <definedName name="__123Graph_EPIC" hidden="1">'[7]T3 Page 1'!#REF!</definedName>
    <definedName name="__123Graph_F" hidden="1">[5]table!$F$14:$F$16</definedName>
    <definedName name="__123Graph_FACT13BUD" localSheetId="0" hidden="1">'[7]FC Page 1'!#REF!</definedName>
    <definedName name="__123Graph_FACT13BUD" hidden="1">'[7]FC Page 1'!#REF!</definedName>
    <definedName name="__123Graph_FChart1" hidden="1">[5]table!$F$14:$F$16</definedName>
    <definedName name="__123Graph_FCurrent" hidden="1">[5]table!$F$14:$F$16</definedName>
    <definedName name="__123Graph_FEFF" localSheetId="0" hidden="1">'[7]T3 Page 1'!#REF!</definedName>
    <definedName name="__123Graph_FEFF" hidden="1">'[7]T3 Page 1'!#REF!</definedName>
    <definedName name="__123Graph_FEFFHIC" localSheetId="0" hidden="1">'[7]FC Page 1'!#REF!</definedName>
    <definedName name="__123Graph_FEFFHIC" hidden="1">'[7]FC Page 1'!#REF!</definedName>
    <definedName name="__123Graph_FGR14PBF1" hidden="1">'[8]HIS19FIN(A)'!$AH$67:$AH$67</definedName>
    <definedName name="__123Graph_FLBF" localSheetId="0" hidden="1">'[7]T3 Page 1'!#REF!</definedName>
    <definedName name="__123Graph_FLBF" hidden="1">'[7]T3 Page 1'!#REF!</definedName>
    <definedName name="__123Graph_FPIC" localSheetId="0" hidden="1">'[7]T3 Page 1'!#REF!</definedName>
    <definedName name="__123Graph_FPIC" hidden="1">'[7]T3 Page 1'!#REF!</definedName>
    <definedName name="__123Graph_LBL_ARESID" hidden="1">'[8]HIS19FIN(A)'!$R$3:$W$3</definedName>
    <definedName name="__123Graph_LBL_BRESID" hidden="1">'[8]HIS19FIN(A)'!$R$3:$W$3</definedName>
    <definedName name="__123Graph_X" localSheetId="0" hidden="1">'[1]SUMMARY TABLE'!$P$23:$P$46</definedName>
    <definedName name="__123Graph_X" hidden="1">'[4]Forecast data'!#REF!</definedName>
    <definedName name="__123Graph_XACTHIC" localSheetId="0" hidden="1">'[7]FC Page 1'!#REF!</definedName>
    <definedName name="__123Graph_XACTHIC" hidden="1">'[7]FC Page 1'!#REF!</definedName>
    <definedName name="__123Graph_XALLTAX" localSheetId="0" hidden="1">'[3]Forecast data'!#REF!</definedName>
    <definedName name="__123Graph_XALLTAX" hidden="1">'[4]Forecast data'!#REF!</definedName>
    <definedName name="__123Graph_XChart1" hidden="1">[5]table!$A$14:$A$16</definedName>
    <definedName name="__123Graph_XCHGSPD1" hidden="1">'[6]CHGSPD19.FIN'!$A$10:$A$25</definedName>
    <definedName name="__123Graph_XCHGSPD2" hidden="1">'[6]CHGSPD19.FIN'!$A$11:$A$25</definedName>
    <definedName name="__123Graph_XCurrent" hidden="1">[5]table!$A$14:$A$16</definedName>
    <definedName name="__123Graph_XEFF" localSheetId="0" hidden="1">'[7]T3 Page 1'!#REF!</definedName>
    <definedName name="__123Graph_XEFF" hidden="1">'[7]T3 Page 1'!#REF!</definedName>
    <definedName name="__123Graph_XGR14PBF1" hidden="1">'[8]HIS19FIN(A)'!$AL$70:$AL$81</definedName>
    <definedName name="__123Graph_XHOMEVAT" localSheetId="0" hidden="1">'[3]Forecast data'!#REF!</definedName>
    <definedName name="__123Graph_XHOMEVAT" hidden="1">'[4]Forecast data'!#REF!</definedName>
    <definedName name="__123Graph_XIMPORT" localSheetId="0" hidden="1">'[3]Forecast data'!#REF!</definedName>
    <definedName name="__123Graph_XIMPORT" hidden="1">'[4]Forecast data'!#REF!</definedName>
    <definedName name="__123Graph_XLBF" localSheetId="0" hidden="1">'[7]T3 Page 1'!#REF!</definedName>
    <definedName name="__123Graph_XLBF" hidden="1">'[7]T3 Page 1'!#REF!</definedName>
    <definedName name="__123Graph_XLBFFIN2" hidden="1">'[8]HIS19FIN(A)'!$K$61:$Q$61</definedName>
    <definedName name="__123Graph_XLBFHIC" hidden="1">'[8]HIS19FIN(A)'!$D$61:$J$61</definedName>
    <definedName name="__123Graph_XLBFHIC2" hidden="1">'[8]HIS19FIN(A)'!$D$61:$J$61</definedName>
    <definedName name="__123Graph_XLCB" hidden="1">'[8]HIS19FIN(A)'!$D$79:$I$79</definedName>
    <definedName name="__123Graph_XNACFIN" hidden="1">'[8]HIS19FIN(A)'!$K$95:$Q$95</definedName>
    <definedName name="__123Graph_XNACHIC" hidden="1">'[8]HIS19FIN(A)'!$D$95:$J$95</definedName>
    <definedName name="__123Graph_XPDNUMBERS" hidden="1">'[1]SUMMARY TABLE'!$Q$6:$Q$49</definedName>
    <definedName name="__123Graph_XPDTRENDS" hidden="1">'[1]SUMMARY TABLE'!$P$23:$P$46</definedName>
    <definedName name="__123Graph_XPIC" localSheetId="0" hidden="1">'[7]T3 Page 1'!#REF!</definedName>
    <definedName name="__123Graph_XPIC" hidden="1">'[7]T3 Page 1'!#REF!</definedName>
    <definedName name="__123Graph_XSTAG2ALL" localSheetId="0" hidden="1">'[3]Forecast data'!#REF!</definedName>
    <definedName name="__123Graph_XSTAG2ALL" hidden="1">'[4]Forecast data'!#REF!</definedName>
    <definedName name="__123Graph_XSTAG2EC" localSheetId="0" hidden="1">'[3]Forecast data'!#REF!</definedName>
    <definedName name="__123Graph_XSTAG2EC" hidden="1">'[4]Forecast data'!#REF!</definedName>
    <definedName name="__123Graph_XTOBREV" localSheetId="0" hidden="1">'[3]Forecast data'!#REF!</definedName>
    <definedName name="__123Graph_XTOBREV" hidden="1">'[4]Forecast data'!#REF!</definedName>
    <definedName name="__123Graph_XTOTAL" localSheetId="0" hidden="1">'[3]Forecast data'!#REF!</definedName>
    <definedName name="__123Graph_XTOTAL" hidden="1">'[4]Forecast data'!#REF!</definedName>
    <definedName name="_1__123Graph_ACHART_15" hidden="1">[9]USGC!$B$34:$B$53</definedName>
    <definedName name="_10__123Graph_XCHART_15" hidden="1">[9]USGC!$A$34:$A$53</definedName>
    <definedName name="_2__123Graph_BCHART_10" hidden="1">[9]USGC!$L$34:$L$53</definedName>
    <definedName name="_2__123Graph_XTOB" localSheetId="0" hidden="1">'[3]Forecast data'!#REF!</definedName>
    <definedName name="_2__123Graph_XTOB" hidden="1">'[3]Forecast data'!#REF!</definedName>
    <definedName name="_3__123Graph_BCHART_13" hidden="1">[9]USGC!$R$34:$R$53</definedName>
    <definedName name="_4__123Graph_BCHART_15" hidden="1">[9]USGC!$C$34:$C$53</definedName>
    <definedName name="_5__123Graph_CCHART_10" hidden="1">[9]USGC!$F$34:$F$53</definedName>
    <definedName name="_6__123Graph_CCHART_13" hidden="1">[9]USGC!$O$34:$O$53</definedName>
    <definedName name="_7__123Graph_CCHART_15" hidden="1">[9]USGC!$D$34:$D$53</definedName>
    <definedName name="_8__123Graph_XCHART_10" hidden="1">[9]USGC!$A$34:$A$53</definedName>
    <definedName name="_9__123Graph_XCHART_13" hidden="1">[9]USGC!$A$34:$A$53</definedName>
    <definedName name="_AUG2" localSheetId="0">#REF!</definedName>
    <definedName name="_AUG2">#REF!</definedName>
    <definedName name="_DEC2" localSheetId="0">#REF!</definedName>
    <definedName name="_DEC2">#REF!</definedName>
    <definedName name="_FEB2" localSheetId="0">#REF!</definedName>
    <definedName name="_FEB2">#REF!</definedName>
    <definedName name="_Fill" localSheetId="0" hidden="1">'[3]Forecast data'!#REF!</definedName>
    <definedName name="_Fill" hidden="1">'[4]Forecast data'!#REF!</definedName>
    <definedName name="_JAN2" localSheetId="0">#REF!</definedName>
    <definedName name="_JAN2">#REF!</definedName>
    <definedName name="_MAY2" localSheetId="0">#REF!</definedName>
    <definedName name="_MAY2">#REF!</definedName>
    <definedName name="_NOV2" localSheetId="0">#REF!</definedName>
    <definedName name="_NOV2">#REF!</definedName>
    <definedName name="_OCT2" localSheetId="0">#REF!</definedName>
    <definedName name="_OCT2">#REF!</definedName>
    <definedName name="_Order1" hidden="1">255</definedName>
    <definedName name="_Order2" hidden="1">255</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A" localSheetId="0" hidden="1">#REF!</definedName>
    <definedName name="A" hidden="1">#REF!</definedName>
    <definedName name="AME" localSheetId="0">OFFSET([10]AME!$D$12,0,0,MAX([10]AME!#REF!),1)</definedName>
    <definedName name="AME">OFFSET([11]AME!$D$12,0,0,MAX([11]AME!#REF!),1)</definedName>
    <definedName name="APRIL" localSheetId="0">#REF!</definedName>
    <definedName name="APRIL">#REF!</definedName>
    <definedName name="APRIL2" localSheetId="0">#REF!</definedName>
    <definedName name="APRIL2">#REF!</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UG" localSheetId="0">#REF!</definedName>
    <definedName name="AUG">#REF!</definedName>
    <definedName name="b" localSheetId="0" hidden="1">{#N/A,#N/A,FALSE,"CGBR95C"}</definedName>
    <definedName name="b" hidden="1">{#N/A,#N/A,FALSE,"CGBR95C"}</definedName>
    <definedName name="BLPH1" hidden="1">'[12]4.6 ten year bonds'!$A$4</definedName>
    <definedName name="BLPH2" hidden="1">'[12]4.6 ten year bonds'!$D$4</definedName>
    <definedName name="BLPH3" hidden="1">'[12]4.6 ten year bonds'!$G$4</definedName>
    <definedName name="BLPH4" hidden="1">'[12]4.6 ten year bonds'!$J$4</definedName>
    <definedName name="BLPH5" hidden="1">'[12]4.6 ten year bonds'!$M$4</definedName>
    <definedName name="BLUE" localSheetId="0">#REF!</definedName>
    <definedName name="BLUE">#REF!</definedName>
    <definedName name="BLUE1" localSheetId="0">#REF!</definedName>
    <definedName name="BLUE1">#REF!</definedName>
    <definedName name="BLUE10" localSheetId="0">#REF!</definedName>
    <definedName name="BLUE10">#REF!</definedName>
    <definedName name="BLUE2" localSheetId="0">#REF!</definedName>
    <definedName name="BLUE2">#REF!</definedName>
    <definedName name="BLUE3" localSheetId="0">#REF!</definedName>
    <definedName name="BLUE3">#REF!</definedName>
    <definedName name="BLUE4" localSheetId="0">#REF!</definedName>
    <definedName name="BLUE4">#REF!</definedName>
    <definedName name="BLUE5" localSheetId="0">#REF!</definedName>
    <definedName name="BLUE5">#REF!</definedName>
    <definedName name="BLUE6" localSheetId="0">#REF!</definedName>
    <definedName name="BLUE6">#REF!</definedName>
    <definedName name="BLUE7" localSheetId="0">#REF!</definedName>
    <definedName name="BLUE7">#REF!</definedName>
    <definedName name="BLUE8">#N/A</definedName>
    <definedName name="BLUE9">#N/A</definedName>
    <definedName name="BUDGET" localSheetId="0">#REF!</definedName>
    <definedName name="BUDGET">#REF!</definedName>
    <definedName name="BULL" localSheetId="0">#REF!</definedName>
    <definedName name="BULL">#REF!</definedName>
    <definedName name="C_" localSheetId="0">#REF!</definedName>
    <definedName name="C_">#REF!</definedName>
    <definedName name="CDEL" localSheetId="0">OFFSET([10]CDEL!$A$6,0,0,MAX([10]CDEL!#REF!),1)</definedName>
    <definedName name="CDEL">OFFSET([11]CDEL!$A$6,0,0,MAX([11]CDEL!#REF!),1)</definedName>
    <definedName name="CLASSIFICATION">[13]Menus!$C$2:$C$6</definedName>
    <definedName name="CUMBUDGET" localSheetId="0">#REF!</definedName>
    <definedName name="CUMBUDGET">#REF!</definedName>
    <definedName name="CUMOUTTURN" localSheetId="0">#REF!</definedName>
    <definedName name="CUMOUTTURN">#REF!</definedName>
    <definedName name="CUMPROFILE" localSheetId="0">#REF!</definedName>
    <definedName name="CUMPROFILE">#REF!</definedName>
    <definedName name="CUMTOTAL" localSheetId="0">#REF!</definedName>
    <definedName name="CUMTOTAL">#REF!</definedName>
    <definedName name="D" localSheetId="0">#REF!</definedName>
    <definedName name="D">#REF!</definedName>
    <definedName name="DASCFTAB" localSheetId="0">#REF!</definedName>
    <definedName name="DASCFTAB">#REF!</definedName>
    <definedName name="ddd" localSheetId="0" hidden="1">{#N/A,#N/A,FALSE,"CGBR95C"}</definedName>
    <definedName name="ddd" hidden="1">{#N/A,#N/A,FALSE,"CGBR95C"}</definedName>
    <definedName name="dddd" localSheetId="0" hidden="1">{#N/A,#N/A,FALSE,"CGBR95C"}</definedName>
    <definedName name="dddd" hidden="1">{#N/A,#N/A,FALSE,"CGBR95C"}</definedName>
    <definedName name="ddddddd" localSheetId="0" hidden="1">{#N/A,#N/A,FALSE,"CGBR95C"}</definedName>
    <definedName name="ddddddd" hidden="1">{#N/A,#N/A,FALSE,"CGBR95C"}</definedName>
    <definedName name="dddddddddddd" localSheetId="0" hidden="1">{#N/A,#N/A,FALSE,"CGBR95C"}</definedName>
    <definedName name="dddddddddddd" hidden="1">{#N/A,#N/A,FALSE,"CGBR95C"}</definedName>
    <definedName name="DEC" localSheetId="0">#REF!</definedName>
    <definedName name="DEC">#REF!</definedName>
    <definedName name="dfgdfg" localSheetId="0" hidden="1">{#N/A,#N/A,FALSE,"CGBR95C"}</definedName>
    <definedName name="dfgdfg" hidden="1">{#N/A,#N/A,FALSE,"CGBR95C"}</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0" hidden="1">#REF!</definedName>
    <definedName name="Distribution" hidden="1">#REF!</definedName>
    <definedName name="ExtraProfiles" localSheetId="0" hidden="1">#REF!</definedName>
    <definedName name="ExtraProfiles" hidden="1">#REF!</definedName>
    <definedName name="FEB" localSheetId="0">#REF!</definedName>
    <definedName name="FEB">#REF!</definedName>
    <definedName name="fffffffff" localSheetId="0" hidden="1">{#N/A,#N/A,FALSE,"CGBR95C"}</definedName>
    <definedName name="fffffffff" hidden="1">{#N/A,#N/A,FALSE,"CGBR95C"}</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note" localSheetId="0">#REF!</definedName>
    <definedName name="Fornote">#REF!</definedName>
    <definedName name="fyu" localSheetId="0" hidden="1">'[4]Forecast data'!#REF!</definedName>
    <definedName name="fyu" hidden="1">'[4]Forecast data'!#REF!</definedName>
    <definedName name="General_CDEL" localSheetId="0">OFFSET([10]CDEL!$A$9,0,0,MAX([10]CDEL!#REF!)-1,1)</definedName>
    <definedName name="General_CDEL">OFFSET([11]CDEL!$A$9,0,0,MAX([11]CDEL!#REF!)-1,1)</definedName>
    <definedName name="General_RDEL" localSheetId="0">OFFSET([10]RDEL!$A$9,0,0,MAX([10]RDEL!#REF!)-1,1)</definedName>
    <definedName name="General_RDEL">OFFSET([11]RDEL!$A$9,0,0,MAX([11]RDEL!#REF!)-1,1)</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RAPH" localSheetId="0">#REF!</definedName>
    <definedName name="GRAPH">#REF!</definedName>
    <definedName name="GRAPHS" localSheetId="0">[14]Outturns!#REF!</definedName>
    <definedName name="GRAPHS">[14]Outturns!#REF!</definedName>
    <definedName name="hhhhhhh" localSheetId="0" hidden="1">{#N/A,#N/A,FALSE,"CGBR95C"}</definedName>
    <definedName name="hhhhhhh" hidden="1">{#N/A,#N/A,FALSE,"CGBR95C"}</definedName>
    <definedName name="HoD">[15]Lists!$B$2:$B$116</definedName>
    <definedName name="JAN" localSheetId="0">#REF!</definedName>
    <definedName name="JAN">#REF!</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ULY" localSheetId="0">#REF!</definedName>
    <definedName name="JULY">#REF!</definedName>
    <definedName name="JULY2" localSheetId="0">#REF!</definedName>
    <definedName name="JULY2">#REF!</definedName>
    <definedName name="JUNE" localSheetId="0">#REF!</definedName>
    <definedName name="JUNE">#REF!</definedName>
    <definedName name="JUNE2" localSheetId="0">#REF!</definedName>
    <definedName name="JUNE2">#REF!</definedName>
    <definedName name="MARCH" localSheetId="0">#REF!</definedName>
    <definedName name="MARCH">#REF!</definedName>
    <definedName name="MARCH2" localSheetId="0">#REF!</definedName>
    <definedName name="MARCH2">#REF!</definedName>
    <definedName name="MAY" localSheetId="0">#REF!</definedName>
    <definedName name="MAY">#REF!</definedName>
    <definedName name="mine" localSheetId="0" hidden="1">{#N/A,#N/A,FALSE,"CGBR95C"}</definedName>
    <definedName name="mine" hidden="1">{#N/A,#N/A,FALSE,"CGBR95C"}</definedName>
    <definedName name="Month" localSheetId="0">#REF!</definedName>
    <definedName name="Month">#REF!</definedName>
    <definedName name="NOV" localSheetId="0">#REF!</definedName>
    <definedName name="NOV">#REF!</definedName>
    <definedName name="OCT" localSheetId="0">#REF!</definedName>
    <definedName name="OCT">#REF!</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UTTURN" localSheetId="0">#REF!</definedName>
    <definedName name="OUTTURN">#REF!</definedName>
    <definedName name="PAT">[5]table!$H$9:$Q$19</definedName>
    <definedName name="Pop" localSheetId="0" hidden="1">[16]Population!#REF!</definedName>
    <definedName name="Pop" hidden="1">[16]Population!#REF!</definedName>
    <definedName name="Population" localSheetId="0" hidden="1">#REF!</definedName>
    <definedName name="Population" hidden="1">#REF!</definedName>
    <definedName name="PPbyMonth" localSheetId="0">#REF!</definedName>
    <definedName name="PPbyMonth">#REF!</definedName>
    <definedName name="print">[5]table!$A$1:$U$46</definedName>
    <definedName name="PRINT20" localSheetId="0">#REF!</definedName>
    <definedName name="PRINT20">#REF!</definedName>
    <definedName name="PRINTA">[5]table!$A$1:$U$46</definedName>
    <definedName name="PRINTC" localSheetId="0">#REF!</definedName>
    <definedName name="PRINTC">#REF!</definedName>
    <definedName name="PROFILE" localSheetId="0">#REF!</definedName>
    <definedName name="PROFILE">#REF!</definedName>
    <definedName name="Profiles" localSheetId="0" hidden="1">#REF!</definedName>
    <definedName name="Profiles" hidden="1">#REF!</definedName>
    <definedName name="Projections" localSheetId="0" hidden="1">#REF!</definedName>
    <definedName name="Projections" hidden="1">#REF!</definedName>
    <definedName name="QUARTER" localSheetId="0">#REF!</definedName>
    <definedName name="QUARTER">#REF!</definedName>
    <definedName name="RDEL" localSheetId="0">OFFSET([10]RDEL!$A$6,0,0,MAX([10]RDEL!#REF!),1)</definedName>
    <definedName name="RDEL">OFFSET([11]RDEL!$A$6,0,0,MAX([11]RDEL!#REF!),1)</definedName>
    <definedName name="Receipts" localSheetId="0">OFFSET([10]Receipts!$A$7,0,0,MAX([10]Receipts!#REF!),1)</definedName>
    <definedName name="Receipts">OFFSET([11]Receipts!$A$7,0,0,MAX([11]Receipts!#REF!),1)</definedName>
    <definedName name="REP">[5]table!$Y$9:$Y$19</definedName>
    <definedName name="Results" hidden="1">[17]UK99!$A$1:$A$1</definedName>
    <definedName name="S20_">[5]table!$C$9:$D$19</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PT" localSheetId="0">#REF!</definedName>
    <definedName name="SEPT">#REF!</definedName>
    <definedName name="SEPT2" localSheetId="0">#REF!</definedName>
    <definedName name="SEPT2">#REF!</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0">[10]Measures!#REF!</definedName>
    <definedName name="Sumif_count">[11]Measures!#REF!</definedName>
    <definedName name="Supplementary_tables" localSheetId="0">#REF!</definedName>
    <definedName name="Supplementary_tables">#REF!</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B1" localSheetId="0">#REF!</definedName>
    <definedName name="TABB1">#REF!</definedName>
    <definedName name="TABB2" localSheetId="0">#REF!</definedName>
    <definedName name="TABB2">#REF!</definedName>
    <definedName name="Table_GDP">[18]!T_GDP[#All]</definedName>
    <definedName name="TABLEA" localSheetId="0">#REF!</definedName>
    <definedName name="TABLEA">#REF!</definedName>
    <definedName name="TABLEB1">[19]TableB1!$A$1:$Y$79</definedName>
    <definedName name="TABLEF1">[19]TableB1!$A$82:$Y$134</definedName>
    <definedName name="testname" localSheetId="0" hidden="1">'[7]T3 Page 1'!#REF!</definedName>
    <definedName name="testname" hidden="1">'[7]T3 Page 1'!#REF!</definedName>
    <definedName name="TITLES">[5]table!$C$1:$AN$7</definedName>
    <definedName name="TOTAL" localSheetId="0">#REF!</definedName>
    <definedName name="TOTAL">#REF!</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ttttttttttttttttt" localSheetId="0" hidden="1">{#N/A,#N/A,FALSE,"CGBR95C"}</definedName>
    <definedName name="tttttttttttttttttt" hidden="1">{#N/A,#N/A,FALSE,"CGBR95C"}</definedName>
    <definedName name="w" localSheetId="0" hidden="1">{#N/A,#N/A,FALSE,"CGBR95C"}</definedName>
    <definedName name="w" hidden="1">{#N/A,#N/A,FALSE,"CGBR95C"}</definedName>
    <definedName name="wrn.table1." localSheetId="0" hidden="1">{#N/A,#N/A,FALSE,"CGBR95C"}</definedName>
    <definedName name="wrn.table1." hidden="1">{#N/A,#N/A,FALSE,"CGBR95C"}</definedName>
    <definedName name="wrn.table2." localSheetId="0" hidden="1">{#N/A,#N/A,FALSE,"CGBR95C"}</definedName>
    <definedName name="wrn.table2." hidden="1">{#N/A,#N/A,FALSE,"CGBR95C"}</definedName>
    <definedName name="wrn.tablea." localSheetId="0" hidden="1">{#N/A,#N/A,FALSE,"CGBR95C"}</definedName>
    <definedName name="wrn.tablea." hidden="1">{#N/A,#N/A,FALSE,"CGBR95C"}</definedName>
    <definedName name="wrn.tableb." localSheetId="0" hidden="1">{#N/A,#N/A,FALSE,"CGBR95C"}</definedName>
    <definedName name="wrn.tableb." hidden="1">{#N/A,#N/A,FALSE,"CGBR95C"}</definedName>
    <definedName name="wrn.tableq." localSheetId="0" hidden="1">{#N/A,#N/A,FALSE,"CGBR95C"}</definedName>
    <definedName name="wrn.tableq." hidden="1">{#N/A,#N/A,FALSE,"CGBR95C"}</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9" i="14" l="1"/>
  <c r="O38" i="14"/>
  <c r="O37" i="14"/>
  <c r="O36" i="14"/>
  <c r="O35" i="14"/>
  <c r="O34" i="14"/>
  <c r="O33" i="14"/>
  <c r="O32" i="14"/>
  <c r="O31" i="14"/>
  <c r="O40" i="14"/>
  <c r="O41" i="14"/>
  <c r="O42" i="14"/>
  <c r="O43" i="14"/>
  <c r="O44" i="14"/>
  <c r="O45" i="14"/>
  <c r="O48" i="14"/>
  <c r="C6" i="9" a="1"/>
  <c r="C6" i="9" s="1"/>
  <c r="C4" i="9" a="1"/>
  <c r="C4" i="9" s="1"/>
  <c r="H19" i="1" l="1"/>
  <c r="B5" i="22" a="1"/>
  <c r="D5" i="22" s="1"/>
  <c r="H20" i="23" s="1"/>
  <c r="B4" i="22" a="1"/>
  <c r="E4" i="22" s="1"/>
  <c r="H15" i="23" s="1"/>
  <c r="B3" i="22" a="1"/>
  <c r="B3" i="22" s="1"/>
  <c r="H6" i="23" s="1"/>
  <c r="I106" i="2"/>
  <c r="I105" i="2"/>
  <c r="I104" i="2"/>
  <c r="I102" i="2"/>
  <c r="I103" i="2"/>
  <c r="I101" i="2"/>
  <c r="D4" i="22" l="1"/>
  <c r="H14" i="23" s="1"/>
  <c r="C5" i="22"/>
  <c r="H19" i="23" s="1"/>
  <c r="B5" i="22"/>
  <c r="H18" i="23" s="1"/>
  <c r="G5" i="22"/>
  <c r="F5" i="22"/>
  <c r="H22" i="23" s="1"/>
  <c r="E5" i="22"/>
  <c r="H21" i="23" s="1"/>
  <c r="G4" i="22"/>
  <c r="C4" i="22"/>
  <c r="H13" i="23" s="1"/>
  <c r="B4" i="22"/>
  <c r="H12" i="23" s="1"/>
  <c r="F4" i="22"/>
  <c r="H16" i="23" s="1"/>
  <c r="G3" i="22"/>
  <c r="F3" i="22"/>
  <c r="H10" i="23" s="1"/>
  <c r="E3" i="22"/>
  <c r="H9" i="23" s="1"/>
  <c r="D3" i="22"/>
  <c r="H8" i="23" s="1"/>
  <c r="C3" i="22"/>
  <c r="H7" i="23" s="1"/>
  <c r="H11" i="23" l="1"/>
  <c r="E11" i="23"/>
  <c r="F11" i="23"/>
  <c r="C11" i="23"/>
  <c r="G11" i="23"/>
  <c r="D11" i="23"/>
  <c r="F17" i="23"/>
  <c r="C17" i="23"/>
  <c r="D17" i="23"/>
  <c r="H17" i="23"/>
  <c r="E17" i="23"/>
  <c r="G17" i="23"/>
  <c r="F23" i="23"/>
  <c r="D23" i="23"/>
  <c r="G23" i="23"/>
  <c r="C23" i="23"/>
  <c r="E23" i="23"/>
  <c r="H23" i="23"/>
  <c r="D79" i="10"/>
  <c r="E79" i="10"/>
  <c r="F79" i="10"/>
  <c r="G79" i="10"/>
  <c r="H79" i="10"/>
  <c r="D74" i="10"/>
  <c r="E74" i="10"/>
  <c r="F74" i="10"/>
  <c r="G74" i="10"/>
  <c r="H74" i="10"/>
  <c r="D68" i="10"/>
  <c r="E68" i="10"/>
  <c r="F68" i="10"/>
  <c r="G68" i="10"/>
  <c r="H68" i="10"/>
  <c r="I74" i="10" l="1"/>
  <c r="I79" i="10"/>
  <c r="I68" i="10"/>
  <c r="B12" i="9" a="1"/>
  <c r="B12" i="9" s="1"/>
  <c r="B11" i="9" a="1"/>
  <c r="B11" i="9" s="1"/>
  <c r="B9" i="9" a="1"/>
  <c r="B9" i="9" s="1"/>
  <c r="G25" i="12"/>
  <c r="G26" i="12"/>
  <c r="G12" i="9" l="1"/>
  <c r="I106" i="10" s="1"/>
  <c r="F12" i="9"/>
  <c r="E12" i="9"/>
  <c r="D12" i="9"/>
  <c r="C12" i="9"/>
  <c r="G11" i="9"/>
  <c r="E11" i="9"/>
  <c r="F11" i="9"/>
  <c r="D11" i="9"/>
  <c r="C11" i="9"/>
  <c r="G9" i="9"/>
  <c r="I101" i="10" s="1"/>
  <c r="G10" i="24" s="1"/>
  <c r="F9" i="9"/>
  <c r="E9" i="9"/>
  <c r="D9" i="9"/>
  <c r="C9" i="9"/>
  <c r="F78" i="10" l="1"/>
  <c r="H78" i="10"/>
  <c r="I78" i="10"/>
  <c r="I66" i="10"/>
  <c r="I72" i="10"/>
  <c r="E72" i="10"/>
  <c r="H72" i="10"/>
  <c r="G60" i="10"/>
  <c r="G66" i="10"/>
  <c r="H66" i="10"/>
  <c r="F72" i="10"/>
  <c r="I60" i="10"/>
  <c r="G78" i="10"/>
  <c r="D78" i="10"/>
  <c r="D72" i="10"/>
  <c r="H60" i="10"/>
  <c r="E60" i="10"/>
  <c r="E66" i="10"/>
  <c r="F66" i="10"/>
  <c r="D60" i="10"/>
  <c r="G72" i="10"/>
  <c r="F60" i="10"/>
  <c r="D66" i="10"/>
  <c r="E78" i="10"/>
  <c r="G61" i="10"/>
  <c r="E61" i="10"/>
  <c r="E73" i="10"/>
  <c r="D61" i="10"/>
  <c r="H73" i="10"/>
  <c r="F67" i="10"/>
  <c r="G73" i="10"/>
  <c r="E67" i="10"/>
  <c r="H67" i="10"/>
  <c r="D73" i="10"/>
  <c r="G67" i="10"/>
  <c r="D67" i="10"/>
  <c r="F73" i="10"/>
  <c r="H61" i="10"/>
  <c r="I61" i="10"/>
  <c r="I67" i="10"/>
  <c r="F61" i="10"/>
  <c r="I73" i="10"/>
  <c r="H64" i="10"/>
  <c r="F76" i="10"/>
  <c r="E64" i="10"/>
  <c r="I70" i="10"/>
  <c r="E82" i="10"/>
  <c r="E70" i="10"/>
  <c r="H82" i="10"/>
  <c r="D82" i="10"/>
  <c r="I64" i="10"/>
  <c r="E76" i="10"/>
  <c r="G64" i="10"/>
  <c r="D64" i="10"/>
  <c r="G70" i="10"/>
  <c r="I82" i="10"/>
  <c r="F82" i="10"/>
  <c r="G76" i="10"/>
  <c r="G82" i="10"/>
  <c r="F64" i="10"/>
  <c r="H70" i="10"/>
  <c r="F70" i="10"/>
  <c r="D70" i="10"/>
  <c r="D76" i="10"/>
  <c r="H76" i="10"/>
  <c r="I76" i="10"/>
  <c r="I50" i="10"/>
  <c r="D50" i="10"/>
  <c r="G50" i="10"/>
  <c r="H50" i="10"/>
  <c r="E50" i="10"/>
  <c r="F50" i="10"/>
  <c r="F62" i="10"/>
  <c r="I62" i="10"/>
  <c r="I80" i="10"/>
  <c r="H62" i="10"/>
  <c r="H80" i="10"/>
  <c r="D80" i="10"/>
  <c r="G80" i="10"/>
  <c r="E80" i="10"/>
  <c r="D62" i="10"/>
  <c r="E62" i="10"/>
  <c r="F80" i="10"/>
  <c r="G62" i="10"/>
  <c r="E52" i="10"/>
  <c r="G52" i="10"/>
  <c r="I52" i="10"/>
  <c r="D52" i="10"/>
  <c r="F52" i="10"/>
  <c r="H52" i="10"/>
  <c r="E69" i="10"/>
  <c r="F75" i="10"/>
  <c r="E63" i="10"/>
  <c r="D75" i="10"/>
  <c r="I81" i="10"/>
  <c r="H69" i="10"/>
  <c r="D81" i="10"/>
  <c r="G81" i="10"/>
  <c r="G75" i="10"/>
  <c r="I75" i="10"/>
  <c r="G69" i="10"/>
  <c r="E81" i="10"/>
  <c r="D69" i="10"/>
  <c r="I63" i="10"/>
  <c r="F69" i="10"/>
  <c r="F63" i="10"/>
  <c r="E75" i="10"/>
  <c r="D63" i="10"/>
  <c r="H81" i="10"/>
  <c r="F81" i="10"/>
  <c r="H75" i="10"/>
  <c r="G63" i="10"/>
  <c r="I69" i="10"/>
  <c r="H63" i="10"/>
  <c r="E48" i="10"/>
  <c r="I48" i="10"/>
  <c r="D48" i="10"/>
  <c r="H48" i="10"/>
  <c r="F48" i="10"/>
  <c r="G48" i="10"/>
  <c r="F49" i="10"/>
  <c r="E49" i="10"/>
  <c r="H49" i="10"/>
  <c r="D49" i="10"/>
  <c r="I49" i="10"/>
  <c r="G49" i="10"/>
  <c r="F51" i="10"/>
  <c r="D51" i="10"/>
  <c r="E51" i="10"/>
  <c r="I51" i="10"/>
  <c r="H51" i="10"/>
  <c r="G51" i="10"/>
  <c r="I103" i="10"/>
  <c r="I104" i="10"/>
  <c r="G18" i="18" s="1"/>
  <c r="I105" i="10"/>
  <c r="G13" i="24"/>
  <c r="G14" i="18"/>
  <c r="AI21" i="3"/>
  <c r="AL21" i="3" s="1"/>
  <c r="AL6" i="3"/>
  <c r="AL7" i="3"/>
  <c r="AL8" i="3"/>
  <c r="AM8" i="3" s="1"/>
  <c r="AL9" i="3"/>
  <c r="AM9" i="3" s="1"/>
  <c r="AL10" i="3"/>
  <c r="AM10" i="3" s="1"/>
  <c r="AL11" i="3"/>
  <c r="AM11" i="3" s="1"/>
  <c r="AL5" i="3"/>
  <c r="AK21" i="3"/>
  <c r="AG21" i="3"/>
  <c r="AH21" i="3"/>
  <c r="AF21" i="3"/>
  <c r="AE21" i="3"/>
  <c r="AD21" i="3"/>
  <c r="AA21" i="3"/>
  <c r="W21" i="3"/>
  <c r="S21" i="3"/>
  <c r="O21" i="3"/>
  <c r="L21" i="3"/>
  <c r="K21" i="3"/>
  <c r="H21" i="3"/>
  <c r="G21" i="3"/>
  <c r="B21" i="3"/>
  <c r="V21" i="3"/>
  <c r="R21" i="3"/>
  <c r="E21" i="3"/>
  <c r="N21" i="3"/>
  <c r="U21" i="3"/>
  <c r="AB21" i="3"/>
  <c r="AC21" i="3"/>
  <c r="Y21" i="3"/>
  <c r="T21" i="3"/>
  <c r="M21" i="3"/>
  <c r="Q21" i="3"/>
  <c r="P21" i="3"/>
  <c r="J21" i="3"/>
  <c r="I21" i="3"/>
  <c r="F21" i="3"/>
  <c r="D21" i="3"/>
  <c r="C21" i="3"/>
  <c r="AO21" i="3" l="1"/>
  <c r="AJ10" i="4"/>
  <c r="G12" i="24"/>
  <c r="G17" i="18"/>
  <c r="AM21" i="3"/>
  <c r="B25" i="19" l="1" a="1"/>
  <c r="B25" i="19" s="1"/>
  <c r="B24" i="19" a="1"/>
  <c r="B24" i="19" s="1"/>
  <c r="O23" i="14"/>
  <c r="O24" i="14"/>
  <c r="W52" i="14"/>
  <c r="G6" i="19"/>
  <c r="I106" i="33"/>
  <c r="I101" i="33"/>
  <c r="I102" i="33"/>
  <c r="I105" i="33"/>
  <c r="W48" i="14"/>
  <c r="H57" i="32"/>
  <c r="H12" i="32"/>
  <c r="H51" i="32"/>
  <c r="G3" i="19"/>
  <c r="H50" i="32"/>
  <c r="H49" i="32"/>
  <c r="H44" i="32"/>
  <c r="H43" i="32"/>
  <c r="H37" i="32"/>
  <c r="AI10" i="4"/>
  <c r="AK10" i="4"/>
  <c r="AM10" i="4"/>
  <c r="AN10" i="4"/>
  <c r="B32" i="6" a="1"/>
  <c r="B32" i="6" s="1"/>
  <c r="B31" i="6" a="1"/>
  <c r="B31" i="6" s="1"/>
  <c r="B30" i="6" a="1"/>
  <c r="B30" i="6" s="1"/>
  <c r="B29" i="6" a="1"/>
  <c r="B29" i="6" s="1"/>
  <c r="B28" i="6" a="1"/>
  <c r="B28" i="6" s="1"/>
  <c r="B27" i="6" a="1"/>
  <c r="B27" i="6" s="1"/>
  <c r="B23" i="6" a="1"/>
  <c r="B23" i="6" s="1"/>
  <c r="B22" i="6" a="1"/>
  <c r="B22" i="6" s="1"/>
  <c r="B20" i="6" a="1"/>
  <c r="B20" i="6" s="1"/>
  <c r="B19" i="6" a="1"/>
  <c r="B19" i="6" s="1"/>
  <c r="B18" i="6" a="1"/>
  <c r="B18" i="6" s="1"/>
  <c r="B17" i="6" a="1"/>
  <c r="B17" i="6" s="1"/>
  <c r="B16" i="6" a="1"/>
  <c r="C16" i="6" s="1"/>
  <c r="B15" i="6" a="1"/>
  <c r="B15" i="6" s="1"/>
  <c r="C15" i="6"/>
  <c r="B14" i="6" a="1"/>
  <c r="B14" i="6" s="1"/>
  <c r="B13" i="6" a="1"/>
  <c r="B13" i="6" s="1"/>
  <c r="B12" i="6" a="1"/>
  <c r="B12" i="6" s="1"/>
  <c r="B11" i="6" a="1"/>
  <c r="B11" i="6" s="1"/>
  <c r="B10" i="6" a="1"/>
  <c r="B10" i="6" s="1"/>
  <c r="B9" i="6" a="1"/>
  <c r="B9" i="6" s="1"/>
  <c r="B8" i="6" a="1"/>
  <c r="B8" i="6" s="1"/>
  <c r="B7" i="6" a="1"/>
  <c r="B7" i="6" s="1"/>
  <c r="B6" i="6" a="1"/>
  <c r="C6" i="6" s="1"/>
  <c r="B5" i="6" a="1"/>
  <c r="B5" i="6" s="1"/>
  <c r="B4" i="6" a="1"/>
  <c r="B4" i="6" s="1"/>
  <c r="B3" i="6" a="1"/>
  <c r="B3" i="6" s="1"/>
  <c r="B25" i="12"/>
  <c r="B26" i="12"/>
  <c r="V17" i="3"/>
  <c r="V18" i="3"/>
  <c r="V19" i="3"/>
  <c r="V20" i="3"/>
  <c r="V16" i="3"/>
  <c r="G53" i="14" l="1"/>
  <c r="F44" i="14"/>
  <c r="W40" i="14"/>
  <c r="W32" i="14"/>
  <c r="D45" i="14"/>
  <c r="G15" i="6"/>
  <c r="H25" i="8" s="1"/>
  <c r="G29" i="12" s="1"/>
  <c r="O26" i="14" s="1"/>
  <c r="B16" i="6"/>
  <c r="D44" i="14"/>
  <c r="D46" i="14" s="1"/>
  <c r="C53" i="14"/>
  <c r="W36" i="14"/>
  <c r="G45" i="14"/>
  <c r="W45" i="14" s="1"/>
  <c r="D53" i="14"/>
  <c r="H31" i="32"/>
  <c r="H26" i="32"/>
  <c r="H29" i="32"/>
  <c r="H7" i="32"/>
  <c r="H9" i="32"/>
  <c r="H3" i="32"/>
  <c r="H52" i="32"/>
  <c r="I98" i="33"/>
  <c r="I99" i="33"/>
  <c r="I94" i="33"/>
  <c r="I95" i="33"/>
  <c r="I96" i="33"/>
  <c r="I97" i="33"/>
  <c r="I100" i="33"/>
  <c r="I93" i="33"/>
  <c r="I14" i="33"/>
  <c r="I43" i="33"/>
  <c r="I44" i="33"/>
  <c r="I5" i="33"/>
  <c r="I28" i="33"/>
  <c r="I3" i="33"/>
  <c r="I51" i="33"/>
  <c r="I87" i="33"/>
  <c r="I11" i="33"/>
  <c r="I59" i="33"/>
  <c r="I79" i="33"/>
  <c r="I33" i="33"/>
  <c r="I69" i="33"/>
  <c r="I92" i="33"/>
  <c r="I13" i="33"/>
  <c r="I41" i="33"/>
  <c r="I77" i="33"/>
  <c r="I40" i="33"/>
  <c r="I80" i="33"/>
  <c r="I74" i="33"/>
  <c r="I90" i="33"/>
  <c r="I30" i="33"/>
  <c r="I78" i="33"/>
  <c r="I19" i="33"/>
  <c r="I62" i="33"/>
  <c r="I60" i="33"/>
  <c r="I88" i="33"/>
  <c r="I65" i="33"/>
  <c r="I15" i="33"/>
  <c r="I63" i="33"/>
  <c r="I6" i="33"/>
  <c r="I38" i="33"/>
  <c r="I67" i="33"/>
  <c r="I72" i="33"/>
  <c r="I20" i="33"/>
  <c r="I56" i="33"/>
  <c r="I17" i="33"/>
  <c r="I18" i="33"/>
  <c r="I70" i="33"/>
  <c r="I10" i="33"/>
  <c r="I23" i="33"/>
  <c r="I91" i="33"/>
  <c r="I35" i="33"/>
  <c r="I64" i="33"/>
  <c r="I25" i="33"/>
  <c r="I73" i="33"/>
  <c r="I89" i="33"/>
  <c r="I52" i="33"/>
  <c r="I27" i="33"/>
  <c r="I22" i="33"/>
  <c r="I31" i="33"/>
  <c r="I55" i="33"/>
  <c r="I26" i="33"/>
  <c r="I9" i="33"/>
  <c r="I12" i="33"/>
  <c r="I53" i="33"/>
  <c r="I8" i="33"/>
  <c r="I75" i="33"/>
  <c r="I54" i="33"/>
  <c r="I34" i="33"/>
  <c r="I71" i="33"/>
  <c r="I37" i="33"/>
  <c r="I57" i="33"/>
  <c r="I4" i="33"/>
  <c r="I76" i="33"/>
  <c r="I24" i="33"/>
  <c r="I29" i="33"/>
  <c r="I61" i="33"/>
  <c r="I68" i="33"/>
  <c r="I39" i="33"/>
  <c r="I7" i="33"/>
  <c r="I42" i="33"/>
  <c r="I21" i="33"/>
  <c r="I32" i="33"/>
  <c r="I36" i="33"/>
  <c r="I16" i="33"/>
  <c r="I66" i="33"/>
  <c r="I58" i="33"/>
  <c r="W38" i="14"/>
  <c r="H48" i="32"/>
  <c r="H42" i="32"/>
  <c r="H15" i="32"/>
  <c r="H11" i="32"/>
  <c r="H22" i="32"/>
  <c r="H98" i="33"/>
  <c r="H14" i="33"/>
  <c r="H74" i="33"/>
  <c r="H56" i="33"/>
  <c r="H80" i="33"/>
  <c r="H26" i="33"/>
  <c r="H8" i="33"/>
  <c r="H38" i="33"/>
  <c r="H92" i="33"/>
  <c r="H32" i="33"/>
  <c r="H62" i="33"/>
  <c r="H68" i="33"/>
  <c r="H20" i="33"/>
  <c r="H44" i="33"/>
  <c r="W37" i="14"/>
  <c r="W24" i="14"/>
  <c r="I104" i="33"/>
  <c r="I103" i="33"/>
  <c r="G98" i="33"/>
  <c r="G14" i="33"/>
  <c r="G44" i="33"/>
  <c r="G68" i="33"/>
  <c r="G20" i="33"/>
  <c r="G26" i="33"/>
  <c r="G92" i="33"/>
  <c r="G56" i="33"/>
  <c r="G74" i="33"/>
  <c r="G32" i="33"/>
  <c r="G38" i="33"/>
  <c r="G62" i="33"/>
  <c r="G80" i="33"/>
  <c r="G8" i="33"/>
  <c r="H33" i="32"/>
  <c r="H36" i="32"/>
  <c r="H24" i="32"/>
  <c r="H58" i="32"/>
  <c r="H27" i="32"/>
  <c r="H5" i="32"/>
  <c r="H56" i="32"/>
  <c r="H17" i="32"/>
  <c r="H10" i="32"/>
  <c r="H54" i="32"/>
  <c r="F98" i="33"/>
  <c r="F26" i="33"/>
  <c r="F8" i="33"/>
  <c r="F56" i="33"/>
  <c r="F92" i="33"/>
  <c r="F38" i="33"/>
  <c r="F74" i="33"/>
  <c r="F20" i="33"/>
  <c r="F68" i="33"/>
  <c r="F32" i="33"/>
  <c r="F14" i="33"/>
  <c r="F62" i="33"/>
  <c r="F44" i="33"/>
  <c r="F80" i="33"/>
  <c r="W43" i="14"/>
  <c r="W35" i="14"/>
  <c r="W23" i="14"/>
  <c r="H39" i="32"/>
  <c r="H40" i="32"/>
  <c r="H34" i="32"/>
  <c r="H20" i="32"/>
  <c r="H14" i="32"/>
  <c r="H47" i="32"/>
  <c r="H41" i="32"/>
  <c r="H13" i="32"/>
  <c r="H16" i="32"/>
  <c r="H18" i="32"/>
  <c r="H19" i="32"/>
  <c r="G27" i="14"/>
  <c r="G26" i="14" s="1"/>
  <c r="H23" i="32" s="1"/>
  <c r="E98" i="33"/>
  <c r="E38" i="33"/>
  <c r="E74" i="33"/>
  <c r="E92" i="33"/>
  <c r="E20" i="33"/>
  <c r="E8" i="33"/>
  <c r="E32" i="33"/>
  <c r="E62" i="33"/>
  <c r="E44" i="33"/>
  <c r="E80" i="33"/>
  <c r="E56" i="33"/>
  <c r="E14" i="33"/>
  <c r="E68" i="33"/>
  <c r="E26" i="33"/>
  <c r="W42" i="14"/>
  <c r="W34" i="14"/>
  <c r="D98" i="33"/>
  <c r="D8" i="33"/>
  <c r="D68" i="33"/>
  <c r="D20" i="33"/>
  <c r="D32" i="33"/>
  <c r="D44" i="33"/>
  <c r="D62" i="33"/>
  <c r="D26" i="33"/>
  <c r="D80" i="33"/>
  <c r="D56" i="33"/>
  <c r="D92" i="33"/>
  <c r="D14" i="33"/>
  <c r="D74" i="33"/>
  <c r="D38" i="33"/>
  <c r="W41" i="14"/>
  <c r="W33" i="14"/>
  <c r="G27" i="19"/>
  <c r="G9" i="19"/>
  <c r="H25" i="32"/>
  <c r="H28" i="32"/>
  <c r="H30" i="32"/>
  <c r="H8" i="32"/>
  <c r="H4" i="32"/>
  <c r="H53" i="32"/>
  <c r="H6" i="32"/>
  <c r="F45" i="14"/>
  <c r="F46" i="14" s="1"/>
  <c r="E44" i="14"/>
  <c r="F53" i="14"/>
  <c r="C44" i="14"/>
  <c r="H21" i="32"/>
  <c r="H45" i="32"/>
  <c r="H32" i="32"/>
  <c r="H35" i="32"/>
  <c r="H38" i="32"/>
  <c r="H55" i="32"/>
  <c r="H46" i="32"/>
  <c r="G44" i="14"/>
  <c r="W44" i="14" s="1"/>
  <c r="E53" i="14"/>
  <c r="W39" i="14"/>
  <c r="W31" i="14"/>
  <c r="O51" i="14"/>
  <c r="G25" i="19"/>
  <c r="F25" i="19"/>
  <c r="E25" i="19"/>
  <c r="D25" i="19"/>
  <c r="C25" i="19"/>
  <c r="G24" i="19"/>
  <c r="F24" i="19"/>
  <c r="E24" i="19"/>
  <c r="D24" i="19"/>
  <c r="C24" i="19"/>
  <c r="O46" i="14"/>
  <c r="E45" i="14"/>
  <c r="C45" i="14"/>
  <c r="C46" i="14" s="1"/>
  <c r="G32" i="6"/>
  <c r="F32" i="6"/>
  <c r="E32" i="6"/>
  <c r="D32" i="6"/>
  <c r="C32" i="6"/>
  <c r="G31" i="6"/>
  <c r="H60" i="8" s="1"/>
  <c r="G31" i="13" s="1"/>
  <c r="F31" i="6"/>
  <c r="E31" i="6"/>
  <c r="D31" i="6"/>
  <c r="C31" i="6"/>
  <c r="G30" i="6"/>
  <c r="H59" i="8" s="1"/>
  <c r="F30" i="6"/>
  <c r="E30" i="6"/>
  <c r="D30" i="6"/>
  <c r="C30" i="6"/>
  <c r="G29" i="6"/>
  <c r="H58" i="8" s="1"/>
  <c r="G29" i="13" s="1"/>
  <c r="F29" i="6"/>
  <c r="E29" i="6"/>
  <c r="D29" i="6"/>
  <c r="C29" i="6"/>
  <c r="G28" i="6"/>
  <c r="H57" i="8" s="1"/>
  <c r="G28" i="13" s="1"/>
  <c r="F28" i="6"/>
  <c r="E28" i="6"/>
  <c r="D28" i="6"/>
  <c r="C28" i="6"/>
  <c r="G27" i="6"/>
  <c r="F27" i="6"/>
  <c r="E27" i="6"/>
  <c r="D27" i="6"/>
  <c r="C27" i="6"/>
  <c r="G23" i="6"/>
  <c r="F23" i="6"/>
  <c r="E23" i="6"/>
  <c r="D23" i="6"/>
  <c r="C23" i="6"/>
  <c r="G22" i="6"/>
  <c r="H39" i="8" s="1"/>
  <c r="F22" i="6"/>
  <c r="E22" i="6"/>
  <c r="D22" i="6"/>
  <c r="C22" i="6"/>
  <c r="G20" i="6"/>
  <c r="F20" i="6"/>
  <c r="E20" i="6"/>
  <c r="D20" i="6"/>
  <c r="C20" i="6"/>
  <c r="F19" i="6"/>
  <c r="E19" i="6"/>
  <c r="G19" i="6"/>
  <c r="D19" i="6"/>
  <c r="C19" i="6"/>
  <c r="G18" i="6"/>
  <c r="F18" i="6"/>
  <c r="E18" i="6"/>
  <c r="D18" i="6"/>
  <c r="C18" i="6"/>
  <c r="G17" i="6"/>
  <c r="F17" i="6"/>
  <c r="E17" i="6"/>
  <c r="D17" i="6"/>
  <c r="C17" i="6"/>
  <c r="G16" i="6"/>
  <c r="F16" i="6"/>
  <c r="H28" i="8" s="1"/>
  <c r="E16" i="6"/>
  <c r="D16" i="6"/>
  <c r="F15" i="6"/>
  <c r="E15" i="6"/>
  <c r="D15" i="6"/>
  <c r="G14" i="6"/>
  <c r="H24" i="8" s="1"/>
  <c r="F14" i="6"/>
  <c r="E14" i="6"/>
  <c r="D14" i="6"/>
  <c r="C14" i="6"/>
  <c r="C13" i="6"/>
  <c r="G13" i="6"/>
  <c r="F13" i="6"/>
  <c r="E13" i="6"/>
  <c r="D13" i="6"/>
  <c r="G12" i="6"/>
  <c r="H21" i="8" s="1"/>
  <c r="G16" i="13" s="1"/>
  <c r="F12" i="6"/>
  <c r="E12" i="6"/>
  <c r="D12" i="6"/>
  <c r="C12" i="6"/>
  <c r="G11" i="6"/>
  <c r="H20" i="8" s="1"/>
  <c r="G15" i="13" s="1"/>
  <c r="F11" i="6"/>
  <c r="E11" i="6"/>
  <c r="D11" i="6"/>
  <c r="C11" i="6"/>
  <c r="G10" i="6"/>
  <c r="H18" i="8" s="1"/>
  <c r="F10" i="6"/>
  <c r="H19" i="8" s="1"/>
  <c r="E10" i="6"/>
  <c r="D10" i="6"/>
  <c r="C10" i="6"/>
  <c r="G9" i="6"/>
  <c r="H17" i="8" s="1"/>
  <c r="G13" i="13" s="1"/>
  <c r="F9" i="6"/>
  <c r="E9" i="6"/>
  <c r="D9" i="6"/>
  <c r="C9" i="6"/>
  <c r="G8" i="6"/>
  <c r="F8" i="6"/>
  <c r="E8" i="6"/>
  <c r="D8" i="6"/>
  <c r="C8" i="6"/>
  <c r="G7" i="6"/>
  <c r="F7" i="6"/>
  <c r="E7" i="6"/>
  <c r="D7" i="6"/>
  <c r="C7" i="6"/>
  <c r="G6" i="6"/>
  <c r="F6" i="6"/>
  <c r="E6" i="6"/>
  <c r="D6" i="6"/>
  <c r="B6" i="6"/>
  <c r="G5" i="6"/>
  <c r="F5" i="6"/>
  <c r="E5" i="6"/>
  <c r="D5" i="6"/>
  <c r="C5" i="6"/>
  <c r="G4" i="6"/>
  <c r="F4" i="6"/>
  <c r="E4" i="6"/>
  <c r="D4" i="6"/>
  <c r="C4" i="6"/>
  <c r="G3" i="6"/>
  <c r="F3" i="6"/>
  <c r="E3" i="6"/>
  <c r="D3" i="6"/>
  <c r="C3" i="6"/>
  <c r="N45" i="14"/>
  <c r="M45" i="14"/>
  <c r="L45" i="14"/>
  <c r="K45" i="14"/>
  <c r="N44" i="14"/>
  <c r="M44" i="14"/>
  <c r="L44" i="14"/>
  <c r="K44" i="14"/>
  <c r="N43" i="14"/>
  <c r="M43" i="14"/>
  <c r="L43" i="14"/>
  <c r="K43" i="14"/>
  <c r="N40" i="14"/>
  <c r="M40" i="14"/>
  <c r="L40" i="14"/>
  <c r="K40" i="14"/>
  <c r="N34" i="14"/>
  <c r="M34" i="14"/>
  <c r="L34" i="14"/>
  <c r="K34" i="14"/>
  <c r="N33" i="14"/>
  <c r="M33" i="14"/>
  <c r="L33" i="14"/>
  <c r="K33" i="14"/>
  <c r="N32" i="14"/>
  <c r="M32" i="14"/>
  <c r="L32" i="14"/>
  <c r="K32" i="14"/>
  <c r="N31" i="14"/>
  <c r="M31" i="14"/>
  <c r="L31" i="14"/>
  <c r="K31" i="14"/>
  <c r="J32" i="14"/>
  <c r="J33" i="14"/>
  <c r="J34" i="14"/>
  <c r="J40" i="14"/>
  <c r="J43" i="14"/>
  <c r="J44" i="14"/>
  <c r="J45" i="14"/>
  <c r="J31" i="14"/>
  <c r="J108" i="10"/>
  <c r="J107" i="10"/>
  <c r="J106" i="10"/>
  <c r="E46" i="14" l="1"/>
  <c r="G18" i="13"/>
  <c r="H37" i="8"/>
  <c r="H38" i="8"/>
  <c r="H34" i="8"/>
  <c r="H35" i="8"/>
  <c r="H36" i="8"/>
  <c r="H40" i="8"/>
  <c r="H41" i="8"/>
  <c r="G24" i="13"/>
  <c r="G23" i="12"/>
  <c r="O22" i="14" s="1"/>
  <c r="W22" i="14" s="1"/>
  <c r="G27" i="12"/>
  <c r="O25" i="14" s="1"/>
  <c r="W25" i="14" s="1"/>
  <c r="G30" i="13"/>
  <c r="H54" i="8"/>
  <c r="H55" i="8"/>
  <c r="H56" i="8"/>
  <c r="W26" i="14"/>
  <c r="G46" i="14"/>
  <c r="G12" i="19" s="1"/>
  <c r="G15" i="19" s="1"/>
  <c r="G16" i="19" s="1"/>
  <c r="G13" i="19"/>
  <c r="H32" i="8"/>
  <c r="H33" i="8"/>
  <c r="H30" i="8"/>
  <c r="H31" i="8"/>
  <c r="H29" i="8"/>
  <c r="H27" i="8"/>
  <c r="H26" i="8"/>
  <c r="H23" i="8"/>
  <c r="H22" i="8"/>
  <c r="G14" i="13"/>
  <c r="G12" i="12"/>
  <c r="O8" i="14" s="1"/>
  <c r="W8" i="14" s="1"/>
  <c r="H16" i="8"/>
  <c r="H15" i="8"/>
  <c r="H13" i="8"/>
  <c r="H14" i="8"/>
  <c r="H11" i="8"/>
  <c r="H12" i="8"/>
  <c r="H9" i="8"/>
  <c r="H10" i="8"/>
  <c r="H7" i="8"/>
  <c r="H8" i="8"/>
  <c r="H6" i="8"/>
  <c r="H5" i="8"/>
  <c r="O53" i="14"/>
  <c r="W53" i="14" s="1"/>
  <c r="W51" i="14"/>
  <c r="G10" i="19"/>
  <c r="G4" i="19"/>
  <c r="G7" i="19"/>
  <c r="G19" i="19"/>
  <c r="G22" i="19"/>
  <c r="W46" i="14" l="1"/>
  <c r="G23" i="13"/>
  <c r="G25" i="13"/>
  <c r="G22" i="12"/>
  <c r="O21" i="14" s="1"/>
  <c r="W21" i="14" s="1"/>
  <c r="G17" i="13"/>
  <c r="G19" i="12"/>
  <c r="O12" i="14" s="1"/>
  <c r="W12" i="14" s="1"/>
  <c r="G22" i="13"/>
  <c r="G13" i="12"/>
  <c r="O9" i="14" s="1"/>
  <c r="W9" i="14" s="1"/>
  <c r="G10" i="13"/>
  <c r="G10" i="12"/>
  <c r="O6" i="14" s="1"/>
  <c r="W6" i="14" s="1"/>
  <c r="G20" i="12"/>
  <c r="O14" i="14" s="1"/>
  <c r="W14" i="14" s="1"/>
  <c r="G20" i="13"/>
  <c r="G21" i="13"/>
  <c r="G18" i="12"/>
  <c r="O13" i="14" s="1"/>
  <c r="W13" i="14" s="1"/>
  <c r="G19" i="13"/>
  <c r="G12" i="13"/>
  <c r="G11" i="13"/>
  <c r="G11" i="12"/>
  <c r="O7" i="14" s="1"/>
  <c r="W7" i="14" s="1"/>
  <c r="G9" i="13"/>
  <c r="G8" i="13"/>
  <c r="G9" i="12"/>
  <c r="O5" i="14" s="1"/>
  <c r="W5" i="14" s="1"/>
  <c r="G7" i="13"/>
  <c r="G8" i="12"/>
  <c r="O4" i="14" s="1"/>
  <c r="J23" i="14"/>
  <c r="C25" i="12"/>
  <c r="K23" i="14" s="1"/>
  <c r="D25" i="12"/>
  <c r="L23" i="14" s="1"/>
  <c r="E25" i="12"/>
  <c r="M23" i="14" s="1"/>
  <c r="F25" i="12"/>
  <c r="N23" i="14" s="1"/>
  <c r="J24" i="14"/>
  <c r="C26" i="12"/>
  <c r="K24" i="14" s="1"/>
  <c r="D26" i="12"/>
  <c r="L24" i="14" s="1"/>
  <c r="E26" i="12"/>
  <c r="M24" i="14" s="1"/>
  <c r="F26" i="12"/>
  <c r="N24" i="14" s="1"/>
  <c r="W4" i="14" l="1"/>
  <c r="S24" i="14"/>
  <c r="T24" i="14"/>
  <c r="U24" i="14"/>
  <c r="V24" i="14"/>
  <c r="R24" i="14"/>
  <c r="S23" i="14"/>
  <c r="T23" i="14"/>
  <c r="U23" i="14"/>
  <c r="V23" i="14"/>
  <c r="R23" i="14"/>
  <c r="S20" i="3" l="1"/>
  <c r="S19" i="3"/>
  <c r="S16" i="3"/>
  <c r="S17" i="3"/>
  <c r="S18" i="3"/>
  <c r="R16" i="3" l="1"/>
  <c r="R17" i="3"/>
  <c r="R18" i="3"/>
  <c r="R19" i="3"/>
  <c r="R20" i="3"/>
  <c r="K16" i="3" l="1"/>
  <c r="K20" i="3" l="1"/>
  <c r="K18" i="3"/>
  <c r="K17" i="3"/>
  <c r="K19" i="3"/>
  <c r="H16" i="3" l="1"/>
  <c r="H17" i="3"/>
  <c r="H18" i="3"/>
  <c r="H19" i="3"/>
  <c r="H20" i="3"/>
  <c r="E16" i="3"/>
  <c r="E17" i="3"/>
  <c r="E18" i="3"/>
  <c r="E19" i="3"/>
  <c r="E20" i="3"/>
  <c r="J105" i="10" l="1"/>
  <c r="B8" i="13" l="1"/>
  <c r="K48" i="14" l="1"/>
  <c r="L48" i="14"/>
  <c r="M48" i="14"/>
  <c r="N48" i="14"/>
  <c r="J48" i="14"/>
  <c r="X30" i="19" l="1"/>
  <c r="X28" i="19"/>
  <c r="X27" i="19"/>
  <c r="X25" i="19" l="1"/>
  <c r="X24" i="19"/>
  <c r="X22" i="19"/>
  <c r="X21" i="19"/>
  <c r="X19" i="19"/>
  <c r="X18" i="19"/>
  <c r="X16" i="19"/>
  <c r="X15" i="19"/>
  <c r="X13" i="19"/>
  <c r="X12" i="19"/>
  <c r="X10" i="19"/>
  <c r="X9" i="19"/>
  <c r="X7" i="19"/>
  <c r="X6" i="19"/>
  <c r="X4" i="19"/>
  <c r="X3" i="19"/>
  <c r="D14" i="23" l="1"/>
  <c r="E14" i="23"/>
  <c r="F14" i="23"/>
  <c r="G14" i="23"/>
  <c r="C14" i="23"/>
  <c r="D19" i="23"/>
  <c r="E19" i="23"/>
  <c r="F19" i="23"/>
  <c r="G19" i="23"/>
  <c r="C19" i="23"/>
  <c r="D10" i="23"/>
  <c r="E10" i="23"/>
  <c r="F10" i="23"/>
  <c r="G10" i="23"/>
  <c r="C10" i="23"/>
  <c r="D16" i="23" l="1"/>
  <c r="E16" i="23"/>
  <c r="F16" i="23"/>
  <c r="G16" i="23"/>
  <c r="C16" i="23"/>
  <c r="D15" i="23"/>
  <c r="E15" i="23"/>
  <c r="C15" i="23"/>
  <c r="F15" i="23"/>
  <c r="G15" i="23"/>
  <c r="D12" i="23"/>
  <c r="C12" i="23"/>
  <c r="E12" i="23"/>
  <c r="F12" i="23"/>
  <c r="G12" i="23"/>
  <c r="G13" i="23"/>
  <c r="C13" i="23"/>
  <c r="D13" i="23"/>
  <c r="E13" i="23"/>
  <c r="F13" i="23"/>
  <c r="D18" i="23"/>
  <c r="C18" i="23"/>
  <c r="E18" i="23"/>
  <c r="F18" i="23"/>
  <c r="G18" i="23"/>
  <c r="D20" i="23"/>
  <c r="E20" i="23"/>
  <c r="F20" i="23"/>
  <c r="G20" i="23"/>
  <c r="C20" i="23"/>
  <c r="D21" i="23"/>
  <c r="E21" i="23"/>
  <c r="C21" i="23"/>
  <c r="F21" i="23"/>
  <c r="G21" i="23"/>
  <c r="D22" i="23"/>
  <c r="E22" i="23"/>
  <c r="F22" i="23"/>
  <c r="G22" i="23"/>
  <c r="C22" i="23"/>
  <c r="C8" i="23"/>
  <c r="D8" i="23"/>
  <c r="E8" i="23"/>
  <c r="F8" i="23"/>
  <c r="G8" i="23"/>
  <c r="E9" i="23"/>
  <c r="F9" i="23"/>
  <c r="G9" i="23"/>
  <c r="C9" i="23"/>
  <c r="D9" i="23"/>
  <c r="D7" i="23"/>
  <c r="E7" i="23"/>
  <c r="F7" i="23"/>
  <c r="G7" i="23"/>
  <c r="C7" i="23"/>
  <c r="G6" i="23"/>
  <c r="C6" i="23"/>
  <c r="D6" i="23"/>
  <c r="E6" i="23"/>
  <c r="F6" i="23"/>
  <c r="AD16" i="3" l="1"/>
  <c r="AD17" i="3"/>
  <c r="AD18" i="3"/>
  <c r="AD19" i="3"/>
  <c r="AD20" i="3"/>
  <c r="D27" i="19" l="1"/>
  <c r="F27" i="19"/>
  <c r="E27" i="19"/>
  <c r="C27" i="19"/>
  <c r="J102" i="10"/>
  <c r="J103" i="10"/>
  <c r="J104" i="10"/>
  <c r="J101" i="10"/>
  <c r="J95" i="10"/>
  <c r="J96" i="10" s="1"/>
  <c r="J97" i="10" s="1"/>
  <c r="J98" i="10" s="1"/>
  <c r="J99" i="10" s="1"/>
  <c r="J89" i="10"/>
  <c r="J90" i="10" s="1"/>
  <c r="J91" i="10" s="1"/>
  <c r="J92" i="10" s="1"/>
  <c r="J93" i="10" s="1"/>
  <c r="J83" i="10"/>
  <c r="J84" i="10" s="1"/>
  <c r="J85" i="10" s="1"/>
  <c r="J86" i="10" s="1"/>
  <c r="J87" i="10" s="1"/>
  <c r="J77" i="10"/>
  <c r="J78" i="10" s="1"/>
  <c r="J79" i="10" s="1"/>
  <c r="J80" i="10" s="1"/>
  <c r="J81" i="10" s="1"/>
  <c r="J71" i="10"/>
  <c r="J72" i="10" s="1"/>
  <c r="J73" i="10" s="1"/>
  <c r="J74" i="10" s="1"/>
  <c r="J75" i="10" s="1"/>
  <c r="J65" i="10"/>
  <c r="J66" i="10" s="1"/>
  <c r="J67" i="10" s="1"/>
  <c r="J68" i="10" s="1"/>
  <c r="J69" i="10" s="1"/>
  <c r="J59" i="10"/>
  <c r="J60" i="10" s="1"/>
  <c r="J61" i="10" s="1"/>
  <c r="J62" i="10" s="1"/>
  <c r="J63" i="10" s="1"/>
  <c r="J54" i="10"/>
  <c r="J55" i="10" s="1"/>
  <c r="J56" i="10" s="1"/>
  <c r="J57" i="10" s="1"/>
  <c r="J53" i="10"/>
  <c r="J47" i="10"/>
  <c r="J48" i="10" s="1"/>
  <c r="J49" i="10" s="1"/>
  <c r="J50" i="10" s="1"/>
  <c r="J51" i="10" s="1"/>
  <c r="J41" i="10"/>
  <c r="J42" i="10" s="1"/>
  <c r="J43" i="10" s="1"/>
  <c r="J44" i="10" s="1"/>
  <c r="J45" i="10" s="1"/>
  <c r="J35" i="10"/>
  <c r="J36" i="10" s="1"/>
  <c r="J37" i="10" s="1"/>
  <c r="J38" i="10" s="1"/>
  <c r="J39" i="10" s="1"/>
  <c r="J29" i="10"/>
  <c r="J30" i="10" s="1"/>
  <c r="J31" i="10" s="1"/>
  <c r="J32" i="10" s="1"/>
  <c r="J33" i="10" s="1"/>
  <c r="J23" i="10"/>
  <c r="J24" i="10" s="1"/>
  <c r="J25" i="10" s="1"/>
  <c r="J26" i="10" s="1"/>
  <c r="J27" i="10" s="1"/>
  <c r="J17" i="10"/>
  <c r="J18" i="10" s="1"/>
  <c r="J19" i="10" s="1"/>
  <c r="J20" i="10" s="1"/>
  <c r="J21" i="10" s="1"/>
  <c r="J11" i="10"/>
  <c r="J12" i="10" s="1"/>
  <c r="J13" i="10" s="1"/>
  <c r="J14" i="10" s="1"/>
  <c r="J15" i="10" s="1"/>
  <c r="J5" i="10"/>
  <c r="C6" i="19"/>
  <c r="D6" i="19"/>
  <c r="E6" i="19"/>
  <c r="F6" i="19"/>
  <c r="J6" i="10" l="1"/>
  <c r="J7" i="10" s="1"/>
  <c r="J8" i="10" s="1"/>
  <c r="J9" i="10" s="1"/>
  <c r="B6" i="19"/>
  <c r="S48" i="14"/>
  <c r="T48" i="14"/>
  <c r="U48" i="14"/>
  <c r="V48" i="14"/>
  <c r="R48" i="14"/>
  <c r="S52" i="14"/>
  <c r="T52" i="14"/>
  <c r="U52" i="14"/>
  <c r="V52" i="14"/>
  <c r="R52" i="14"/>
  <c r="S43" i="14"/>
  <c r="T43" i="14"/>
  <c r="U43" i="14"/>
  <c r="V43" i="14"/>
  <c r="R43" i="14"/>
  <c r="S32" i="14"/>
  <c r="T32" i="14"/>
  <c r="U32" i="14"/>
  <c r="V32" i="14"/>
  <c r="R32" i="14"/>
  <c r="S34" i="14"/>
  <c r="T34" i="14"/>
  <c r="U34" i="14"/>
  <c r="V34" i="14"/>
  <c r="R34" i="14"/>
  <c r="E102" i="33"/>
  <c r="F102" i="33"/>
  <c r="G102" i="33"/>
  <c r="H102" i="33"/>
  <c r="D102" i="33"/>
  <c r="E101" i="33"/>
  <c r="F101" i="33"/>
  <c r="G101" i="33"/>
  <c r="H101" i="33"/>
  <c r="D101" i="33"/>
  <c r="S33" i="14"/>
  <c r="T33" i="14"/>
  <c r="U33" i="14"/>
  <c r="V33" i="14"/>
  <c r="R33" i="14"/>
  <c r="S40" i="14"/>
  <c r="T40" i="14"/>
  <c r="U40" i="14"/>
  <c r="V40" i="14"/>
  <c r="R40" i="14"/>
  <c r="S31" i="14"/>
  <c r="T31" i="14"/>
  <c r="U31" i="14"/>
  <c r="V31" i="14"/>
  <c r="R31" i="14"/>
  <c r="B3" i="19"/>
  <c r="AF16" i="3"/>
  <c r="AF17" i="3"/>
  <c r="AF18" i="3"/>
  <c r="AF19" i="3"/>
  <c r="AF20" i="3"/>
  <c r="AH20" i="3"/>
  <c r="AH18" i="3"/>
  <c r="AH17" i="3"/>
  <c r="AH16" i="3"/>
  <c r="AI19" i="3"/>
  <c r="AL19" i="3" s="1"/>
  <c r="AJ8" i="4" s="1"/>
  <c r="AI17" i="3"/>
  <c r="AL17" i="3" s="1"/>
  <c r="AJ6" i="4" s="1"/>
  <c r="AI16" i="3"/>
  <c r="AL16" i="3" s="1"/>
  <c r="AJ5" i="4" s="1"/>
  <c r="D36" i="32" l="1"/>
  <c r="D39" i="33"/>
  <c r="D60" i="33"/>
  <c r="D93" i="33"/>
  <c r="D76" i="33"/>
  <c r="D23" i="33"/>
  <c r="D24" i="33"/>
  <c r="D6" i="33"/>
  <c r="D30" i="33"/>
  <c r="D65" i="33"/>
  <c r="D36" i="33"/>
  <c r="D64" i="33"/>
  <c r="D90" i="33"/>
  <c r="D67" i="33"/>
  <c r="D4" i="33"/>
  <c r="D59" i="33"/>
  <c r="D94" i="33"/>
  <c r="D10" i="33"/>
  <c r="D87" i="33"/>
  <c r="D31" i="33"/>
  <c r="D72" i="33"/>
  <c r="D16" i="33"/>
  <c r="D78" i="33"/>
  <c r="D33" i="33"/>
  <c r="D19" i="33"/>
  <c r="D58" i="33"/>
  <c r="D13" i="33"/>
  <c r="D3" i="33"/>
  <c r="D79" i="33"/>
  <c r="D18" i="33"/>
  <c r="D95" i="33"/>
  <c r="D43" i="33"/>
  <c r="D25" i="33"/>
  <c r="D7" i="33"/>
  <c r="D17" i="33"/>
  <c r="D29" i="33"/>
  <c r="D51" i="33"/>
  <c r="D66" i="33"/>
  <c r="D15" i="33"/>
  <c r="D91" i="33"/>
  <c r="D35" i="33"/>
  <c r="D21" i="33"/>
  <c r="D97" i="33"/>
  <c r="D55" i="33"/>
  <c r="D11" i="33"/>
  <c r="D88" i="33"/>
  <c r="D12" i="33"/>
  <c r="D89" i="33"/>
  <c r="D28" i="33"/>
  <c r="D52" i="33"/>
  <c r="D100" i="33"/>
  <c r="D77" i="33"/>
  <c r="D22" i="33"/>
  <c r="D99" i="33"/>
  <c r="D37" i="33"/>
  <c r="D63" i="33"/>
  <c r="D69" i="33"/>
  <c r="D27" i="33"/>
  <c r="D41" i="33"/>
  <c r="D57" i="33"/>
  <c r="D5" i="33"/>
  <c r="D53" i="33"/>
  <c r="D73" i="33"/>
  <c r="D61" i="33"/>
  <c r="D70" i="33"/>
  <c r="D71" i="33"/>
  <c r="D9" i="33"/>
  <c r="D34" i="33"/>
  <c r="D42" i="33"/>
  <c r="D54" i="33"/>
  <c r="D40" i="33"/>
  <c r="D75" i="33"/>
  <c r="D96" i="33"/>
  <c r="E36" i="32"/>
  <c r="D55" i="32"/>
  <c r="D46" i="32"/>
  <c r="G38" i="32"/>
  <c r="G32" i="32"/>
  <c r="G35" i="32"/>
  <c r="C36" i="32"/>
  <c r="H76" i="33"/>
  <c r="H53" i="33"/>
  <c r="H100" i="33"/>
  <c r="H75" i="33"/>
  <c r="H13" i="33"/>
  <c r="H90" i="33"/>
  <c r="H39" i="33"/>
  <c r="H30" i="33"/>
  <c r="H79" i="33"/>
  <c r="H99" i="33"/>
  <c r="H34" i="33"/>
  <c r="H69" i="33"/>
  <c r="H24" i="33"/>
  <c r="H61" i="33"/>
  <c r="H37" i="33"/>
  <c r="H10" i="33"/>
  <c r="H87" i="33"/>
  <c r="H16" i="33"/>
  <c r="H93" i="33"/>
  <c r="H40" i="33"/>
  <c r="H51" i="33"/>
  <c r="H27" i="33"/>
  <c r="H42" i="33"/>
  <c r="H28" i="33"/>
  <c r="H95" i="33"/>
  <c r="H72" i="33"/>
  <c r="H17" i="33"/>
  <c r="H94" i="33"/>
  <c r="H3" i="33"/>
  <c r="H33" i="33"/>
  <c r="H58" i="33"/>
  <c r="H64" i="33"/>
  <c r="H22" i="33"/>
  <c r="H25" i="33"/>
  <c r="H88" i="33"/>
  <c r="H5" i="33"/>
  <c r="H67" i="33"/>
  <c r="H43" i="33"/>
  <c r="H65" i="33"/>
  <c r="H4" i="33"/>
  <c r="H66" i="33"/>
  <c r="H29" i="33"/>
  <c r="H18" i="33"/>
  <c r="H35" i="33"/>
  <c r="H70" i="33"/>
  <c r="H55" i="33"/>
  <c r="H60" i="33"/>
  <c r="H15" i="33"/>
  <c r="H91" i="33"/>
  <c r="H36" i="33"/>
  <c r="H57" i="33"/>
  <c r="H52" i="33"/>
  <c r="H97" i="33"/>
  <c r="H77" i="33"/>
  <c r="H6" i="33"/>
  <c r="H41" i="33"/>
  <c r="H31" i="33"/>
  <c r="H63" i="33"/>
  <c r="H59" i="33"/>
  <c r="H7" i="33"/>
  <c r="H23" i="33"/>
  <c r="H21" i="33"/>
  <c r="H54" i="33"/>
  <c r="H78" i="33"/>
  <c r="H12" i="33"/>
  <c r="H89" i="33"/>
  <c r="H71" i="33"/>
  <c r="H19" i="33"/>
  <c r="H96" i="33"/>
  <c r="H11" i="33"/>
  <c r="H9" i="33"/>
  <c r="H73" i="33"/>
  <c r="F38" i="32"/>
  <c r="F32" i="32"/>
  <c r="F35" i="32"/>
  <c r="C55" i="32"/>
  <c r="C46" i="32"/>
  <c r="G5" i="33"/>
  <c r="G91" i="33"/>
  <c r="G69" i="33"/>
  <c r="G13" i="33"/>
  <c r="G90" i="33"/>
  <c r="G15" i="33"/>
  <c r="G27" i="33"/>
  <c r="G29" i="33"/>
  <c r="G54" i="33"/>
  <c r="G60" i="33"/>
  <c r="G18" i="33"/>
  <c r="G95" i="33"/>
  <c r="G66" i="33"/>
  <c r="G58" i="33"/>
  <c r="G6" i="33"/>
  <c r="G40" i="33"/>
  <c r="G100" i="33"/>
  <c r="G61" i="33"/>
  <c r="G36" i="33"/>
  <c r="G94" i="33"/>
  <c r="G77" i="33"/>
  <c r="G25" i="33"/>
  <c r="G31" i="33"/>
  <c r="G21" i="33"/>
  <c r="G17" i="33"/>
  <c r="G12" i="33"/>
  <c r="G11" i="33"/>
  <c r="G88" i="33"/>
  <c r="G33" i="33"/>
  <c r="G73" i="33"/>
  <c r="G79" i="33"/>
  <c r="G43" i="33"/>
  <c r="G37" i="33"/>
  <c r="G71" i="33"/>
  <c r="G35" i="33"/>
  <c r="G59" i="33"/>
  <c r="G24" i="33"/>
  <c r="G4" i="33"/>
  <c r="G55" i="33"/>
  <c r="G19" i="33"/>
  <c r="G96" i="33"/>
  <c r="G51" i="33"/>
  <c r="G9" i="33"/>
  <c r="G57" i="33"/>
  <c r="G10" i="33"/>
  <c r="G87" i="33"/>
  <c r="G30" i="33"/>
  <c r="G34" i="33"/>
  <c r="G52" i="33"/>
  <c r="G65" i="33"/>
  <c r="G67" i="33"/>
  <c r="G16" i="33"/>
  <c r="G93" i="33"/>
  <c r="G22" i="33"/>
  <c r="G99" i="33"/>
  <c r="G63" i="33"/>
  <c r="G53" i="33"/>
  <c r="G97" i="33"/>
  <c r="G89" i="33"/>
  <c r="G78" i="33"/>
  <c r="G23" i="33"/>
  <c r="G75" i="33"/>
  <c r="G39" i="33"/>
  <c r="G3" i="33"/>
  <c r="G64" i="33"/>
  <c r="G70" i="33"/>
  <c r="G28" i="33"/>
  <c r="G7" i="33"/>
  <c r="G41" i="33"/>
  <c r="G76" i="33"/>
  <c r="G72" i="33"/>
  <c r="G42" i="33"/>
  <c r="E46" i="32"/>
  <c r="E55" i="32"/>
  <c r="E38" i="32"/>
  <c r="E32" i="32"/>
  <c r="E35" i="32"/>
  <c r="G55" i="32"/>
  <c r="G46" i="32"/>
  <c r="G36" i="32"/>
  <c r="F7" i="33"/>
  <c r="F13" i="33"/>
  <c r="F29" i="33"/>
  <c r="F52" i="33"/>
  <c r="F70" i="33"/>
  <c r="F76" i="33"/>
  <c r="F21" i="33"/>
  <c r="F34" i="33"/>
  <c r="F65" i="33"/>
  <c r="F87" i="33"/>
  <c r="F25" i="33"/>
  <c r="F99" i="33"/>
  <c r="F78" i="33"/>
  <c r="F55" i="33"/>
  <c r="F77" i="33"/>
  <c r="F16" i="33"/>
  <c r="F93" i="33"/>
  <c r="F61" i="33"/>
  <c r="F41" i="33"/>
  <c r="F5" i="33"/>
  <c r="F53" i="33"/>
  <c r="F10" i="33"/>
  <c r="F33" i="33"/>
  <c r="F57" i="33"/>
  <c r="F22" i="33"/>
  <c r="F11" i="33"/>
  <c r="F27" i="33"/>
  <c r="F64" i="33"/>
  <c r="F71" i="33"/>
  <c r="F12" i="33"/>
  <c r="F89" i="33"/>
  <c r="F3" i="33"/>
  <c r="F18" i="33"/>
  <c r="F95" i="33"/>
  <c r="F73" i="33"/>
  <c r="F40" i="33"/>
  <c r="F97" i="33"/>
  <c r="F75" i="33"/>
  <c r="F19" i="33"/>
  <c r="F96" i="33"/>
  <c r="F35" i="33"/>
  <c r="F60" i="33"/>
  <c r="F66" i="33"/>
  <c r="F24" i="33"/>
  <c r="F59" i="33"/>
  <c r="F51" i="33"/>
  <c r="F42" i="33"/>
  <c r="F28" i="33"/>
  <c r="F23" i="33"/>
  <c r="F63" i="33"/>
  <c r="F67" i="33"/>
  <c r="F6" i="33"/>
  <c r="F31" i="33"/>
  <c r="F30" i="33"/>
  <c r="F37" i="33"/>
  <c r="F72" i="33"/>
  <c r="F88" i="33"/>
  <c r="F15" i="33"/>
  <c r="F91" i="33"/>
  <c r="F58" i="33"/>
  <c r="F17" i="33"/>
  <c r="F94" i="33"/>
  <c r="F39" i="33"/>
  <c r="F100" i="33"/>
  <c r="F54" i="33"/>
  <c r="F79" i="33"/>
  <c r="F9" i="33"/>
  <c r="F4" i="33"/>
  <c r="F43" i="33"/>
  <c r="F36" i="33"/>
  <c r="F90" i="33"/>
  <c r="F69" i="33"/>
  <c r="V44" i="14"/>
  <c r="D35" i="32"/>
  <c r="D32" i="32"/>
  <c r="F55" i="32"/>
  <c r="F46" i="32"/>
  <c r="F36" i="32"/>
  <c r="E23" i="33"/>
  <c r="E87" i="33"/>
  <c r="E60" i="33"/>
  <c r="E9" i="33"/>
  <c r="E15" i="33"/>
  <c r="E91" i="33"/>
  <c r="E3" i="33"/>
  <c r="E97" i="33"/>
  <c r="E69" i="33"/>
  <c r="E66" i="33"/>
  <c r="E77" i="33"/>
  <c r="E96" i="33"/>
  <c r="E17" i="33"/>
  <c r="E94" i="33"/>
  <c r="E71" i="33"/>
  <c r="E19" i="33"/>
  <c r="E16" i="33"/>
  <c r="E93" i="33"/>
  <c r="E27" i="33"/>
  <c r="E31" i="33"/>
  <c r="E57" i="33"/>
  <c r="E63" i="33"/>
  <c r="E21" i="33"/>
  <c r="E30" i="33"/>
  <c r="E78" i="33"/>
  <c r="E42" i="33"/>
  <c r="E29" i="33"/>
  <c r="E64" i="33"/>
  <c r="E36" i="33"/>
  <c r="E79" i="33"/>
  <c r="E28" i="33"/>
  <c r="E7" i="33"/>
  <c r="E34" i="33"/>
  <c r="E41" i="33"/>
  <c r="E73" i="33"/>
  <c r="E43" i="33"/>
  <c r="E13" i="33"/>
  <c r="E90" i="33"/>
  <c r="E39" i="33"/>
  <c r="E35" i="33"/>
  <c r="E51" i="33"/>
  <c r="E76" i="33"/>
  <c r="E5" i="33"/>
  <c r="E55" i="33"/>
  <c r="E58" i="33"/>
  <c r="E40" i="33"/>
  <c r="E88" i="33"/>
  <c r="E65" i="33"/>
  <c r="E75" i="33"/>
  <c r="E61" i="33"/>
  <c r="E6" i="33"/>
  <c r="E22" i="33"/>
  <c r="E99" i="33"/>
  <c r="E10" i="33"/>
  <c r="E53" i="33"/>
  <c r="E67" i="33"/>
  <c r="E11" i="33"/>
  <c r="E72" i="33"/>
  <c r="E52" i="33"/>
  <c r="E12" i="33"/>
  <c r="E89" i="33"/>
  <c r="E33" i="33"/>
  <c r="E54" i="33"/>
  <c r="E70" i="33"/>
  <c r="E100" i="33"/>
  <c r="E18" i="33"/>
  <c r="E95" i="33"/>
  <c r="E24" i="33"/>
  <c r="E59" i="33"/>
  <c r="E4" i="33"/>
  <c r="E25" i="33"/>
  <c r="E37" i="33"/>
  <c r="U44" i="14"/>
  <c r="T44" i="14"/>
  <c r="S44" i="14"/>
  <c r="B44" i="14"/>
  <c r="R44" i="14" s="1"/>
  <c r="F9" i="19"/>
  <c r="F3" i="19"/>
  <c r="E9" i="19"/>
  <c r="E3" i="19"/>
  <c r="D9" i="19"/>
  <c r="D3" i="19"/>
  <c r="C9" i="19"/>
  <c r="C3" i="19"/>
  <c r="B9" i="19"/>
  <c r="AI18" i="3"/>
  <c r="AL18" i="3" s="1"/>
  <c r="AJ7" i="4" s="1"/>
  <c r="T45" i="14"/>
  <c r="U45" i="14"/>
  <c r="S45" i="14"/>
  <c r="B53" i="14"/>
  <c r="B45" i="14"/>
  <c r="R45" i="14" s="1"/>
  <c r="V45" i="14"/>
  <c r="C27" i="14"/>
  <c r="C26" i="14" s="1"/>
  <c r="B27" i="14"/>
  <c r="B26" i="14" s="1"/>
  <c r="F27" i="14"/>
  <c r="F26" i="14" s="1"/>
  <c r="E27" i="14"/>
  <c r="E26" i="14" s="1"/>
  <c r="D27" i="14"/>
  <c r="D26" i="14" s="1"/>
  <c r="AI20" i="3"/>
  <c r="AL20" i="3" s="1"/>
  <c r="AJ9" i="4" s="1"/>
  <c r="AH19" i="3"/>
  <c r="C3" i="9" l="1" a="1"/>
  <c r="C3" i="9" s="1"/>
  <c r="F12" i="19"/>
  <c r="F15" i="19" s="1"/>
  <c r="B46" i="14"/>
  <c r="B12" i="19" s="1"/>
  <c r="B15" i="19" s="1"/>
  <c r="C12" i="19"/>
  <c r="C15" i="19" s="1"/>
  <c r="E12" i="19"/>
  <c r="E15" i="19" s="1"/>
  <c r="D12" i="19"/>
  <c r="D15" i="19" s="1"/>
  <c r="AM5" i="4"/>
  <c r="C57" i="8"/>
  <c r="E28" i="10" l="1"/>
  <c r="G42" i="10"/>
  <c r="I18" i="10"/>
  <c r="E12" i="10"/>
  <c r="H18" i="10"/>
  <c r="G18" i="10"/>
  <c r="I30" i="10"/>
  <c r="D6" i="10"/>
  <c r="E18" i="10"/>
  <c r="E6" i="10"/>
  <c r="I12" i="10"/>
  <c r="I24" i="10"/>
  <c r="F6" i="10"/>
  <c r="H42" i="10"/>
  <c r="D36" i="10"/>
  <c r="D18" i="10"/>
  <c r="F30" i="10"/>
  <c r="D12" i="10"/>
  <c r="I6" i="10"/>
  <c r="I42" i="10"/>
  <c r="D30" i="10"/>
  <c r="F24" i="10"/>
  <c r="E24" i="10"/>
  <c r="G24" i="10"/>
  <c r="D24" i="10"/>
  <c r="F12" i="10"/>
  <c r="E36" i="10"/>
  <c r="H12" i="10"/>
  <c r="E42" i="10"/>
  <c r="F42" i="10"/>
  <c r="H24" i="10"/>
  <c r="H36" i="10"/>
  <c r="G30" i="10"/>
  <c r="H30" i="10"/>
  <c r="G12" i="10"/>
  <c r="E30" i="10"/>
  <c r="G36" i="10"/>
  <c r="I36" i="10"/>
  <c r="H6" i="10"/>
  <c r="F36" i="10"/>
  <c r="D42" i="10"/>
  <c r="G6" i="10"/>
  <c r="F18" i="10"/>
  <c r="F38" i="10"/>
  <c r="D14" i="10"/>
  <c r="H26" i="10"/>
  <c r="E26" i="10"/>
  <c r="I20" i="10"/>
  <c r="H14" i="10"/>
  <c r="G38" i="10"/>
  <c r="F32" i="10"/>
  <c r="F44" i="10"/>
  <c r="E43" i="10"/>
  <c r="H8" i="10"/>
  <c r="G32" i="10"/>
  <c r="F8" i="10"/>
  <c r="D38" i="10"/>
  <c r="F26" i="10"/>
  <c r="H20" i="10"/>
  <c r="E10" i="10"/>
  <c r="H43" i="10"/>
  <c r="E37" i="10"/>
  <c r="H31" i="10"/>
  <c r="I37" i="10"/>
  <c r="D20" i="10"/>
  <c r="G44" i="10"/>
  <c r="E32" i="10"/>
  <c r="H44" i="10"/>
  <c r="I26" i="10"/>
  <c r="I38" i="10"/>
  <c r="G43" i="10"/>
  <c r="E25" i="10"/>
  <c r="H25" i="10"/>
  <c r="H19" i="10"/>
  <c r="F20" i="10"/>
  <c r="G26" i="10"/>
  <c r="G14" i="10"/>
  <c r="G8" i="10"/>
  <c r="D32" i="10"/>
  <c r="D44" i="10"/>
  <c r="G25" i="10"/>
  <c r="E13" i="10"/>
  <c r="I7" i="10"/>
  <c r="D43" i="10"/>
  <c r="D31" i="10"/>
  <c r="H7" i="10"/>
  <c r="I31" i="10"/>
  <c r="G19" i="10"/>
  <c r="I19" i="10"/>
  <c r="F43" i="10"/>
  <c r="H13" i="10"/>
  <c r="F37" i="10"/>
  <c r="D25" i="10"/>
  <c r="E20" i="10"/>
  <c r="I32" i="10"/>
  <c r="G20" i="10"/>
  <c r="H38" i="10"/>
  <c r="I22" i="10"/>
  <c r="G27" i="10"/>
  <c r="H45" i="10"/>
  <c r="E15" i="10"/>
  <c r="E39" i="10"/>
  <c r="D7" i="10"/>
  <c r="E31" i="10"/>
  <c r="E19" i="10"/>
  <c r="F31" i="10"/>
  <c r="E34" i="8"/>
  <c r="C38" i="8"/>
  <c r="E40" i="8"/>
  <c r="G40" i="8"/>
  <c r="F40" i="8"/>
  <c r="G28" i="10" l="1"/>
  <c r="F40" i="10"/>
  <c r="E22" i="10"/>
  <c r="F46" i="10"/>
  <c r="D10" i="10"/>
  <c r="H16" i="10"/>
  <c r="I40" i="10"/>
  <c r="G16" i="10"/>
  <c r="D46" i="10"/>
  <c r="G22" i="10"/>
  <c r="E16" i="10"/>
  <c r="I10" i="10"/>
  <c r="H46" i="10"/>
  <c r="F22" i="10"/>
  <c r="D22" i="10"/>
  <c r="H28" i="10"/>
  <c r="H40" i="10"/>
  <c r="I46" i="10"/>
  <c r="H22" i="10"/>
  <c r="G10" i="10"/>
  <c r="I28" i="10"/>
  <c r="E40" i="10"/>
  <c r="G46" i="10"/>
  <c r="F28" i="10"/>
  <c r="F16" i="10"/>
  <c r="H10" i="10"/>
  <c r="I16" i="10"/>
  <c r="D16" i="10"/>
  <c r="D28" i="10"/>
  <c r="F10" i="10"/>
  <c r="E46" i="10"/>
  <c r="H21" i="10"/>
  <c r="D15" i="10"/>
  <c r="G9" i="10"/>
  <c r="F33" i="10"/>
  <c r="I45" i="10"/>
  <c r="E33" i="10"/>
  <c r="G45" i="10"/>
  <c r="D21" i="10"/>
  <c r="I15" i="10"/>
  <c r="G21" i="10"/>
  <c r="G34" i="10"/>
  <c r="I9" i="10"/>
  <c r="G39" i="10"/>
  <c r="I34" i="10"/>
  <c r="H27" i="10"/>
  <c r="G15" i="10"/>
  <c r="I27" i="10"/>
  <c r="H39" i="10"/>
  <c r="F39" i="10"/>
  <c r="E45" i="10"/>
  <c r="E21" i="10"/>
  <c r="H34" i="10"/>
  <c r="I33" i="10"/>
  <c r="F9" i="10"/>
  <c r="D33" i="10"/>
  <c r="I21" i="10"/>
  <c r="I39" i="10"/>
  <c r="F45" i="10"/>
  <c r="D27" i="10"/>
  <c r="D39" i="10"/>
  <c r="E34" i="10"/>
  <c r="G33" i="10"/>
  <c r="D34" i="10"/>
  <c r="D9" i="10"/>
  <c r="F21" i="10"/>
  <c r="F34" i="10"/>
  <c r="D45" i="10"/>
  <c r="F15" i="10"/>
  <c r="E9" i="10"/>
  <c r="H15" i="10"/>
  <c r="F27" i="10"/>
  <c r="H33" i="10"/>
  <c r="E27" i="10"/>
  <c r="G6" i="18"/>
  <c r="E38" i="10"/>
  <c r="D26" i="10"/>
  <c r="I44" i="10"/>
  <c r="D8" i="10"/>
  <c r="E8" i="10"/>
  <c r="F14" i="10"/>
  <c r="E44" i="10"/>
  <c r="I8" i="10"/>
  <c r="E14" i="10"/>
  <c r="H32" i="10"/>
  <c r="I14" i="10"/>
  <c r="G40" i="10"/>
  <c r="H9" i="10"/>
  <c r="D40" i="10"/>
  <c r="G37" i="10"/>
  <c r="F19" i="10"/>
  <c r="F7" i="10"/>
  <c r="G31" i="10"/>
  <c r="D19" i="10"/>
  <c r="E7" i="10"/>
  <c r="I13" i="10"/>
  <c r="G7" i="18" s="1"/>
  <c r="I25" i="10"/>
  <c r="D13" i="10"/>
  <c r="F25" i="10"/>
  <c r="G13" i="10"/>
  <c r="F13" i="10"/>
  <c r="D37" i="10"/>
  <c r="G7" i="10"/>
  <c r="H37" i="10"/>
  <c r="I43" i="10"/>
  <c r="F34" i="8"/>
  <c r="G34" i="8"/>
  <c r="D34" i="8"/>
  <c r="B15" i="3"/>
  <c r="C15" i="3"/>
  <c r="D15" i="3"/>
  <c r="F15" i="3"/>
  <c r="G15" i="3"/>
  <c r="I15" i="3"/>
  <c r="J15" i="3"/>
  <c r="L15" i="3"/>
  <c r="M15" i="3"/>
  <c r="N15" i="3"/>
  <c r="O15" i="3"/>
  <c r="P15" i="3"/>
  <c r="Q15" i="3"/>
  <c r="T15" i="3"/>
  <c r="U15" i="3"/>
  <c r="W15" i="3"/>
  <c r="A16" i="3"/>
  <c r="A17" i="3"/>
  <c r="A18" i="3"/>
  <c r="A19" i="3"/>
  <c r="A20" i="3"/>
  <c r="G12" i="18" l="1"/>
  <c r="AK16" i="3"/>
  <c r="AJ16" i="3" s="1"/>
  <c r="AE17" i="3"/>
  <c r="AE18" i="3"/>
  <c r="AE19" i="3"/>
  <c r="AC17" i="3"/>
  <c r="AC18" i="3"/>
  <c r="AC19" i="3"/>
  <c r="AC20" i="3"/>
  <c r="AC16" i="3"/>
  <c r="AB17" i="3"/>
  <c r="AB18" i="3"/>
  <c r="AB19" i="3"/>
  <c r="AB20" i="3"/>
  <c r="AB16" i="3"/>
  <c r="AA17" i="3"/>
  <c r="AA18" i="3"/>
  <c r="AA19" i="3"/>
  <c r="AA20" i="3"/>
  <c r="AA16" i="3"/>
  <c r="Z16" i="3" s="1"/>
  <c r="Y17" i="3"/>
  <c r="Y18" i="3"/>
  <c r="Y19" i="3"/>
  <c r="Y20" i="3"/>
  <c r="W17" i="3"/>
  <c r="W18" i="3"/>
  <c r="W19" i="3"/>
  <c r="W20" i="3"/>
  <c r="W16" i="3"/>
  <c r="T17" i="3"/>
  <c r="T18" i="3"/>
  <c r="T19" i="3"/>
  <c r="T20" i="3"/>
  <c r="T16" i="3"/>
  <c r="Q17" i="3"/>
  <c r="Q18" i="3"/>
  <c r="Q19" i="3"/>
  <c r="Q20" i="3"/>
  <c r="Q16" i="3"/>
  <c r="P17" i="3"/>
  <c r="P18" i="3"/>
  <c r="P19" i="3"/>
  <c r="P20" i="3"/>
  <c r="P16" i="3"/>
  <c r="O17" i="3"/>
  <c r="O18" i="3"/>
  <c r="O19" i="3"/>
  <c r="O20" i="3"/>
  <c r="O16" i="3"/>
  <c r="M17" i="3"/>
  <c r="M18" i="3"/>
  <c r="M19" i="3"/>
  <c r="M20" i="3"/>
  <c r="G17" i="3"/>
  <c r="G18" i="3"/>
  <c r="G19" i="3"/>
  <c r="G20" i="3"/>
  <c r="G16" i="3"/>
  <c r="L17" i="3"/>
  <c r="L18" i="3"/>
  <c r="L19" i="3"/>
  <c r="L20" i="3"/>
  <c r="L16" i="3"/>
  <c r="J20" i="3"/>
  <c r="J19" i="3"/>
  <c r="J18" i="3"/>
  <c r="J17" i="3"/>
  <c r="J16" i="3"/>
  <c r="F17" i="3"/>
  <c r="F18" i="3"/>
  <c r="F19" i="3"/>
  <c r="F20" i="3"/>
  <c r="F16" i="3"/>
  <c r="D17" i="3"/>
  <c r="AN6" i="4" s="1"/>
  <c r="D18" i="3"/>
  <c r="AN7" i="4" s="1"/>
  <c r="D19" i="3"/>
  <c r="AN8" i="4" s="1"/>
  <c r="D20" i="3"/>
  <c r="AN9" i="4" s="1"/>
  <c r="D16" i="3"/>
  <c r="AN5" i="4" s="1"/>
  <c r="C17" i="3"/>
  <c r="C18" i="3"/>
  <c r="C19" i="3"/>
  <c r="C20" i="3"/>
  <c r="C16" i="3"/>
  <c r="B10" i="9" l="1" a="1"/>
  <c r="AP5" i="4"/>
  <c r="M16" i="3"/>
  <c r="R24" i="19" s="1" a="1"/>
  <c r="AE16" i="3"/>
  <c r="AK19" i="3"/>
  <c r="N20" i="3"/>
  <c r="AG20" i="3"/>
  <c r="AQ5" i="4"/>
  <c r="Y16" i="3"/>
  <c r="X16" i="3" s="1"/>
  <c r="N16" i="3"/>
  <c r="AG16" i="3"/>
  <c r="AK17" i="3"/>
  <c r="AJ17" i="3" s="1"/>
  <c r="N17" i="3"/>
  <c r="AG17" i="3"/>
  <c r="AK18" i="3"/>
  <c r="N18" i="3"/>
  <c r="AG18" i="3"/>
  <c r="N19" i="3"/>
  <c r="AG19" i="3"/>
  <c r="AK20" i="3"/>
  <c r="Z17" i="3"/>
  <c r="AP6" i="4" s="1"/>
  <c r="U17" i="3"/>
  <c r="AI6" i="4" s="1"/>
  <c r="U16" i="3"/>
  <c r="AI5" i="4" s="1"/>
  <c r="U20" i="3"/>
  <c r="AI9" i="4" s="1"/>
  <c r="U19" i="3"/>
  <c r="AI8" i="4" s="1"/>
  <c r="U18" i="3"/>
  <c r="AI7" i="4" s="1"/>
  <c r="AE20" i="3"/>
  <c r="AO20" i="3" l="1"/>
  <c r="AM9" i="4" s="1"/>
  <c r="AO19" i="3"/>
  <c r="AM8" i="4" s="1"/>
  <c r="AO17" i="3"/>
  <c r="AM6" i="4" s="1"/>
  <c r="AO18" i="3"/>
  <c r="AM7" i="4" s="1"/>
  <c r="B10" i="9"/>
  <c r="E10" i="9"/>
  <c r="D10" i="9"/>
  <c r="C10" i="9"/>
  <c r="G10" i="9"/>
  <c r="I102" i="10" s="1"/>
  <c r="F10" i="9"/>
  <c r="R25" i="19" a="1"/>
  <c r="V25" i="19" s="1"/>
  <c r="B21" i="6" a="1"/>
  <c r="E21" i="6" s="1"/>
  <c r="R24" i="19"/>
  <c r="W24" i="19"/>
  <c r="V24" i="19"/>
  <c r="U24" i="19"/>
  <c r="S24" i="19"/>
  <c r="T24" i="19"/>
  <c r="AM20" i="3"/>
  <c r="AK9" i="4" s="1"/>
  <c r="AM17" i="3"/>
  <c r="AK6" i="4" s="1"/>
  <c r="AM19" i="3"/>
  <c r="AK8" i="4" s="1"/>
  <c r="AM16" i="3"/>
  <c r="AK5" i="4" s="1"/>
  <c r="Z18" i="3"/>
  <c r="Z19" i="3" s="1"/>
  <c r="AM18" i="3"/>
  <c r="AK7" i="4" s="1"/>
  <c r="AQ6" i="4"/>
  <c r="AJ18" i="3"/>
  <c r="X17" i="3"/>
  <c r="X18" i="3" s="1"/>
  <c r="AO5" i="4"/>
  <c r="C8" i="9" l="1" a="1"/>
  <c r="C8" i="9" s="1"/>
  <c r="C5" i="9" a="1"/>
  <c r="C5" i="9" s="1"/>
  <c r="G11" i="24"/>
  <c r="G10" i="18"/>
  <c r="B21" i="6"/>
  <c r="S25" i="19"/>
  <c r="C21" i="6"/>
  <c r="W25" i="19"/>
  <c r="O25" i="19" s="1"/>
  <c r="T25" i="19"/>
  <c r="U25" i="19"/>
  <c r="D21" i="6"/>
  <c r="R25" i="19"/>
  <c r="G21" i="6"/>
  <c r="F21" i="6"/>
  <c r="O24" i="19"/>
  <c r="K24" i="19"/>
  <c r="M24" i="19"/>
  <c r="L24" i="19"/>
  <c r="D7" i="19"/>
  <c r="D4" i="19"/>
  <c r="F7" i="19"/>
  <c r="F4" i="19"/>
  <c r="C4" i="19"/>
  <c r="C7" i="19"/>
  <c r="E7" i="19"/>
  <c r="E4" i="19"/>
  <c r="B7" i="19"/>
  <c r="B4" i="19"/>
  <c r="N24" i="19"/>
  <c r="J24" i="19"/>
  <c r="B19" i="19"/>
  <c r="B22" i="19"/>
  <c r="D13" i="19"/>
  <c r="D10" i="19"/>
  <c r="D16" i="19"/>
  <c r="F13" i="19"/>
  <c r="F16" i="19"/>
  <c r="F10" i="19"/>
  <c r="B10" i="19"/>
  <c r="B13" i="19"/>
  <c r="B16" i="19"/>
  <c r="C10" i="19"/>
  <c r="C13" i="19"/>
  <c r="C16" i="19"/>
  <c r="E13" i="19"/>
  <c r="E16" i="19"/>
  <c r="E10" i="19"/>
  <c r="AP7" i="4"/>
  <c r="AJ19" i="3"/>
  <c r="AQ7" i="4"/>
  <c r="AO6" i="4"/>
  <c r="Z20" i="3"/>
  <c r="AP8" i="4"/>
  <c r="AO7" i="4"/>
  <c r="X19" i="3"/>
  <c r="H99" i="10" l="1"/>
  <c r="F99" i="10"/>
  <c r="D99" i="10"/>
  <c r="I99" i="10"/>
  <c r="E93" i="10"/>
  <c r="F93" i="10"/>
  <c r="H93" i="10"/>
  <c r="E99" i="10"/>
  <c r="G99" i="10"/>
  <c r="D93" i="10"/>
  <c r="I93" i="10"/>
  <c r="G93" i="10"/>
  <c r="G100" i="10"/>
  <c r="D100" i="10"/>
  <c r="D94" i="10"/>
  <c r="E94" i="10"/>
  <c r="I94" i="10"/>
  <c r="F94" i="10"/>
  <c r="H100" i="10"/>
  <c r="E100" i="10"/>
  <c r="I100" i="10"/>
  <c r="G94" i="10"/>
  <c r="F100" i="10"/>
  <c r="H94" i="10"/>
  <c r="I96" i="10"/>
  <c r="G90" i="10"/>
  <c r="D96" i="10"/>
  <c r="F96" i="10"/>
  <c r="E90" i="10"/>
  <c r="H90" i="10"/>
  <c r="F90" i="10"/>
  <c r="G96" i="10"/>
  <c r="E96" i="10"/>
  <c r="D90" i="10"/>
  <c r="H96" i="10"/>
  <c r="I90" i="10"/>
  <c r="D97" i="10"/>
  <c r="H97" i="10"/>
  <c r="F91" i="10"/>
  <c r="E97" i="10"/>
  <c r="G91" i="10"/>
  <c r="F97" i="10"/>
  <c r="I97" i="10"/>
  <c r="H91" i="10"/>
  <c r="D91" i="10"/>
  <c r="G97" i="10"/>
  <c r="E91" i="10"/>
  <c r="I91" i="10"/>
  <c r="G98" i="10"/>
  <c r="E92" i="10"/>
  <c r="H98" i="10"/>
  <c r="F92" i="10"/>
  <c r="I92" i="10"/>
  <c r="E98" i="10"/>
  <c r="I98" i="10"/>
  <c r="G92" i="10"/>
  <c r="D92" i="10"/>
  <c r="F98" i="10"/>
  <c r="D98" i="10"/>
  <c r="H92" i="10"/>
  <c r="AP9" i="4"/>
  <c r="Z21" i="3"/>
  <c r="AP10" i="4" s="1"/>
  <c r="B26" i="6" a="1"/>
  <c r="E26" i="6" s="1"/>
  <c r="B13" i="9" a="1"/>
  <c r="H54" i="10"/>
  <c r="H57" i="10"/>
  <c r="E55" i="10"/>
  <c r="I56" i="10"/>
  <c r="E58" i="10"/>
  <c r="F58" i="10"/>
  <c r="D58" i="10"/>
  <c r="G58" i="10"/>
  <c r="K25" i="19"/>
  <c r="J25" i="19"/>
  <c r="N25" i="19"/>
  <c r="M25" i="19"/>
  <c r="L25" i="19"/>
  <c r="F19" i="19"/>
  <c r="F22" i="19"/>
  <c r="D19" i="19"/>
  <c r="D22" i="19"/>
  <c r="C19" i="19"/>
  <c r="C22" i="19"/>
  <c r="C28" i="19" s="1"/>
  <c r="E19" i="19"/>
  <c r="E22" i="19"/>
  <c r="AJ20" i="3"/>
  <c r="AQ8" i="4"/>
  <c r="X20" i="3"/>
  <c r="X21" i="3" s="1"/>
  <c r="AO8" i="4"/>
  <c r="D9" i="24" l="1"/>
  <c r="F9" i="24"/>
  <c r="G9" i="24"/>
  <c r="G8" i="18"/>
  <c r="C9" i="24"/>
  <c r="F26" i="6"/>
  <c r="B9" i="24"/>
  <c r="E9" i="24"/>
  <c r="G26" i="6"/>
  <c r="H49" i="8" s="1"/>
  <c r="G11" i="18"/>
  <c r="D57" i="10"/>
  <c r="D55" i="10"/>
  <c r="H55" i="10"/>
  <c r="C26" i="6"/>
  <c r="I54" i="10"/>
  <c r="B26" i="6"/>
  <c r="D54" i="10"/>
  <c r="F54" i="10"/>
  <c r="F55" i="10"/>
  <c r="B13" i="9"/>
  <c r="G13" i="9"/>
  <c r="E13" i="9"/>
  <c r="C13" i="9"/>
  <c r="F13" i="9"/>
  <c r="D13" i="9"/>
  <c r="E54" i="10"/>
  <c r="G55" i="10"/>
  <c r="AO9" i="4"/>
  <c r="AO10" i="4"/>
  <c r="G28" i="19"/>
  <c r="G30" i="19"/>
  <c r="F56" i="10"/>
  <c r="G54" i="10"/>
  <c r="I57" i="10"/>
  <c r="G57" i="10"/>
  <c r="AQ9" i="4"/>
  <c r="AJ21" i="3"/>
  <c r="AQ10" i="4" s="1"/>
  <c r="G56" i="10"/>
  <c r="D26" i="6"/>
  <c r="H56" i="10"/>
  <c r="F57" i="10"/>
  <c r="I55" i="10"/>
  <c r="E57" i="10"/>
  <c r="I58" i="10"/>
  <c r="D56" i="10"/>
  <c r="H58" i="10"/>
  <c r="E56" i="10"/>
  <c r="F30" i="19"/>
  <c r="F28" i="19"/>
  <c r="D28" i="19"/>
  <c r="E28" i="19"/>
  <c r="H104" i="10"/>
  <c r="F18" i="18" s="1"/>
  <c r="N38" i="14" s="1"/>
  <c r="V38" i="14" s="1"/>
  <c r="G104" i="10"/>
  <c r="E18" i="18" s="1"/>
  <c r="M38" i="14" s="1"/>
  <c r="U38" i="14" s="1"/>
  <c r="F104" i="10"/>
  <c r="D18" i="18" s="1"/>
  <c r="L38" i="14" s="1"/>
  <c r="T38" i="14" s="1"/>
  <c r="E104" i="10"/>
  <c r="C18" i="18" s="1"/>
  <c r="K38" i="14" s="1"/>
  <c r="S38" i="14" s="1"/>
  <c r="D104" i="10"/>
  <c r="B18" i="18" s="1"/>
  <c r="J38" i="14" s="1"/>
  <c r="R38" i="14" s="1"/>
  <c r="E103" i="10"/>
  <c r="F103" i="10"/>
  <c r="G103" i="10"/>
  <c r="H103" i="10"/>
  <c r="D103" i="10"/>
  <c r="E102" i="10"/>
  <c r="C11" i="24" s="1"/>
  <c r="F102" i="10"/>
  <c r="D11" i="24" s="1"/>
  <c r="G102" i="10"/>
  <c r="E11" i="24" s="1"/>
  <c r="H102" i="10"/>
  <c r="F11" i="24" s="1"/>
  <c r="D102" i="10"/>
  <c r="B11" i="24" s="1"/>
  <c r="E101" i="10"/>
  <c r="F101" i="10"/>
  <c r="G101" i="10"/>
  <c r="H101" i="10"/>
  <c r="D101" i="10"/>
  <c r="B25" i="6" l="1" a="1"/>
  <c r="B25" i="6" s="1"/>
  <c r="H53" i="8"/>
  <c r="H50" i="8"/>
  <c r="H51" i="8"/>
  <c r="G21" i="12" s="1"/>
  <c r="O18" i="14" s="1"/>
  <c r="W18" i="14" s="1"/>
  <c r="H52" i="8"/>
  <c r="G31" i="12" s="1"/>
  <c r="O11" i="14" s="1"/>
  <c r="W11" i="14" s="1"/>
  <c r="G9" i="18"/>
  <c r="G20" i="18" s="1"/>
  <c r="B24" i="6" a="1"/>
  <c r="B24" i="6" s="1"/>
  <c r="I107" i="10"/>
  <c r="G15" i="18" s="1"/>
  <c r="I108" i="10"/>
  <c r="G16" i="18" s="1"/>
  <c r="D17" i="18"/>
  <c r="L37" i="14" s="1"/>
  <c r="T37" i="14" s="1"/>
  <c r="B17" i="18"/>
  <c r="J37" i="14" s="1"/>
  <c r="R37" i="14" s="1"/>
  <c r="F17" i="18"/>
  <c r="N37" i="14" s="1"/>
  <c r="V37" i="14" s="1"/>
  <c r="E17" i="18"/>
  <c r="M37" i="14" s="1"/>
  <c r="U37" i="14" s="1"/>
  <c r="C17" i="18"/>
  <c r="K37" i="14" s="1"/>
  <c r="S37" i="14" s="1"/>
  <c r="G25" i="6"/>
  <c r="H48" i="8" s="1"/>
  <c r="G30" i="12" s="1"/>
  <c r="C25" i="6"/>
  <c r="F25" i="6"/>
  <c r="D25" i="6"/>
  <c r="E25" i="6"/>
  <c r="B7" i="18"/>
  <c r="B8" i="18"/>
  <c r="B9" i="18"/>
  <c r="B11" i="18"/>
  <c r="B10" i="18"/>
  <c r="B6" i="18"/>
  <c r="B10" i="24"/>
  <c r="B12" i="18"/>
  <c r="F10" i="24"/>
  <c r="C10" i="24"/>
  <c r="D10" i="24"/>
  <c r="E10" i="24"/>
  <c r="C48" i="8"/>
  <c r="B28" i="13"/>
  <c r="D57" i="8"/>
  <c r="E57" i="8"/>
  <c r="F57" i="8"/>
  <c r="G57" i="8"/>
  <c r="F24" i="6" l="1"/>
  <c r="G27" i="13"/>
  <c r="C24" i="6"/>
  <c r="G24" i="6"/>
  <c r="H42" i="8" s="1"/>
  <c r="E24" i="6"/>
  <c r="D24" i="6"/>
  <c r="G5" i="12"/>
  <c r="O28" i="14"/>
  <c r="W28" i="14" s="1"/>
  <c r="G7" i="24"/>
  <c r="C10" i="18"/>
  <c r="C9" i="18"/>
  <c r="C11" i="18"/>
  <c r="C12" i="18"/>
  <c r="F9" i="18"/>
  <c r="F11" i="18"/>
  <c r="F10" i="18"/>
  <c r="D9" i="18"/>
  <c r="D11" i="18"/>
  <c r="D10" i="18"/>
  <c r="F12" i="18"/>
  <c r="B30" i="12"/>
  <c r="J28" i="14" s="1"/>
  <c r="E9" i="18"/>
  <c r="E10" i="18"/>
  <c r="E11" i="18"/>
  <c r="E12" i="18"/>
  <c r="D12" i="18"/>
  <c r="F8" i="18"/>
  <c r="F7" i="18"/>
  <c r="E6" i="18"/>
  <c r="E7" i="18"/>
  <c r="D7" i="18"/>
  <c r="F6" i="18"/>
  <c r="D6" i="18"/>
  <c r="C6" i="18"/>
  <c r="C7" i="18"/>
  <c r="C8" i="18"/>
  <c r="D8" i="18"/>
  <c r="E8" i="18"/>
  <c r="F28" i="13"/>
  <c r="E28" i="13"/>
  <c r="D28" i="13"/>
  <c r="C28" i="13"/>
  <c r="M51" i="14"/>
  <c r="M53" i="14" s="1"/>
  <c r="U53" i="14" s="1"/>
  <c r="J51" i="14"/>
  <c r="R51" i="14" s="1"/>
  <c r="K51" i="14"/>
  <c r="K53" i="14" s="1"/>
  <c r="S53" i="14" s="1"/>
  <c r="N51" i="14"/>
  <c r="V51" i="14" s="1"/>
  <c r="L51" i="14"/>
  <c r="T51" i="14" s="1"/>
  <c r="D48" i="8"/>
  <c r="C30" i="12" s="1"/>
  <c r="K28" i="14" s="1"/>
  <c r="E48" i="8"/>
  <c r="D30" i="12" s="1"/>
  <c r="L28" i="14" s="1"/>
  <c r="T28" i="14" s="1"/>
  <c r="F48" i="8"/>
  <c r="E30" i="12" s="1"/>
  <c r="M28" i="14" s="1"/>
  <c r="G48" i="8"/>
  <c r="F30" i="12" s="1"/>
  <c r="N28" i="14" s="1"/>
  <c r="D37" i="8"/>
  <c r="E37" i="8"/>
  <c r="F37" i="8"/>
  <c r="G37" i="8"/>
  <c r="D38" i="8"/>
  <c r="E38" i="8"/>
  <c r="F38" i="8"/>
  <c r="G38" i="8"/>
  <c r="H46" i="8" l="1"/>
  <c r="G28" i="12" s="1"/>
  <c r="O19" i="14" s="1"/>
  <c r="W19" i="14" s="1"/>
  <c r="H43" i="8"/>
  <c r="G14" i="12" s="1"/>
  <c r="O16" i="14" s="1"/>
  <c r="W16" i="14" s="1"/>
  <c r="H44" i="8"/>
  <c r="G15" i="12" s="1"/>
  <c r="O15" i="14" s="1"/>
  <c r="W15" i="14" s="1"/>
  <c r="H45" i="8"/>
  <c r="G24" i="12" s="1"/>
  <c r="O20" i="14" s="1"/>
  <c r="W20" i="14" s="1"/>
  <c r="H47" i="8"/>
  <c r="G17" i="12" s="1"/>
  <c r="O17" i="14" s="1"/>
  <c r="W17" i="14" s="1"/>
  <c r="G16" i="12"/>
  <c r="O10" i="14" s="1"/>
  <c r="H2" i="8"/>
  <c r="F13" i="12"/>
  <c r="N9" i="14" s="1"/>
  <c r="F23" i="13"/>
  <c r="E13" i="12"/>
  <c r="M9" i="14" s="1"/>
  <c r="E23" i="13"/>
  <c r="D13" i="12"/>
  <c r="L9" i="14" s="1"/>
  <c r="D23" i="13"/>
  <c r="C23" i="13"/>
  <c r="U51" i="14"/>
  <c r="L53" i="14"/>
  <c r="T53" i="14" s="1"/>
  <c r="J53" i="14"/>
  <c r="R53" i="14" s="1"/>
  <c r="N53" i="14"/>
  <c r="V53" i="14" s="1"/>
  <c r="S51" i="14"/>
  <c r="C5" i="12"/>
  <c r="D5" i="12"/>
  <c r="F5" i="12"/>
  <c r="E5" i="12"/>
  <c r="G26" i="13" l="1"/>
  <c r="G3" i="13"/>
  <c r="G4" i="13" s="1"/>
  <c r="G3" i="12"/>
  <c r="G4" i="12" s="1"/>
  <c r="W10" i="14"/>
  <c r="O27" i="14"/>
  <c r="S28" i="14"/>
  <c r="U28" i="14"/>
  <c r="V28" i="14"/>
  <c r="R28" i="14"/>
  <c r="T9" i="14"/>
  <c r="U9" i="14"/>
  <c r="V9" i="14"/>
  <c r="B5" i="12"/>
  <c r="O3" i="14" l="1"/>
  <c r="W3" i="14" s="1"/>
  <c r="W27" i="14"/>
  <c r="W12" i="19" s="1"/>
  <c r="W13" i="19" s="1"/>
  <c r="O13" i="19" s="1"/>
  <c r="O12" i="19"/>
  <c r="G6" i="22" s="1"/>
  <c r="B17" i="3"/>
  <c r="B19" i="3"/>
  <c r="B16" i="3"/>
  <c r="AN16" i="3" s="1"/>
  <c r="D29" i="23" l="1"/>
  <c r="G29" i="23"/>
  <c r="H29" i="23"/>
  <c r="E29" i="23"/>
  <c r="F29" i="23"/>
  <c r="C29" i="23"/>
  <c r="W3" i="19"/>
  <c r="AL5" i="4"/>
  <c r="B18" i="3"/>
  <c r="AN18" i="3" s="1"/>
  <c r="B20" i="3"/>
  <c r="AN17" i="3"/>
  <c r="AL6" i="4" s="1"/>
  <c r="O3" i="19" l="1"/>
  <c r="W4" i="19"/>
  <c r="O4" i="19" s="1"/>
  <c r="AN20" i="3"/>
  <c r="AL9" i="4" s="1"/>
  <c r="AN21" i="3"/>
  <c r="AL10" i="4" s="1"/>
  <c r="AL7" i="4"/>
  <c r="AN19" i="3"/>
  <c r="AL8" i="4" s="1"/>
  <c r="I16" i="3"/>
  <c r="I17" i="3"/>
  <c r="I18" i="3"/>
  <c r="I19" i="3"/>
  <c r="I20" i="3"/>
  <c r="B7" i="9" l="1" a="1"/>
  <c r="E20" i="18"/>
  <c r="M35" i="14" s="1"/>
  <c r="D20" i="18"/>
  <c r="L35" i="14" s="1"/>
  <c r="C20" i="18"/>
  <c r="K35" i="14" s="1"/>
  <c r="B20" i="18"/>
  <c r="J35" i="14" s="1"/>
  <c r="D7" i="9" l="1"/>
  <c r="E7" i="9"/>
  <c r="F7" i="9"/>
  <c r="B7" i="9"/>
  <c r="G7" i="9"/>
  <c r="C7" i="9"/>
  <c r="R35" i="14"/>
  <c r="S35" i="14"/>
  <c r="T35" i="14"/>
  <c r="U35" i="14"/>
  <c r="F84" i="10" l="1"/>
  <c r="D84" i="10"/>
  <c r="G84" i="10"/>
  <c r="H84" i="10"/>
  <c r="I84" i="10"/>
  <c r="E84" i="10"/>
  <c r="D88" i="10"/>
  <c r="G88" i="10"/>
  <c r="F88" i="10"/>
  <c r="H88" i="10"/>
  <c r="I88" i="10"/>
  <c r="E88" i="10"/>
  <c r="G87" i="10"/>
  <c r="H87" i="10"/>
  <c r="D87" i="10"/>
  <c r="E87" i="10"/>
  <c r="I87" i="10"/>
  <c r="F87" i="10"/>
  <c r="E86" i="10"/>
  <c r="I86" i="10"/>
  <c r="D86" i="10"/>
  <c r="F86" i="10"/>
  <c r="G86" i="10"/>
  <c r="H86" i="10"/>
  <c r="F85" i="10"/>
  <c r="G85" i="10"/>
  <c r="H85" i="10"/>
  <c r="E85" i="10"/>
  <c r="D85" i="10"/>
  <c r="I85" i="10"/>
  <c r="F20" i="18"/>
  <c r="N35" i="14" s="1"/>
  <c r="C8" i="24" l="1"/>
  <c r="E2" i="10"/>
  <c r="C13" i="18"/>
  <c r="K39" i="14" s="1"/>
  <c r="S39" i="14" s="1"/>
  <c r="B8" i="24"/>
  <c r="B13" i="18"/>
  <c r="J39" i="14" s="1"/>
  <c r="R39" i="14" s="1"/>
  <c r="D2" i="10"/>
  <c r="G8" i="24"/>
  <c r="G3" i="24" s="1"/>
  <c r="G13" i="18"/>
  <c r="G3" i="18" s="1"/>
  <c r="I2" i="10"/>
  <c r="F8" i="24"/>
  <c r="H2" i="10"/>
  <c r="F13" i="18"/>
  <c r="N39" i="14" s="1"/>
  <c r="V39" i="14" s="1"/>
  <c r="E8" i="24"/>
  <c r="G2" i="10"/>
  <c r="E13" i="18"/>
  <c r="M39" i="14" s="1"/>
  <c r="U39" i="14" s="1"/>
  <c r="D8" i="24"/>
  <c r="D13" i="18"/>
  <c r="L39" i="14" s="1"/>
  <c r="T39" i="14" s="1"/>
  <c r="F2" i="10"/>
  <c r="V35" i="14"/>
  <c r="G4" i="24" l="1"/>
  <c r="C23" i="32"/>
  <c r="C25" i="8"/>
  <c r="B29" i="12" s="1"/>
  <c r="J26" i="14" s="1"/>
  <c r="G49" i="32" l="1"/>
  <c r="G51" i="8"/>
  <c r="F21" i="12" s="1"/>
  <c r="N18" i="14" s="1"/>
  <c r="V18" i="14" s="1"/>
  <c r="G12" i="32"/>
  <c r="G14" i="8"/>
  <c r="G51" i="32"/>
  <c r="G53" i="8"/>
  <c r="H103" i="33"/>
  <c r="H105" i="10"/>
  <c r="F12" i="24" s="1"/>
  <c r="G60" i="8"/>
  <c r="F31" i="13" s="1"/>
  <c r="G58" i="32"/>
  <c r="G50" i="32"/>
  <c r="G52" i="8"/>
  <c r="F31" i="12" s="1"/>
  <c r="N11" i="14" s="1"/>
  <c r="V11" i="14" s="1"/>
  <c r="C35" i="32" l="1"/>
  <c r="C37" i="8"/>
  <c r="B23" i="13" s="1"/>
  <c r="C40" i="8"/>
  <c r="C38" i="32"/>
  <c r="C32" i="32"/>
  <c r="C34" i="8"/>
  <c r="B13" i="12" s="1"/>
  <c r="J9" i="14" s="1"/>
  <c r="R9" i="14" s="1"/>
  <c r="G34" i="32"/>
  <c r="G36" i="8"/>
  <c r="H105" i="33"/>
  <c r="H107" i="10"/>
  <c r="G39" i="32"/>
  <c r="G41" i="8"/>
  <c r="F25" i="13" s="1"/>
  <c r="G103" i="33"/>
  <c r="G105" i="10"/>
  <c r="E12" i="24" s="1"/>
  <c r="G19" i="32"/>
  <c r="G21" i="8"/>
  <c r="F16" i="13" s="1"/>
  <c r="G11" i="32"/>
  <c r="G13" i="8"/>
  <c r="H106" i="33"/>
  <c r="H108" i="10"/>
  <c r="F16" i="18" s="1"/>
  <c r="N36" i="14" s="1"/>
  <c r="H104" i="33"/>
  <c r="H106" i="10"/>
  <c r="F13" i="24" s="1"/>
  <c r="F103" i="33"/>
  <c r="F105" i="10"/>
  <c r="D12" i="24" s="1"/>
  <c r="D103" i="33"/>
  <c r="D105" i="10"/>
  <c r="B12" i="24" s="1"/>
  <c r="G17" i="32"/>
  <c r="G19" i="8"/>
  <c r="G45" i="32"/>
  <c r="G47" i="8"/>
  <c r="G5" i="32"/>
  <c r="G7" i="8"/>
  <c r="E103" i="33"/>
  <c r="E105" i="10"/>
  <c r="C12" i="24" s="1"/>
  <c r="G6" i="32"/>
  <c r="G8" i="8"/>
  <c r="G57" i="32"/>
  <c r="G59" i="8"/>
  <c r="G33" i="32"/>
  <c r="G35" i="8"/>
  <c r="F7" i="24" l="1"/>
  <c r="F3" i="24" s="1"/>
  <c r="G20" i="8"/>
  <c r="F15" i="13" s="1"/>
  <c r="G18" i="32"/>
  <c r="F22" i="13"/>
  <c r="F22" i="12"/>
  <c r="N21" i="14" s="1"/>
  <c r="V21" i="14" s="1"/>
  <c r="E104" i="33"/>
  <c r="E106" i="10"/>
  <c r="C13" i="24" s="1"/>
  <c r="F11" i="13"/>
  <c r="F15" i="18"/>
  <c r="N42" i="14" s="1"/>
  <c r="V42" i="14" s="1"/>
  <c r="G12" i="8"/>
  <c r="G10" i="32"/>
  <c r="V36" i="14"/>
  <c r="G17" i="8"/>
  <c r="F13" i="13" s="1"/>
  <c r="G15" i="32"/>
  <c r="F106" i="10"/>
  <c r="D13" i="24" s="1"/>
  <c r="F104" i="33"/>
  <c r="G106" i="10"/>
  <c r="E13" i="24" s="1"/>
  <c r="G104" i="33"/>
  <c r="F30" i="13"/>
  <c r="F27" i="12"/>
  <c r="N25" i="14" s="1"/>
  <c r="V25" i="14" s="1"/>
  <c r="F8" i="13"/>
  <c r="G39" i="8"/>
  <c r="G37" i="32"/>
  <c r="G11" i="8"/>
  <c r="G9" i="32"/>
  <c r="D104" i="33"/>
  <c r="D106" i="10"/>
  <c r="B13" i="24" s="1"/>
  <c r="F14" i="18"/>
  <c r="D40" i="8"/>
  <c r="C14" i="18" l="1"/>
  <c r="K41" i="14" s="1"/>
  <c r="S41" i="14" s="1"/>
  <c r="C52" i="32"/>
  <c r="E19" i="32"/>
  <c r="E21" i="8"/>
  <c r="D16" i="13" s="1"/>
  <c r="C25" i="32"/>
  <c r="C27" i="8"/>
  <c r="E50" i="32"/>
  <c r="E52" i="8"/>
  <c r="D31" i="12" s="1"/>
  <c r="L11" i="14" s="1"/>
  <c r="T11" i="14" s="1"/>
  <c r="D20" i="8"/>
  <c r="C15" i="13" s="1"/>
  <c r="D18" i="32"/>
  <c r="E14" i="18"/>
  <c r="D50" i="32"/>
  <c r="D52" i="8"/>
  <c r="C31" i="12" s="1"/>
  <c r="K11" i="14" s="1"/>
  <c r="S11" i="14" s="1"/>
  <c r="C48" i="32"/>
  <c r="C50" i="8"/>
  <c r="F10" i="13"/>
  <c r="F20" i="8"/>
  <c r="E15" i="13" s="1"/>
  <c r="F18" i="32"/>
  <c r="E20" i="8"/>
  <c r="D15" i="13" s="1"/>
  <c r="E18" i="32"/>
  <c r="C47" i="32"/>
  <c r="C49" i="8"/>
  <c r="N41" i="14"/>
  <c r="F3" i="18"/>
  <c r="F4" i="24" s="1"/>
  <c r="E49" i="32"/>
  <c r="E51" i="8"/>
  <c r="D21" i="12" s="1"/>
  <c r="L18" i="14" s="1"/>
  <c r="T18" i="14" s="1"/>
  <c r="F50" i="32"/>
  <c r="F52" i="8"/>
  <c r="E31" i="12" s="1"/>
  <c r="M11" i="14" s="1"/>
  <c r="U11" i="14" s="1"/>
  <c r="C29" i="32"/>
  <c r="C31" i="8"/>
  <c r="C20" i="8"/>
  <c r="B15" i="13" s="1"/>
  <c r="C18" i="32"/>
  <c r="F24" i="13"/>
  <c r="F23" i="12"/>
  <c r="N22" i="14" s="1"/>
  <c r="V22" i="14" s="1"/>
  <c r="B14" i="18"/>
  <c r="C49" i="32"/>
  <c r="C51" i="8"/>
  <c r="B21" i="12" s="1"/>
  <c r="J18" i="14" s="1"/>
  <c r="R18" i="14" s="1"/>
  <c r="D14" i="18"/>
  <c r="D38" i="32"/>
  <c r="C6" i="32"/>
  <c r="C17" i="32"/>
  <c r="C5" i="32"/>
  <c r="C26" i="32"/>
  <c r="C13" i="32" l="1"/>
  <c r="C15" i="8"/>
  <c r="D19" i="32"/>
  <c r="D21" i="8"/>
  <c r="C16" i="13" s="1"/>
  <c r="C20" i="32"/>
  <c r="C22" i="8"/>
  <c r="C57" i="32"/>
  <c r="C59" i="8"/>
  <c r="E45" i="32"/>
  <c r="E47" i="8"/>
  <c r="D57" i="32"/>
  <c r="D59" i="8"/>
  <c r="F106" i="33"/>
  <c r="F108" i="10"/>
  <c r="D16" i="18" s="1"/>
  <c r="L36" i="14" s="1"/>
  <c r="C11" i="32"/>
  <c r="C13" i="8"/>
  <c r="C34" i="32"/>
  <c r="C36" i="8"/>
  <c r="F39" i="32"/>
  <c r="F41" i="8"/>
  <c r="E25" i="13" s="1"/>
  <c r="F45" i="32"/>
  <c r="F47" i="8"/>
  <c r="F17" i="32"/>
  <c r="F19" i="8"/>
  <c r="C50" i="32"/>
  <c r="C52" i="8"/>
  <c r="B31" i="12" s="1"/>
  <c r="J11" i="14" s="1"/>
  <c r="R11" i="14" s="1"/>
  <c r="L41" i="14"/>
  <c r="T41" i="14" s="1"/>
  <c r="E60" i="8"/>
  <c r="D31" i="13" s="1"/>
  <c r="E58" i="32"/>
  <c r="G106" i="33"/>
  <c r="G108" i="10"/>
  <c r="E16" i="18" s="1"/>
  <c r="M36" i="14" s="1"/>
  <c r="E12" i="8"/>
  <c r="E10" i="32"/>
  <c r="D17" i="32"/>
  <c r="D19" i="8"/>
  <c r="C31" i="32"/>
  <c r="C33" i="8"/>
  <c r="B19" i="12" s="1"/>
  <c r="J12" i="14" s="1"/>
  <c r="R12" i="14" s="1"/>
  <c r="E5" i="32"/>
  <c r="E7" i="8"/>
  <c r="C54" i="32"/>
  <c r="F49" i="32"/>
  <c r="F51" i="8"/>
  <c r="E21" i="12" s="1"/>
  <c r="M18" i="14" s="1"/>
  <c r="U18" i="14" s="1"/>
  <c r="C33" i="32"/>
  <c r="C35" i="8"/>
  <c r="J41" i="14"/>
  <c r="R41" i="14" s="1"/>
  <c r="C28" i="32"/>
  <c r="C30" i="8"/>
  <c r="E17" i="32"/>
  <c r="E19" i="8"/>
  <c r="C53" i="32"/>
  <c r="E11" i="32"/>
  <c r="E13" i="8"/>
  <c r="C39" i="32"/>
  <c r="C41" i="8"/>
  <c r="B25" i="13" s="1"/>
  <c r="C44" i="32"/>
  <c r="C46" i="8"/>
  <c r="B28" i="12" s="1"/>
  <c r="J19" i="14" s="1"/>
  <c r="R19" i="14" s="1"/>
  <c r="C41" i="32"/>
  <c r="C43" i="8"/>
  <c r="B14" i="12" s="1"/>
  <c r="J16" i="14" s="1"/>
  <c r="R16" i="14" s="1"/>
  <c r="C27" i="32"/>
  <c r="C29" i="8"/>
  <c r="E33" i="32"/>
  <c r="E35" i="8"/>
  <c r="F6" i="32"/>
  <c r="F8" i="8"/>
  <c r="C24" i="32"/>
  <c r="C26" i="8"/>
  <c r="E106" i="33"/>
  <c r="E108" i="10"/>
  <c r="C16" i="18" s="1"/>
  <c r="K36" i="14" s="1"/>
  <c r="F57" i="32"/>
  <c r="F59" i="8"/>
  <c r="C14" i="32"/>
  <c r="C16" i="8"/>
  <c r="C43" i="32"/>
  <c r="C45" i="8"/>
  <c r="B24" i="12" s="1"/>
  <c r="J20" i="14" s="1"/>
  <c r="R20" i="14" s="1"/>
  <c r="D5" i="32"/>
  <c r="D7" i="8"/>
  <c r="C16" i="32"/>
  <c r="C18" i="8"/>
  <c r="C42" i="32"/>
  <c r="C44" i="8"/>
  <c r="B15" i="12" s="1"/>
  <c r="J15" i="14" s="1"/>
  <c r="R15" i="14" s="1"/>
  <c r="F5" i="32"/>
  <c r="F7" i="8"/>
  <c r="M41" i="14"/>
  <c r="U41" i="14" s="1"/>
  <c r="F19" i="32"/>
  <c r="F21" i="8"/>
  <c r="E16" i="13" s="1"/>
  <c r="C56" i="32"/>
  <c r="C58" i="8"/>
  <c r="B29" i="13" s="1"/>
  <c r="C22" i="32"/>
  <c r="C24" i="8"/>
  <c r="B18" i="13" s="1"/>
  <c r="C40" i="32"/>
  <c r="C42" i="8"/>
  <c r="D11" i="32"/>
  <c r="D13" i="8"/>
  <c r="F33" i="32"/>
  <c r="F35" i="8"/>
  <c r="D60" i="8"/>
  <c r="C31" i="13" s="1"/>
  <c r="D58" i="32"/>
  <c r="V41" i="14"/>
  <c r="N46" i="14"/>
  <c r="D12" i="8"/>
  <c r="D10" i="32"/>
  <c r="C13" i="12"/>
  <c r="K9" i="14" s="1"/>
  <c r="B16" i="12" l="1"/>
  <c r="J10" i="14" s="1"/>
  <c r="R10" i="14" s="1"/>
  <c r="D6" i="32"/>
  <c r="D8" i="8"/>
  <c r="E57" i="32"/>
  <c r="E59" i="8"/>
  <c r="B27" i="12"/>
  <c r="J25" i="14" s="1"/>
  <c r="R25" i="14" s="1"/>
  <c r="B30" i="13"/>
  <c r="T36" i="14"/>
  <c r="C17" i="8"/>
  <c r="B13" i="13" s="1"/>
  <c r="C15" i="32"/>
  <c r="B12" i="13"/>
  <c r="B20" i="13"/>
  <c r="C12" i="8"/>
  <c r="B9" i="12" s="1"/>
  <c r="J5" i="14" s="1"/>
  <c r="R5" i="14" s="1"/>
  <c r="C10" i="32"/>
  <c r="C30" i="32"/>
  <c r="C32" i="8"/>
  <c r="B21" i="13" s="1"/>
  <c r="D22" i="12"/>
  <c r="L21" i="14" s="1"/>
  <c r="T21" i="14" s="1"/>
  <c r="E6" i="32"/>
  <c r="E8" i="8"/>
  <c r="D8" i="13" s="1"/>
  <c r="D17" i="8"/>
  <c r="C13" i="13" s="1"/>
  <c r="D15" i="32"/>
  <c r="B14" i="13"/>
  <c r="E30" i="13"/>
  <c r="E27" i="12"/>
  <c r="M25" i="14" s="1"/>
  <c r="U25" i="14" s="1"/>
  <c r="C19" i="32"/>
  <c r="C21" i="8"/>
  <c r="B16" i="13" s="1"/>
  <c r="F11" i="32"/>
  <c r="F13" i="8"/>
  <c r="V46" i="14"/>
  <c r="E8" i="13"/>
  <c r="C60" i="8"/>
  <c r="B31" i="13" s="1"/>
  <c r="C58" i="32"/>
  <c r="E17" i="8"/>
  <c r="D13" i="13" s="1"/>
  <c r="E15" i="32"/>
  <c r="C30" i="13"/>
  <c r="C27" i="12"/>
  <c r="K25" i="14" s="1"/>
  <c r="S25" i="14" s="1"/>
  <c r="C11" i="8"/>
  <c r="C9" i="32"/>
  <c r="F39" i="8"/>
  <c r="F37" i="32"/>
  <c r="F11" i="8"/>
  <c r="F9" i="32"/>
  <c r="C21" i="32"/>
  <c r="C23" i="8"/>
  <c r="B17" i="13" s="1"/>
  <c r="B19" i="13"/>
  <c r="E22" i="12"/>
  <c r="M21" i="14" s="1"/>
  <c r="U21" i="14" s="1"/>
  <c r="E39" i="32"/>
  <c r="E41" i="8"/>
  <c r="D25" i="13" s="1"/>
  <c r="D33" i="32"/>
  <c r="D35" i="8"/>
  <c r="C8" i="13"/>
  <c r="U36" i="14"/>
  <c r="D106" i="33"/>
  <c r="D108" i="10"/>
  <c r="B16" i="18" s="1"/>
  <c r="J36" i="14" s="1"/>
  <c r="D39" i="8"/>
  <c r="D37" i="32"/>
  <c r="D11" i="8"/>
  <c r="C10" i="13" s="1"/>
  <c r="D9" i="32"/>
  <c r="D49" i="32"/>
  <c r="D51" i="8"/>
  <c r="C21" i="12" s="1"/>
  <c r="K18" i="14" s="1"/>
  <c r="S18" i="14" s="1"/>
  <c r="S36" i="14"/>
  <c r="F12" i="8"/>
  <c r="F10" i="32"/>
  <c r="D39" i="32"/>
  <c r="D41" i="8"/>
  <c r="C25" i="13" s="1"/>
  <c r="E39" i="8"/>
  <c r="E37" i="32"/>
  <c r="E11" i="8"/>
  <c r="D10" i="13" s="1"/>
  <c r="E9" i="32"/>
  <c r="B22" i="12"/>
  <c r="J21" i="14" s="1"/>
  <c r="R21" i="14" s="1"/>
  <c r="B22" i="13"/>
  <c r="S9" i="14"/>
  <c r="B10" i="13" l="1"/>
  <c r="B20" i="12"/>
  <c r="J14" i="14" s="1"/>
  <c r="R14" i="14" s="1"/>
  <c r="B12" i="12"/>
  <c r="J8" i="14" s="1"/>
  <c r="R8" i="14" s="1"/>
  <c r="D45" i="32"/>
  <c r="D47" i="8"/>
  <c r="E10" i="13"/>
  <c r="F17" i="8"/>
  <c r="E13" i="13" s="1"/>
  <c r="F15" i="32"/>
  <c r="F60" i="8"/>
  <c r="E31" i="13" s="1"/>
  <c r="F58" i="32"/>
  <c r="C24" i="13"/>
  <c r="C23" i="12"/>
  <c r="K22" i="14" s="1"/>
  <c r="S22" i="14" s="1"/>
  <c r="B18" i="12"/>
  <c r="J13" i="14" s="1"/>
  <c r="R13" i="14" s="1"/>
  <c r="E24" i="13"/>
  <c r="E23" i="12"/>
  <c r="M22" i="14" s="1"/>
  <c r="U22" i="14" s="1"/>
  <c r="C22" i="12"/>
  <c r="K21" i="14" s="1"/>
  <c r="S21" i="14" s="1"/>
  <c r="R36" i="14"/>
  <c r="D24" i="13"/>
  <c r="D23" i="12"/>
  <c r="L22" i="14" s="1"/>
  <c r="T22" i="14" s="1"/>
  <c r="B11" i="12"/>
  <c r="J7" i="14" s="1"/>
  <c r="R7" i="14" s="1"/>
  <c r="C37" i="32"/>
  <c r="C39" i="8"/>
  <c r="C45" i="32"/>
  <c r="C47" i="8"/>
  <c r="D27" i="12"/>
  <c r="L25" i="14" s="1"/>
  <c r="T25" i="14" s="1"/>
  <c r="D30" i="13"/>
  <c r="B24" i="13" l="1"/>
  <c r="B23" i="12"/>
  <c r="J22" i="14" s="1"/>
  <c r="R22" i="14" s="1"/>
  <c r="B17" i="12"/>
  <c r="J17" i="14" s="1"/>
  <c r="R17" i="14" s="1"/>
  <c r="B26" i="13"/>
  <c r="C12" i="32" l="1"/>
  <c r="C14" i="8"/>
  <c r="B11" i="13" s="1"/>
  <c r="E12" i="32"/>
  <c r="E14" i="8"/>
  <c r="D11" i="13" s="1"/>
  <c r="F12" i="32"/>
  <c r="F14" i="8"/>
  <c r="E11" i="13" s="1"/>
  <c r="F51" i="32"/>
  <c r="F53" i="8"/>
  <c r="E51" i="32"/>
  <c r="E53" i="8"/>
  <c r="D51" i="32"/>
  <c r="D53" i="8"/>
  <c r="C51" i="32"/>
  <c r="C53" i="8"/>
  <c r="B27" i="13" s="1"/>
  <c r="D12" i="32"/>
  <c r="D14" i="8"/>
  <c r="C11" i="13" s="1"/>
  <c r="G105" i="33" l="1"/>
  <c r="G107" i="10"/>
  <c r="E7" i="24" s="1"/>
  <c r="E105" i="33"/>
  <c r="E107" i="10"/>
  <c r="C7" i="24" s="1"/>
  <c r="F105" i="33"/>
  <c r="F107" i="10"/>
  <c r="D7" i="24" s="1"/>
  <c r="D105" i="33"/>
  <c r="D107" i="10"/>
  <c r="B7" i="24" s="1"/>
  <c r="B15" i="18" l="1"/>
  <c r="B3" i="24"/>
  <c r="D15" i="18"/>
  <c r="D3" i="24"/>
  <c r="E15" i="18"/>
  <c r="E3" i="24"/>
  <c r="C15" i="18"/>
  <c r="C3" i="24"/>
  <c r="M42" i="14" l="1"/>
  <c r="E3" i="18"/>
  <c r="E4" i="24" s="1"/>
  <c r="L42" i="14"/>
  <c r="D3" i="18"/>
  <c r="D4" i="24" s="1"/>
  <c r="K42" i="14"/>
  <c r="C3" i="18"/>
  <c r="C4" i="24" s="1"/>
  <c r="J42" i="14"/>
  <c r="B3" i="18"/>
  <c r="B4" i="24" s="1"/>
  <c r="R42" i="14" l="1"/>
  <c r="J46" i="14"/>
  <c r="T42" i="14"/>
  <c r="L46" i="14"/>
  <c r="U42" i="14"/>
  <c r="M46" i="14"/>
  <c r="S42" i="14"/>
  <c r="K46" i="14"/>
  <c r="S46" i="14" l="1"/>
  <c r="U46" i="14"/>
  <c r="T46" i="14"/>
  <c r="R46" i="14"/>
  <c r="D14" i="32" l="1"/>
  <c r="D16" i="8"/>
  <c r="E43" i="32"/>
  <c r="E45" i="8"/>
  <c r="D24" i="12" s="1"/>
  <c r="L20" i="14" s="1"/>
  <c r="T20" i="14" s="1"/>
  <c r="E21" i="32"/>
  <c r="E23" i="8"/>
  <c r="D17" i="12" s="1"/>
  <c r="L17" i="14" s="1"/>
  <c r="T17" i="14" s="1"/>
  <c r="D48" i="32"/>
  <c r="D50" i="8"/>
  <c r="E25" i="32"/>
  <c r="E27" i="8"/>
  <c r="D24" i="32"/>
  <c r="D26" i="8"/>
  <c r="D43" i="32"/>
  <c r="D45" i="8"/>
  <c r="C24" i="12" s="1"/>
  <c r="K20" i="14" s="1"/>
  <c r="S20" i="14" s="1"/>
  <c r="E24" i="32"/>
  <c r="E26" i="8"/>
  <c r="D25" i="32"/>
  <c r="D27" i="8"/>
  <c r="E41" i="32"/>
  <c r="E43" i="8"/>
  <c r="D31" i="32"/>
  <c r="D33" i="8"/>
  <c r="E3" i="32"/>
  <c r="E5" i="8"/>
  <c r="D21" i="32"/>
  <c r="D23" i="8"/>
  <c r="C17" i="12" s="1"/>
  <c r="K17" i="14" s="1"/>
  <c r="S17" i="14" s="1"/>
  <c r="D44" i="32"/>
  <c r="D46" i="8"/>
  <c r="C28" i="12" s="1"/>
  <c r="K19" i="14" s="1"/>
  <c r="S19" i="14" s="1"/>
  <c r="E30" i="32"/>
  <c r="E32" i="8"/>
  <c r="E44" i="32"/>
  <c r="E46" i="8"/>
  <c r="D28" i="12" s="1"/>
  <c r="L19" i="14" s="1"/>
  <c r="T19" i="14" s="1"/>
  <c r="E48" i="32"/>
  <c r="E50" i="8"/>
  <c r="D30" i="32"/>
  <c r="D32" i="8"/>
  <c r="E40" i="32"/>
  <c r="E42" i="8"/>
  <c r="C21" i="13" l="1"/>
  <c r="E42" i="32"/>
  <c r="E44" i="8"/>
  <c r="D15" i="12" s="1"/>
  <c r="L15" i="14" s="1"/>
  <c r="T15" i="14" s="1"/>
  <c r="E16" i="32"/>
  <c r="E18" i="8"/>
  <c r="G3" i="32"/>
  <c r="G5" i="8"/>
  <c r="D42" i="32"/>
  <c r="D44" i="8"/>
  <c r="C15" i="12" s="1"/>
  <c r="K15" i="14" s="1"/>
  <c r="S15" i="14" s="1"/>
  <c r="D20" i="32"/>
  <c r="D22" i="8"/>
  <c r="C7" i="32"/>
  <c r="C9" i="8"/>
  <c r="E28" i="32"/>
  <c r="E30" i="8"/>
  <c r="D20" i="12" s="1"/>
  <c r="L14" i="14" s="1"/>
  <c r="T14" i="14" s="1"/>
  <c r="D28" i="32"/>
  <c r="D30" i="8"/>
  <c r="C20" i="12" s="1"/>
  <c r="K14" i="14" s="1"/>
  <c r="S14" i="14" s="1"/>
  <c r="E27" i="32"/>
  <c r="E29" i="8"/>
  <c r="F16" i="32"/>
  <c r="F18" i="8"/>
  <c r="F44" i="32"/>
  <c r="F46" i="8"/>
  <c r="E28" i="12" s="1"/>
  <c r="M19" i="14" s="1"/>
  <c r="U19" i="14" s="1"/>
  <c r="F21" i="32"/>
  <c r="F23" i="8"/>
  <c r="E17" i="12" s="1"/>
  <c r="M17" i="14" s="1"/>
  <c r="U17" i="14" s="1"/>
  <c r="G44" i="32"/>
  <c r="G46" i="8"/>
  <c r="F28" i="12" s="1"/>
  <c r="N19" i="14" s="1"/>
  <c r="V19" i="14" s="1"/>
  <c r="D27" i="32"/>
  <c r="D29" i="8"/>
  <c r="F14" i="32"/>
  <c r="F16" i="8"/>
  <c r="D26" i="13"/>
  <c r="D54" i="8"/>
  <c r="D52" i="32"/>
  <c r="D18" i="12"/>
  <c r="L13" i="14" s="1"/>
  <c r="T13" i="14" s="1"/>
  <c r="E20" i="32"/>
  <c r="E22" i="8"/>
  <c r="D22" i="32"/>
  <c r="D24" i="8"/>
  <c r="E14" i="32"/>
  <c r="E16" i="8"/>
  <c r="E56" i="32"/>
  <c r="E58" i="8"/>
  <c r="D29" i="13" s="1"/>
  <c r="E34" i="32"/>
  <c r="E36" i="8"/>
  <c r="D22" i="13" s="1"/>
  <c r="D47" i="32"/>
  <c r="D49" i="8"/>
  <c r="D56" i="32"/>
  <c r="D58" i="8"/>
  <c r="C29" i="13" s="1"/>
  <c r="G25" i="32"/>
  <c r="G27" i="8"/>
  <c r="F43" i="32"/>
  <c r="F45" i="8"/>
  <c r="E24" i="12" s="1"/>
  <c r="M20" i="14" s="1"/>
  <c r="U20" i="14" s="1"/>
  <c r="D29" i="32"/>
  <c r="D31" i="8"/>
  <c r="G43" i="32"/>
  <c r="G45" i="8"/>
  <c r="F24" i="12" s="1"/>
  <c r="N20" i="14" s="1"/>
  <c r="V20" i="14" s="1"/>
  <c r="D13" i="32"/>
  <c r="D15" i="8"/>
  <c r="C12" i="13" s="1"/>
  <c r="E13" i="32"/>
  <c r="E15" i="8"/>
  <c r="E47" i="32"/>
  <c r="E49" i="8"/>
  <c r="E22" i="32"/>
  <c r="E24" i="8"/>
  <c r="F25" i="32"/>
  <c r="F27" i="8"/>
  <c r="F31" i="32"/>
  <c r="F33" i="8"/>
  <c r="E55" i="8"/>
  <c r="E53" i="32"/>
  <c r="G21" i="32"/>
  <c r="G23" i="8"/>
  <c r="F17" i="12" s="1"/>
  <c r="N17" i="14" s="1"/>
  <c r="V17" i="14" s="1"/>
  <c r="D7" i="32"/>
  <c r="D9" i="8"/>
  <c r="E29" i="32"/>
  <c r="E31" i="8"/>
  <c r="D41" i="32"/>
  <c r="D43" i="8"/>
  <c r="D26" i="32"/>
  <c r="D28" i="8"/>
  <c r="F13" i="32"/>
  <c r="F15" i="8"/>
  <c r="F28" i="32"/>
  <c r="F30" i="8"/>
  <c r="D34" i="32"/>
  <c r="D36" i="8"/>
  <c r="C22" i="13" s="1"/>
  <c r="D4" i="32"/>
  <c r="D6" i="8"/>
  <c r="E26" i="32"/>
  <c r="E28" i="8"/>
  <c r="D19" i="13" s="1"/>
  <c r="G48" i="32"/>
  <c r="G50" i="8"/>
  <c r="D56" i="8"/>
  <c r="D54" i="32"/>
  <c r="D55" i="8"/>
  <c r="D53" i="32"/>
  <c r="E8" i="32"/>
  <c r="E10" i="8"/>
  <c r="E31" i="32"/>
  <c r="E33" i="8"/>
  <c r="D21" i="13" s="1"/>
  <c r="D16" i="32"/>
  <c r="D18" i="8"/>
  <c r="D40" i="32"/>
  <c r="D42" i="8"/>
  <c r="E7" i="32"/>
  <c r="E9" i="8"/>
  <c r="F48" i="32"/>
  <c r="F50" i="8"/>
  <c r="D9" i="13" l="1"/>
  <c r="C9" i="12"/>
  <c r="K5" i="14" s="1"/>
  <c r="S5" i="14" s="1"/>
  <c r="E12" i="13"/>
  <c r="D14" i="12"/>
  <c r="L16" i="14" s="1"/>
  <c r="T16" i="14" s="1"/>
  <c r="C19" i="12"/>
  <c r="K12" i="14" s="1"/>
  <c r="S12" i="14" s="1"/>
  <c r="C14" i="12"/>
  <c r="K16" i="14" s="1"/>
  <c r="S16" i="14" s="1"/>
  <c r="D19" i="12"/>
  <c r="L12" i="14" s="1"/>
  <c r="T12" i="14" s="1"/>
  <c r="F26" i="32"/>
  <c r="F28" i="8"/>
  <c r="C3" i="32"/>
  <c r="C5" i="8"/>
  <c r="G22" i="32"/>
  <c r="G24" i="8"/>
  <c r="G30" i="32"/>
  <c r="G32" i="8"/>
  <c r="G13" i="32"/>
  <c r="G15" i="8"/>
  <c r="G42" i="32"/>
  <c r="G44" i="8"/>
  <c r="F15" i="12" s="1"/>
  <c r="N15" i="14" s="1"/>
  <c r="V15" i="14" s="1"/>
  <c r="G29" i="32"/>
  <c r="G31" i="8"/>
  <c r="G16" i="32"/>
  <c r="G18" i="8"/>
  <c r="F22" i="32"/>
  <c r="F24" i="8"/>
  <c r="F30" i="32"/>
  <c r="F32" i="8"/>
  <c r="E21" i="13" s="1"/>
  <c r="G14" i="32"/>
  <c r="G16" i="8"/>
  <c r="F42" i="32"/>
  <c r="F44" i="8"/>
  <c r="E15" i="12" s="1"/>
  <c r="M15" i="14" s="1"/>
  <c r="U15" i="14" s="1"/>
  <c r="F29" i="32"/>
  <c r="F31" i="8"/>
  <c r="G8" i="32"/>
  <c r="G10" i="8"/>
  <c r="C4" i="32"/>
  <c r="C6" i="8"/>
  <c r="F47" i="32"/>
  <c r="F49" i="8"/>
  <c r="D3" i="32"/>
  <c r="D5" i="8"/>
  <c r="G40" i="32"/>
  <c r="G42" i="8"/>
  <c r="F27" i="32"/>
  <c r="F29" i="8"/>
  <c r="F24" i="32"/>
  <c r="F26" i="8"/>
  <c r="F40" i="32"/>
  <c r="F42" i="8"/>
  <c r="F8" i="32"/>
  <c r="F10" i="8"/>
  <c r="C26" i="13"/>
  <c r="D8" i="32"/>
  <c r="D10" i="8"/>
  <c r="C9" i="13" s="1"/>
  <c r="D12" i="13"/>
  <c r="C27" i="13"/>
  <c r="E4" i="32"/>
  <c r="E6" i="8"/>
  <c r="C20" i="13"/>
  <c r="E12" i="12"/>
  <c r="M8" i="14" s="1"/>
  <c r="U8" i="14" s="1"/>
  <c r="E14" i="13"/>
  <c r="C19" i="13"/>
  <c r="F7" i="32"/>
  <c r="F9" i="8"/>
  <c r="F34" i="32"/>
  <c r="F36" i="8"/>
  <c r="E22" i="13" s="1"/>
  <c r="G41" i="32"/>
  <c r="G43" i="8"/>
  <c r="G20" i="32"/>
  <c r="G22" i="8"/>
  <c r="C11" i="12"/>
  <c r="K7" i="14" s="1"/>
  <c r="S7" i="14" s="1"/>
  <c r="C18" i="12"/>
  <c r="K13" i="14" s="1"/>
  <c r="S13" i="14" s="1"/>
  <c r="G28" i="32"/>
  <c r="G30" i="8"/>
  <c r="G55" i="8"/>
  <c r="G53" i="32"/>
  <c r="G24" i="32"/>
  <c r="G26" i="8"/>
  <c r="E23" i="32"/>
  <c r="E25" i="8"/>
  <c r="D29" i="12" s="1"/>
  <c r="L26" i="14" s="1"/>
  <c r="T26" i="14" s="1"/>
  <c r="F41" i="32"/>
  <c r="F43" i="8"/>
  <c r="F20" i="32"/>
  <c r="F22" i="8"/>
  <c r="C8" i="32"/>
  <c r="C10" i="8"/>
  <c r="B9" i="13" s="1"/>
  <c r="E56" i="8"/>
  <c r="D9" i="12" s="1"/>
  <c r="L5" i="14" s="1"/>
  <c r="T5" i="14" s="1"/>
  <c r="E54" i="32"/>
  <c r="D20" i="13"/>
  <c r="C16" i="12"/>
  <c r="K10" i="14" s="1"/>
  <c r="S10" i="14" s="1"/>
  <c r="C17" i="13"/>
  <c r="D12" i="12"/>
  <c r="L8" i="14" s="1"/>
  <c r="T8" i="14" s="1"/>
  <c r="D14" i="13"/>
  <c r="F3" i="32"/>
  <c r="F5" i="8"/>
  <c r="F56" i="32"/>
  <c r="F58" i="8"/>
  <c r="E29" i="13" s="1"/>
  <c r="G27" i="32"/>
  <c r="G29" i="8"/>
  <c r="G31" i="32"/>
  <c r="G33" i="8"/>
  <c r="D23" i="32"/>
  <c r="D25" i="8"/>
  <c r="C29" i="12" s="1"/>
  <c r="K26" i="14" s="1"/>
  <c r="S26" i="14" s="1"/>
  <c r="G47" i="32"/>
  <c r="G49" i="8"/>
  <c r="G26" i="32"/>
  <c r="G28" i="8"/>
  <c r="G56" i="32"/>
  <c r="G58" i="8"/>
  <c r="F29" i="13" s="1"/>
  <c r="G7" i="32"/>
  <c r="G9" i="8"/>
  <c r="C12" i="12"/>
  <c r="K8" i="14" s="1"/>
  <c r="S8" i="14" s="1"/>
  <c r="C14" i="13"/>
  <c r="D16" i="12"/>
  <c r="L10" i="14" s="1"/>
  <c r="T10" i="14" s="1"/>
  <c r="D17" i="13"/>
  <c r="F54" i="8"/>
  <c r="F52" i="32"/>
  <c r="F55" i="8"/>
  <c r="F53" i="32"/>
  <c r="D11" i="12"/>
  <c r="L7" i="14" s="1"/>
  <c r="T7" i="14" s="1"/>
  <c r="E54" i="8"/>
  <c r="D8" i="12" s="1"/>
  <c r="L4" i="14" s="1"/>
  <c r="E52" i="32"/>
  <c r="E14" i="12" l="1"/>
  <c r="M16" i="14" s="1"/>
  <c r="U16" i="14" s="1"/>
  <c r="E20" i="13"/>
  <c r="C10" i="12"/>
  <c r="K6" i="14" s="1"/>
  <c r="S6" i="14" s="1"/>
  <c r="F9" i="13"/>
  <c r="E9" i="13"/>
  <c r="B10" i="12"/>
  <c r="J6" i="14" s="1"/>
  <c r="R6" i="14" s="1"/>
  <c r="C18" i="13"/>
  <c r="E26" i="13"/>
  <c r="E20" i="12"/>
  <c r="M14" i="14" s="1"/>
  <c r="U14" i="14" s="1"/>
  <c r="F20" i="13"/>
  <c r="F12" i="13"/>
  <c r="D18" i="13"/>
  <c r="T4" i="14"/>
  <c r="F21" i="13"/>
  <c r="F19" i="12"/>
  <c r="N12" i="14" s="1"/>
  <c r="V12" i="14" s="1"/>
  <c r="G4" i="32"/>
  <c r="G6" i="8"/>
  <c r="F16" i="12"/>
  <c r="N10" i="14" s="1"/>
  <c r="V10" i="14" s="1"/>
  <c r="F17" i="13"/>
  <c r="F12" i="12"/>
  <c r="N8" i="14" s="1"/>
  <c r="V8" i="14" s="1"/>
  <c r="F14" i="13"/>
  <c r="G23" i="32"/>
  <c r="G25" i="8"/>
  <c r="F29" i="12" s="1"/>
  <c r="N26" i="14" s="1"/>
  <c r="V26" i="14" s="1"/>
  <c r="E18" i="12"/>
  <c r="M13" i="14" s="1"/>
  <c r="U13" i="14" s="1"/>
  <c r="E19" i="13"/>
  <c r="F11" i="12"/>
  <c r="N7" i="14" s="1"/>
  <c r="V7" i="14" s="1"/>
  <c r="C7" i="13"/>
  <c r="C8" i="12"/>
  <c r="K4" i="14" s="1"/>
  <c r="D2" i="8"/>
  <c r="F23" i="32"/>
  <c r="F25" i="8"/>
  <c r="E29" i="12" s="1"/>
  <c r="M26" i="14" s="1"/>
  <c r="U26" i="14" s="1"/>
  <c r="F4" i="32"/>
  <c r="F6" i="8"/>
  <c r="E10" i="12" s="1"/>
  <c r="M6" i="14" s="1"/>
  <c r="U6" i="14" s="1"/>
  <c r="E16" i="12"/>
  <c r="M10" i="14" s="1"/>
  <c r="U10" i="14" s="1"/>
  <c r="E17" i="13"/>
  <c r="F14" i="12"/>
  <c r="N16" i="14" s="1"/>
  <c r="V16" i="14" s="1"/>
  <c r="D27" i="13"/>
  <c r="G56" i="8"/>
  <c r="F9" i="12" s="1"/>
  <c r="N5" i="14" s="1"/>
  <c r="V5" i="14" s="1"/>
  <c r="G54" i="32"/>
  <c r="G54" i="8"/>
  <c r="F8" i="12" s="1"/>
  <c r="N4" i="14" s="1"/>
  <c r="G52" i="32"/>
  <c r="B7" i="13"/>
  <c r="C2" i="8"/>
  <c r="B8" i="12"/>
  <c r="J4" i="14" s="1"/>
  <c r="F56" i="8"/>
  <c r="E9" i="12" s="1"/>
  <c r="M5" i="14" s="1"/>
  <c r="U5" i="14" s="1"/>
  <c r="F54" i="32"/>
  <c r="F20" i="12"/>
  <c r="N14" i="14" s="1"/>
  <c r="V14" i="14" s="1"/>
  <c r="E8" i="12"/>
  <c r="M4" i="14" s="1"/>
  <c r="F18" i="12"/>
  <c r="N13" i="14" s="1"/>
  <c r="V13" i="14" s="1"/>
  <c r="F19" i="13"/>
  <c r="D10" i="12"/>
  <c r="L6" i="14" s="1"/>
  <c r="T6" i="14" s="1"/>
  <c r="D7" i="13"/>
  <c r="E2" i="8"/>
  <c r="F26" i="13"/>
  <c r="E18" i="13"/>
  <c r="E11" i="12"/>
  <c r="M7" i="14" s="1"/>
  <c r="U7" i="14" s="1"/>
  <c r="E19" i="12"/>
  <c r="M12" i="14" s="1"/>
  <c r="U12" i="14" s="1"/>
  <c r="F2" i="8" l="1"/>
  <c r="E3" i="13" s="1"/>
  <c r="E27" i="13"/>
  <c r="F18" i="13"/>
  <c r="F10" i="12"/>
  <c r="N6" i="14" s="1"/>
  <c r="V6" i="14" s="1"/>
  <c r="F7" i="13"/>
  <c r="G2" i="8"/>
  <c r="F27" i="13"/>
  <c r="V4" i="14"/>
  <c r="J27" i="14"/>
  <c r="R4" i="14"/>
  <c r="C3" i="13"/>
  <c r="C4" i="13" s="1"/>
  <c r="C3" i="12"/>
  <c r="C4" i="12" s="1"/>
  <c r="S4" i="14"/>
  <c r="K27" i="14"/>
  <c r="B3" i="13"/>
  <c r="B4" i="13" s="1"/>
  <c r="B3" i="12"/>
  <c r="E7" i="13"/>
  <c r="L27" i="14"/>
  <c r="D3" i="13"/>
  <c r="D4" i="13" s="1"/>
  <c r="D3" i="12"/>
  <c r="D4" i="12" s="1"/>
  <c r="M27" i="14"/>
  <c r="U4" i="14"/>
  <c r="E3" i="12" l="1"/>
  <c r="E4" i="12" s="1"/>
  <c r="E4" i="13"/>
  <c r="R26" i="14"/>
  <c r="B4" i="12"/>
  <c r="T27" i="14"/>
  <c r="T12" i="19" s="1"/>
  <c r="T13" i="19" s="1"/>
  <c r="L13" i="19" s="1"/>
  <c r="L3" i="14"/>
  <c r="T3" i="14" s="1"/>
  <c r="T3" i="19" s="1"/>
  <c r="L12" i="19"/>
  <c r="D6" i="22" s="1"/>
  <c r="H26" i="23" s="1"/>
  <c r="U27" i="14"/>
  <c r="U12" i="19" s="1"/>
  <c r="U13" i="19" s="1"/>
  <c r="M13" i="19" s="1"/>
  <c r="M3" i="14"/>
  <c r="U3" i="14" s="1"/>
  <c r="U3" i="19" s="1"/>
  <c r="M12" i="19"/>
  <c r="E6" i="22" s="1"/>
  <c r="H27" i="23" s="1"/>
  <c r="F3" i="13"/>
  <c r="F4" i="13" s="1"/>
  <c r="F3" i="12"/>
  <c r="F4" i="12" s="1"/>
  <c r="R27" i="14"/>
  <c r="R12" i="19" s="1"/>
  <c r="R13" i="19" s="1"/>
  <c r="J13" i="19" s="1"/>
  <c r="J3" i="14"/>
  <c r="R3" i="14" s="1"/>
  <c r="R3" i="19" s="1"/>
  <c r="J12" i="19"/>
  <c r="B6" i="22" s="1"/>
  <c r="H24" i="23" s="1"/>
  <c r="N27" i="14"/>
  <c r="K3" i="14"/>
  <c r="S3" i="14" s="1"/>
  <c r="S3" i="19" s="1"/>
  <c r="S27" i="14"/>
  <c r="S12" i="19" s="1"/>
  <c r="S13" i="19" s="1"/>
  <c r="K13" i="19" s="1"/>
  <c r="K12" i="19"/>
  <c r="C6" i="22" s="1"/>
  <c r="H25" i="23" s="1"/>
  <c r="G27" i="23" l="1"/>
  <c r="F27" i="23"/>
  <c r="C27" i="23"/>
  <c r="D27" i="23"/>
  <c r="E27" i="23"/>
  <c r="N3" i="14"/>
  <c r="V27" i="14"/>
  <c r="V12" i="19" s="1"/>
  <c r="V13" i="19" s="1"/>
  <c r="N13" i="19" s="1"/>
  <c r="N12" i="19"/>
  <c r="F6" i="22" s="1"/>
  <c r="H28" i="23" s="1"/>
  <c r="D35" i="23" s="1"/>
  <c r="F26" i="23"/>
  <c r="G26" i="23"/>
  <c r="E26" i="23"/>
  <c r="D26" i="23"/>
  <c r="C26" i="23"/>
  <c r="S4" i="19"/>
  <c r="K4" i="19" s="1"/>
  <c r="K3" i="19"/>
  <c r="J3" i="19"/>
  <c r="R4" i="19"/>
  <c r="J4" i="19" s="1"/>
  <c r="T4" i="19"/>
  <c r="L4" i="19" s="1"/>
  <c r="L3" i="19"/>
  <c r="U4" i="19"/>
  <c r="M4" i="19" s="1"/>
  <c r="M3" i="19"/>
  <c r="C24" i="23"/>
  <c r="F24" i="23"/>
  <c r="D24" i="23"/>
  <c r="E24" i="23"/>
  <c r="G24" i="23"/>
  <c r="F25" i="23"/>
  <c r="E25" i="23"/>
  <c r="D25" i="23"/>
  <c r="G25" i="23"/>
  <c r="C25" i="23"/>
  <c r="V3" i="14" l="1"/>
  <c r="V3" i="19" s="1"/>
  <c r="G35" i="23"/>
  <c r="F35" i="23"/>
  <c r="C35" i="23"/>
  <c r="E35" i="23"/>
  <c r="H35" i="23"/>
  <c r="G28" i="23"/>
  <c r="E34" i="23" s="1"/>
  <c r="C28" i="23"/>
  <c r="F30" i="23" s="1"/>
  <c r="E28" i="23"/>
  <c r="E32" i="23" s="1"/>
  <c r="D28" i="23"/>
  <c r="G31" i="23" s="1"/>
  <c r="F28" i="23"/>
  <c r="C33" i="23" s="1"/>
  <c r="N3" i="19" l="1"/>
  <c r="V4" i="19"/>
  <c r="N4" i="19" s="1"/>
  <c r="D32" i="23"/>
  <c r="F32" i="23"/>
  <c r="C32" i="23"/>
  <c r="H33" i="23"/>
  <c r="F31" i="23"/>
  <c r="E31" i="23"/>
  <c r="D33" i="23"/>
  <c r="E33" i="23"/>
  <c r="H32" i="23"/>
  <c r="D34" i="23"/>
  <c r="G32" i="23"/>
  <c r="D31" i="23"/>
  <c r="D30" i="23"/>
  <c r="H34" i="23"/>
  <c r="G34" i="23"/>
  <c r="C30" i="23"/>
  <c r="C31" i="23"/>
  <c r="E30" i="23"/>
  <c r="G33" i="23"/>
  <c r="H31" i="23"/>
  <c r="C34" i="23"/>
  <c r="H30" i="23"/>
  <c r="F34" i="23"/>
  <c r="F33" i="23"/>
  <c r="G30" i="23"/>
  <c r="D3" i="23" l="1"/>
  <c r="K47" i="14" s="1"/>
  <c r="S47" i="14" s="1"/>
  <c r="H3" i="23"/>
  <c r="O47" i="14" s="1"/>
  <c r="F3" i="23"/>
  <c r="M47" i="14" s="1"/>
  <c r="U47" i="14" s="1"/>
  <c r="G3" i="23"/>
  <c r="N47" i="14" s="1"/>
  <c r="N30" i="14" s="1"/>
  <c r="V30" i="14" s="1"/>
  <c r="E3" i="23"/>
  <c r="L47" i="14" s="1"/>
  <c r="L30" i="14" s="1"/>
  <c r="T30" i="14" s="1"/>
  <c r="C3" i="23"/>
  <c r="J47" i="14" s="1"/>
  <c r="J50" i="14" s="1"/>
  <c r="R50" i="14" s="1"/>
  <c r="W47" i="14" l="1"/>
  <c r="O50" i="14"/>
  <c r="W50" i="14" s="1"/>
  <c r="O30" i="14"/>
  <c r="W30" i="14" s="1"/>
  <c r="K50" i="14"/>
  <c r="S50" i="14" s="1"/>
  <c r="K30" i="14"/>
  <c r="S30" i="14" s="1"/>
  <c r="S9" i="19" s="1"/>
  <c r="M50" i="14"/>
  <c r="U50" i="14" s="1"/>
  <c r="M30" i="14"/>
  <c r="U30" i="14" s="1"/>
  <c r="U9" i="19" s="1"/>
  <c r="T47" i="14"/>
  <c r="L50" i="14"/>
  <c r="T50" i="14" s="1"/>
  <c r="N50" i="14"/>
  <c r="V50" i="14" s="1"/>
  <c r="V47" i="14"/>
  <c r="R47" i="14"/>
  <c r="J30" i="14"/>
  <c r="R30" i="14" s="1"/>
  <c r="R6" i="19" s="1"/>
  <c r="T6" i="19"/>
  <c r="T9" i="19"/>
  <c r="V9" i="19"/>
  <c r="V6" i="19"/>
  <c r="W6" i="19" l="1"/>
  <c r="W9" i="19"/>
  <c r="S6" i="19"/>
  <c r="S7" i="19" s="1"/>
  <c r="K7" i="19" s="1"/>
  <c r="U6" i="19"/>
  <c r="M6" i="19" s="1"/>
  <c r="R9" i="19"/>
  <c r="J9" i="19" s="1"/>
  <c r="V15" i="19"/>
  <c r="V16" i="19" s="1"/>
  <c r="N16" i="19" s="1"/>
  <c r="V10" i="19"/>
  <c r="N10" i="19" s="1"/>
  <c r="N9" i="19"/>
  <c r="N15" i="19" s="1"/>
  <c r="T7" i="19"/>
  <c r="L7" i="19" s="1"/>
  <c r="L6" i="19"/>
  <c r="L9" i="19"/>
  <c r="L15" i="19" s="1"/>
  <c r="T15" i="19"/>
  <c r="T16" i="19" s="1"/>
  <c r="L16" i="19" s="1"/>
  <c r="T10" i="19"/>
  <c r="L10" i="19" s="1"/>
  <c r="R7" i="19"/>
  <c r="J7" i="19" s="1"/>
  <c r="J6" i="19"/>
  <c r="M9" i="19"/>
  <c r="M15" i="19" s="1"/>
  <c r="U10" i="19"/>
  <c r="M10" i="19" s="1"/>
  <c r="U15" i="19"/>
  <c r="U16" i="19" s="1"/>
  <c r="M16" i="19" s="1"/>
  <c r="V7" i="19"/>
  <c r="N7" i="19" s="1"/>
  <c r="N6" i="19"/>
  <c r="K9" i="19"/>
  <c r="K15" i="19" s="1"/>
  <c r="S10" i="19"/>
  <c r="K10" i="19" s="1"/>
  <c r="S15" i="19"/>
  <c r="S16" i="19" s="1"/>
  <c r="K16" i="19" s="1"/>
  <c r="W15" i="19" l="1"/>
  <c r="W16" i="19" s="1"/>
  <c r="O16" i="19" s="1"/>
  <c r="O9" i="19"/>
  <c r="O15" i="19" s="1"/>
  <c r="W10" i="19"/>
  <c r="O10" i="19" s="1"/>
  <c r="O6" i="19"/>
  <c r="W7" i="19"/>
  <c r="O7" i="19" s="1"/>
  <c r="K6" i="19"/>
  <c r="R15" i="19"/>
  <c r="R16" i="19" s="1"/>
  <c r="J16" i="19" s="1"/>
  <c r="U7" i="19"/>
  <c r="M7" i="19" s="1"/>
  <c r="R10" i="19"/>
  <c r="J10" i="19" s="1"/>
  <c r="K18" i="19"/>
  <c r="J18" i="19"/>
  <c r="L18" i="19"/>
  <c r="M18" i="19"/>
  <c r="J15" i="19"/>
  <c r="N18" i="19"/>
  <c r="O18" i="19" l="1"/>
  <c r="W18" i="19" s="1"/>
  <c r="W19" i="19" s="1"/>
  <c r="O19" i="19" s="1"/>
  <c r="U18" i="19"/>
  <c r="U19" i="19" s="1"/>
  <c r="M19" i="19" s="1"/>
  <c r="M21" i="19"/>
  <c r="U21" i="19" s="1"/>
  <c r="J21" i="19"/>
  <c r="R21" i="19" s="1"/>
  <c r="R22" i="19" s="1"/>
  <c r="J22" i="19" s="1"/>
  <c r="R18" i="19"/>
  <c r="R19" i="19" s="1"/>
  <c r="J19" i="19" s="1"/>
  <c r="V18" i="19"/>
  <c r="V19" i="19" s="1"/>
  <c r="N19" i="19" s="1"/>
  <c r="N21" i="19"/>
  <c r="V21" i="19" s="1"/>
  <c r="L21" i="19"/>
  <c r="T21" i="19" s="1"/>
  <c r="T18" i="19"/>
  <c r="T19" i="19" s="1"/>
  <c r="L19" i="19" s="1"/>
  <c r="S18" i="19"/>
  <c r="S19" i="19" s="1"/>
  <c r="K19" i="19" s="1"/>
  <c r="K21" i="19"/>
  <c r="S21" i="19" s="1"/>
  <c r="O21" i="19" l="1"/>
  <c r="W21" i="19" s="1"/>
  <c r="W22" i="19" s="1"/>
  <c r="O22" i="19" s="1"/>
  <c r="T27" i="19"/>
  <c r="L27" i="19" s="1"/>
  <c r="T22" i="19"/>
  <c r="V22" i="19"/>
  <c r="V27" i="19"/>
  <c r="N27" i="19" s="1"/>
  <c r="S22" i="19"/>
  <c r="S27" i="19"/>
  <c r="K27" i="19" s="1"/>
  <c r="U22" i="19"/>
  <c r="U27" i="19"/>
  <c r="M27" i="19" s="1"/>
  <c r="W30" i="19" l="1"/>
  <c r="O30" i="19" s="1"/>
  <c r="W27" i="19"/>
  <c r="O27" i="19" s="1"/>
  <c r="W28" i="19"/>
  <c r="O28" i="19" s="1"/>
  <c r="U28" i="19"/>
  <c r="M28" i="19" s="1"/>
  <c r="V30" i="19"/>
  <c r="N30" i="19" s="1"/>
  <c r="M22" i="19"/>
  <c r="N22" i="19"/>
  <c r="V28" i="19"/>
  <c r="N28" i="19" s="1"/>
  <c r="K22" i="19"/>
  <c r="S28" i="19"/>
  <c r="K28" i="19" s="1"/>
  <c r="T28" i="19"/>
  <c r="L28" i="19" s="1"/>
  <c r="L22"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<sst xmlns="http://schemas.openxmlformats.org/spreadsheetml/2006/main" count="1640" uniqueCount="297">
  <si>
    <t>Earnings level</t>
  </si>
  <si>
    <t>PAYE income tax</t>
  </si>
  <si>
    <t>NICs</t>
  </si>
  <si>
    <t>2023-24</t>
  </si>
  <si>
    <t>2024-25</t>
  </si>
  <si>
    <t>2025-26</t>
  </si>
  <si>
    <t>2026-27</t>
  </si>
  <si>
    <t>2027-28</t>
  </si>
  <si>
    <t>Mixed income</t>
  </si>
  <si>
    <t>SA income tax</t>
  </si>
  <si>
    <t>Employment level</t>
  </si>
  <si>
    <t>Nominal consumption</t>
  </si>
  <si>
    <t>VAT</t>
  </si>
  <si>
    <t>Real consumption</t>
  </si>
  <si>
    <t>Alcohol duties</t>
  </si>
  <si>
    <t>Fuel duties</t>
  </si>
  <si>
    <t>Non-oil, non-financial profits</t>
  </si>
  <si>
    <t>Onshore corporation tax</t>
  </si>
  <si>
    <t>Private non-financial corporations' GFCF</t>
  </si>
  <si>
    <t>Tax/spend</t>
  </si>
  <si>
    <t>Real GDP</t>
  </si>
  <si>
    <t>Air passenger duty</t>
  </si>
  <si>
    <t>Non-seasonally adjusted nominal GDP</t>
  </si>
  <si>
    <t>Equity prices</t>
  </si>
  <si>
    <t>Inheritance tax</t>
  </si>
  <si>
    <t>Stamp taxes</t>
  </si>
  <si>
    <t>Capital gains tax</t>
  </si>
  <si>
    <t>Insurance premium tax</t>
  </si>
  <si>
    <t>House prices</t>
  </si>
  <si>
    <t>Property transactions</t>
  </si>
  <si>
    <t>Oil price ($10 per barrel change)</t>
  </si>
  <si>
    <t>Offshore corporation tax</t>
  </si>
  <si>
    <t>Notes</t>
  </si>
  <si>
    <t>Applied to financial year changes in mixed income.</t>
  </si>
  <si>
    <t>Applied to financial year changes in the level of employment.</t>
  </si>
  <si>
    <t>Applied to calendar year changes in the level of nominal consumption.</t>
  </si>
  <si>
    <t>Applied to financial year changes in the level of real consumption.</t>
  </si>
  <si>
    <t>Applied to calendar year changes in the level of non-oil, non-financial profits.</t>
  </si>
  <si>
    <t>Applied to financial year changes in the level of private non-financial corporations' GFCF.</t>
  </si>
  <si>
    <t>Applied to financial year changes in the level of real GDP.</t>
  </si>
  <si>
    <t>Applied to financial year changes in the level of non-seasonally adjusted nominal GDP.</t>
  </si>
  <si>
    <t>Applied to financial year changes in the level of equity prices.</t>
  </si>
  <si>
    <t>Applied to financial year changes in the level of average house prices.</t>
  </si>
  <si>
    <t>Applied to financial year changes in the level of property transactions.</t>
  </si>
  <si>
    <t>Applied to financial year changes in the level of Brent crude oil prices.</t>
  </si>
  <si>
    <t>Gas price (pence per therm)</t>
  </si>
  <si>
    <t>Energy profits levy</t>
  </si>
  <si>
    <t>Electricity generators levy</t>
  </si>
  <si>
    <t>Effect of a 1 per cent increase (unless otherwise stated)</t>
  </si>
  <si>
    <t>Gas price (10 per cent increase in price)</t>
  </si>
  <si>
    <t>Applied to financial year changes in the level of natural gas.</t>
  </si>
  <si>
    <t>Dollar-sterling exchange rate</t>
  </si>
  <si>
    <t>RPI</t>
  </si>
  <si>
    <t>Tobacco duties</t>
  </si>
  <si>
    <t>Vehicle excise duty</t>
  </si>
  <si>
    <t>Climate change levy</t>
  </si>
  <si>
    <t>Applied to the change in the OBR's forecast for the quarter 2 year-on-year change in RPI.</t>
  </si>
  <si>
    <t>CPI</t>
  </si>
  <si>
    <t>Applied to financial year changes in CPI.</t>
  </si>
  <si>
    <t>Applied to financial year changes in CPI. Currently set to zero due to the freeze in thresholds until 2027-28.</t>
  </si>
  <si>
    <t>Bank Rate</t>
  </si>
  <si>
    <t>Interest and dividend receipts</t>
  </si>
  <si>
    <t>Applied to financial year changes in Bank Rate.</t>
  </si>
  <si>
    <t>Deposit rate</t>
  </si>
  <si>
    <t>Applied to financial year changes in the deposit rate.</t>
  </si>
  <si>
    <t>Applied to financial year changes in earnings level. Only applies to average changes - does not take into account changes in earnings distribution.</t>
  </si>
  <si>
    <t>Year</t>
  </si>
  <si>
    <t>Disability benefits</t>
  </si>
  <si>
    <t>Employment and support allowances</t>
  </si>
  <si>
    <t>State pensions</t>
  </si>
  <si>
    <t>Additional pensions</t>
  </si>
  <si>
    <t>Working age benefits</t>
  </si>
  <si>
    <t>Other benefits</t>
  </si>
  <si>
    <t>Universal credit</t>
  </si>
  <si>
    <t>CPI 3 per cent cap</t>
  </si>
  <si>
    <t>Average earnings</t>
  </si>
  <si>
    <t>Unfunded public sector pensions</t>
  </si>
  <si>
    <t>Triple lock</t>
  </si>
  <si>
    <t>Unemployment (100,000 change)</t>
  </si>
  <si>
    <t>Employment (100,000 change)</t>
  </si>
  <si>
    <t>Nominal GDP</t>
  </si>
  <si>
    <t>Locally financed capital expenditure</t>
  </si>
  <si>
    <t>Public corporations' capital expenditure</t>
  </si>
  <si>
    <t>March 2023 EFO</t>
  </si>
  <si>
    <t>Index (2008Q1 = 100)</t>
  </si>
  <si>
    <t>£ billion</t>
  </si>
  <si>
    <t>Employment</t>
  </si>
  <si>
    <t>000s</t>
  </si>
  <si>
    <t>Nominal consumer spending</t>
  </si>
  <si>
    <t>Real consumer spending</t>
  </si>
  <si>
    <t>Oil price</t>
  </si>
  <si>
    <t>$/barrel</t>
  </si>
  <si>
    <t>Gas price</t>
  </si>
  <si>
    <t>p/therm</t>
  </si>
  <si>
    <t>Dollar/sterling exchange rate</t>
  </si>
  <si>
    <t>RPI inflation</t>
  </si>
  <si>
    <t>CPI inflation</t>
  </si>
  <si>
    <t>March-centred GDP</t>
  </si>
  <si>
    <t>Q2</t>
  </si>
  <si>
    <t>Average earnings growth</t>
  </si>
  <si>
    <t>Q3</t>
  </si>
  <si>
    <t>Calendar year nominal GDP</t>
  </si>
  <si>
    <t>RPI index</t>
  </si>
  <si>
    <t>Scenario inputs (per cent differences unless otherwise stated)</t>
  </si>
  <si>
    <t>Difference in rate</t>
  </si>
  <si>
    <t>2022-23</t>
  </si>
  <si>
    <t>Scenario</t>
  </si>
  <si>
    <t>Difference in price</t>
  </si>
  <si>
    <t>Q2 average earnings growth</t>
  </si>
  <si>
    <t>Q3 average earnings growth</t>
  </si>
  <si>
    <t>Q3 CPI inflation</t>
  </si>
  <si>
    <t>Q2 RPI index</t>
  </si>
  <si>
    <t>Calculated: per cent difference in</t>
  </si>
  <si>
    <t>Q2 RPI inflation</t>
  </si>
  <si>
    <t>Calculated</t>
  </si>
  <si>
    <t>Q2 RPI</t>
  </si>
  <si>
    <t>Changes in determinants for receipts RR</t>
  </si>
  <si>
    <t>Total effects</t>
  </si>
  <si>
    <t>Receipts ready-reckoner</t>
  </si>
  <si>
    <t>Effects lagged a year, as national accounts SA income tax is cash-based and tax on profits income is paid the following year</t>
  </si>
  <si>
    <t>Effects lagged a year, as national accounts SA income tax is cash-based and tax profits income is paid the following year</t>
  </si>
  <si>
    <t>Average RPI</t>
  </si>
  <si>
    <t>CPI index</t>
  </si>
  <si>
    <t>Changes in determinants for spending RR</t>
  </si>
  <si>
    <t>Q3 CPI inflation with 0 floor</t>
  </si>
  <si>
    <t>CPI inflation with 0 floor</t>
  </si>
  <si>
    <t>Q3 CPI (no floor)</t>
  </si>
  <si>
    <t>Q3 CPI for benefits (zero floor)</t>
  </si>
  <si>
    <t>Q3 CPI (3 per cent cap)</t>
  </si>
  <si>
    <t>Q3 CPI inflation with 3pc cap</t>
  </si>
  <si>
    <t>CPI inflation with 3pc cap</t>
  </si>
  <si>
    <t>FY</t>
  </si>
  <si>
    <t>FY average earnings growth</t>
  </si>
  <si>
    <t>Calculated: difference in rate</t>
  </si>
  <si>
    <t>Unemployment</t>
  </si>
  <si>
    <t>Difference in</t>
  </si>
  <si>
    <t>Millions</t>
  </si>
  <si>
    <t>Unemployment (millions)</t>
  </si>
  <si>
    <t>Calculated: difference in</t>
  </si>
  <si>
    <t>Employment (millions)</t>
  </si>
  <si>
    <t>Q3 average earnings</t>
  </si>
  <si>
    <t>Q3 CPI</t>
  </si>
  <si>
    <t>FY average earnings</t>
  </si>
  <si>
    <t>Primary spending</t>
  </si>
  <si>
    <t>Primary spending ready-reckoner</t>
  </si>
  <si>
    <t>Total effect</t>
  </si>
  <si>
    <t>Public sector current receipts</t>
  </si>
  <si>
    <t>o/w primary receipts</t>
  </si>
  <si>
    <t>o/w interest receipts</t>
  </si>
  <si>
    <t>Baseline</t>
  </si>
  <si>
    <t>Business rates</t>
  </si>
  <si>
    <t>Electricity generator levy</t>
  </si>
  <si>
    <t>Other non-interest and dividend receipts</t>
  </si>
  <si>
    <t>Primary receipts</t>
  </si>
  <si>
    <t>Changes</t>
  </si>
  <si>
    <t>Total managed expenditure</t>
  </si>
  <si>
    <t>PSCE in RDEL</t>
  </si>
  <si>
    <t>Welfare spending</t>
  </si>
  <si>
    <t>Locally financed current expenditure</t>
  </si>
  <si>
    <t>General government depreciation</t>
  </si>
  <si>
    <t>PSGI in CDEL</t>
  </si>
  <si>
    <t>Scottish Government current spending</t>
  </si>
  <si>
    <t>Scottish Government capital spending</t>
  </si>
  <si>
    <t>Other capital expenditure</t>
  </si>
  <si>
    <t>Student loans capital expenditure</t>
  </si>
  <si>
    <t>Memo: public sector current expenditure</t>
  </si>
  <si>
    <t>Memo: public sector gross investment</t>
  </si>
  <si>
    <t>Memo: less public sector depreciation</t>
  </si>
  <si>
    <t>Memo: public sector net investment</t>
  </si>
  <si>
    <t>Other current primary expenditure</t>
  </si>
  <si>
    <t>Central government debt interest (net of APF)</t>
  </si>
  <si>
    <t>Public corporations' debt interest</t>
  </si>
  <si>
    <t>Public sector net borrowing (£ billion)</t>
  </si>
  <si>
    <t>Public sector net borrowing (per cent of GDP)</t>
  </si>
  <si>
    <t>Memo: FY nominal GDP (£ billion)</t>
  </si>
  <si>
    <t>Memo: March-centred nominal GDP (£ billion)</t>
  </si>
  <si>
    <t>Primary deficit (£ billion)</t>
  </si>
  <si>
    <t>Primary deficit (per cent of GDP)</t>
  </si>
  <si>
    <t>Net interest spending (£ billion)</t>
  </si>
  <si>
    <t>Net interest spending (per cent of GDP)</t>
  </si>
  <si>
    <t>Public sector net debt (£ billion)</t>
  </si>
  <si>
    <t>Public sector net debt (per cent of GDP)</t>
  </si>
  <si>
    <t>Public sector net debt ex BoE (£ billion)</t>
  </si>
  <si>
    <t>Public sector net debt ex BoE (per cent of GDP)</t>
  </si>
  <si>
    <t>Public sector current receipts (£ billion)</t>
  </si>
  <si>
    <t>Public sector current receipts (per cent of GDP)</t>
  </si>
  <si>
    <t>Total managed expenditure (£ billion)</t>
  </si>
  <si>
    <t>Total managed expenditure (per cent of GDP)</t>
  </si>
  <si>
    <t>Long-term interest rates</t>
  </si>
  <si>
    <t>Gilt rates (long-term interest rates)</t>
  </si>
  <si>
    <t>Short rates (Bank Rate)</t>
  </si>
  <si>
    <t>CGNCR (£1 billion change)</t>
  </si>
  <si>
    <t>CGNCR</t>
  </si>
  <si>
    <t>Year-on-year change in PSND ex BoE (£ billion)</t>
  </si>
  <si>
    <t>Year-on-year change in PSND ex BoE (per cent of GDP)</t>
  </si>
  <si>
    <t>Fiscal mandate headroom (£ billion)</t>
  </si>
  <si>
    <t>Debt interest adjustments</t>
  </si>
  <si>
    <t>Calculated variables</t>
  </si>
  <si>
    <t>Contents</t>
  </si>
  <si>
    <t xml:space="preserve">Notes </t>
  </si>
  <si>
    <t>Feedback and questions can be directed to obr.enquiries@obr.uk.</t>
  </si>
  <si>
    <t>Background information</t>
  </si>
  <si>
    <t>Questions about the management of public spending or departmental expenditure should be directed to the Treasury at: public.enquiries@hmtreasury.gov.uk.</t>
  </si>
  <si>
    <t>Questions on published public finances data should be directed to the ONS at public.sector.inquiries@ons.gov.uk</t>
  </si>
  <si>
    <t>All assumptions and judgements underpinning these ready-reckoners have been taken by the OBR's Budget Responsibility Committee. As ever, we are grateful to OBR staff and to analysts in HMRC, DWP and the Treasury for their expertise and hard work through this process.</t>
  </si>
  <si>
    <t>Outputs</t>
  </si>
  <si>
    <t>Back to notes</t>
  </si>
  <si>
    <t>September (Q3) CPI is applied the following financial year.</t>
  </si>
  <si>
    <t>July (Q3) average earnings is applied the following financial year.</t>
  </si>
  <si>
    <t>Nominal GDP (1 per cent)</t>
  </si>
  <si>
    <t>CPI inflation (1 percentage point)</t>
  </si>
  <si>
    <t>Bank Rate (1 percentage point)</t>
  </si>
  <si>
    <t>Deposit rate (1 percentage point)</t>
  </si>
  <si>
    <t>Average RPI inflation (1 percentage point)</t>
  </si>
  <si>
    <t>Inputs</t>
  </si>
  <si>
    <t>Receipts and spending summary tables</t>
  </si>
  <si>
    <t>Aggregates summary tables</t>
  </si>
  <si>
    <t>Summary charts</t>
  </si>
  <si>
    <t>Calculations</t>
  </si>
  <si>
    <t>Baseline and scenario determinants</t>
  </si>
  <si>
    <t>Determinants used for receipts</t>
  </si>
  <si>
    <t>Receipts ready-reckoners (£)</t>
  </si>
  <si>
    <t>Receipts ready-reckoners (per cent)</t>
  </si>
  <si>
    <t>Scenario effects on receipts</t>
  </si>
  <si>
    <t>Scenario effects on receipts by determinant</t>
  </si>
  <si>
    <t>Determinants used for primary spending</t>
  </si>
  <si>
    <t>Scenario effects on primary spending</t>
  </si>
  <si>
    <t>Primary spending ready-reckoners (£)</t>
  </si>
  <si>
    <t>Primary spending ready-reckoners (per cent)</t>
  </si>
  <si>
    <t>Scenario effects on primary spending by stream</t>
  </si>
  <si>
    <t>Scenario effects on primary spending by determinant</t>
  </si>
  <si>
    <t>Scenario effects on receipts by stream</t>
  </si>
  <si>
    <t>Receipts adjustments</t>
  </si>
  <si>
    <t>Primary spending adjustments</t>
  </si>
  <si>
    <t>Determinants used for debt interest</t>
  </si>
  <si>
    <t>Debt interest ready-reckoners (£)</t>
  </si>
  <si>
    <t>Scenario effects on debt interest</t>
  </si>
  <si>
    <t>Betting and Gaming</t>
  </si>
  <si>
    <t>Durables Consumption</t>
  </si>
  <si>
    <t>Financial Profits</t>
  </si>
  <si>
    <t>BBC Fees</t>
  </si>
  <si>
    <t>Imports</t>
  </si>
  <si>
    <t>Personal deposits</t>
  </si>
  <si>
    <t>Dollar-sterling exchange rate ($0.1)</t>
  </si>
  <si>
    <t>Durables consumption</t>
  </si>
  <si>
    <t>Financial profits</t>
  </si>
  <si>
    <t>Effects lagged a year, as national accounts capital gains tax is cash-based and tax on gains on equities is paid the following year</t>
  </si>
  <si>
    <t>Applied to financial year changes in the level of housing investment.</t>
  </si>
  <si>
    <t>Applied to financial year changes in the USD/GBP exchange rate.</t>
  </si>
  <si>
    <t>Licence fee</t>
  </si>
  <si>
    <t>Applied to financial year changes in imports.</t>
  </si>
  <si>
    <t>Applied to financial year changes in personal deposits.</t>
  </si>
  <si>
    <t>Consumption of durables</t>
  </si>
  <si>
    <t>Applied to financial year changes in the level of consumption of durables.</t>
  </si>
  <si>
    <t>Private dwelling investment</t>
  </si>
  <si>
    <t>Index</t>
  </si>
  <si>
    <t>FTSE All-share</t>
  </si>
  <si>
    <t>Betting and gaming duties</t>
  </si>
  <si>
    <t>BBC current expenditure</t>
  </si>
  <si>
    <t>Customs duties</t>
  </si>
  <si>
    <t>Company and other tax credits</t>
  </si>
  <si>
    <t>Applied to financial year changes in the level of financial profits.</t>
  </si>
  <si>
    <t>Check</t>
  </si>
  <si>
    <t>Assumes that any additional licence fee receipts are spent apart from a small addition to reserves (5 per cent)</t>
  </si>
  <si>
    <t>Assumes that any additional retained business rates receipts (around 58 per cent of total business rates receipts) are spent.</t>
  </si>
  <si>
    <t>Direct consequentials of CPI additions to receipts</t>
  </si>
  <si>
    <t>Q3 year-on-year earnings growth</t>
  </si>
  <si>
    <t>Calculated as a share of welfare spending</t>
  </si>
  <si>
    <t>£/MWh</t>
  </si>
  <si>
    <t>Wholesale electricity price</t>
  </si>
  <si>
    <t>Wholesale electricity (£10/MWh increase in price)</t>
  </si>
  <si>
    <t>These ready-reckoners are based on the running of departmental models (principally those operated by HMRC and DWP) to calculate the impact of an illustrative change in macroeconomic variables. This is generally a 1 per cent change for variables expressed in levels, or a 1 percentage point change for changes for those expressed in rates or changes, but it is indicated on the table headings if a different metric is used. In some cases, a change in a particular variable will have consequences for subsequent variables. For example, CPI inflation being 1 percentage point higher will have an impact on the level of the CPI index, which affects other tax/spending streams. Variables which require calculation as a by-product are added on the right of the inputs tab.</t>
  </si>
  <si>
    <t>This spreadsheet contains a comprehensive level of detail and will allow a user to input a highly detailed macroeconomic scenario to obtain fiscal results. However, it is not a fully integrated macro-fiscal model. Therefore, caution should be taken by users on the plausibility of their scenario. The spreadsheet will produce calculations even if identities such as the income and expenditure components of GDP adding up are not met. And it places no restrictions on combinations of changes in macroeconomic variables - for example to ensure that the resulting scenario is not beyond the bounds of what has been witnessed historically or internationally. Users should consider these issues when deciding what changes in economic variables to test via these ready-reckoners.</t>
  </si>
  <si>
    <t>Ready-reckoners are calculated on the basis of small, illustrative changes to determinants of tax and spending bases (normally 1 per cent or 1 percentage point). This means that they are good approximations for scenarios that incorporate small changes relative to our most recent forecast, but become progressively less accurate as changes get larger. There are also limitations on the granularity of changes to determinants. This matters especially for progressive tax regimes such as income tax, for which differences in earnings growth at the top and the bottom of the distribution could have material implications in terms of tax receipts. Such compositional questions are beyond the scope of the ready-reckoners presented in this spreadsheet. This generates some additional uncertainty around the fiscal results that are generated via the ready-reckoners.</t>
  </si>
  <si>
    <t>The debt interest ready-reckoner should also be used with caution. It works on a simplified basis relative to true patterns of debt issuance by the Debt Management Office. It does not take account of the monthly path of RPI (used to determine the index-linked gilt uplift that feeds into accrued debt interest spending) and ignores the potential for decisions about changes in the term structure of debt issuance. It is therefore only an approximation of the results that would be obtained if debt interest were to be fully modelled.</t>
  </si>
  <si>
    <t>Note that this a matrix system, which should be read as the effect of a change in the year in the row in each of the years in the column.</t>
  </si>
  <si>
    <t>The total effect in a particular year is the sum of the column.</t>
  </si>
  <si>
    <t>CGNCR (financing loop)</t>
  </si>
  <si>
    <t>Modified interest on student loans. Applied to financial year changes in RPI.</t>
  </si>
  <si>
    <t>Effect of a 1 per cent increase (unless otherwise stated), £ million</t>
  </si>
  <si>
    <t>Effect of a 1 per cent increase (unless otherwise stated), per cent</t>
  </si>
  <si>
    <t>Receipts ready-reckoner, £ million</t>
  </si>
  <si>
    <t>Adjustment by stream, £ million</t>
  </si>
  <si>
    <t>Effect of a 1 percentage point increase (unless otherwise stated), £ million</t>
  </si>
  <si>
    <t>Effect of a 1 percentage point increase (unless otherwise stated), per cent</t>
  </si>
  <si>
    <t>Spending ready-reckoner, £ million</t>
  </si>
  <si>
    <t>Spending adjustments, £ million</t>
  </si>
  <si>
    <t>Primary spending ready-reckoner, £ million</t>
  </si>
  <si>
    <t>Debt interest adjustments, £ million</t>
  </si>
  <si>
    <t>2028-29</t>
  </si>
  <si>
    <t>28-29</t>
  </si>
  <si>
    <r>
      <t>Triple lock</t>
    </r>
    <r>
      <rPr>
        <vertAlign val="superscript"/>
        <sz val="9"/>
        <color theme="1"/>
        <rFont val="Calibri"/>
        <family val="2"/>
        <scheme val="minor"/>
      </rPr>
      <t>1</t>
    </r>
  </si>
  <si>
    <r>
      <rPr>
        <vertAlign val="superscript"/>
        <sz val="9"/>
        <color theme="1"/>
        <rFont val="Calibri"/>
        <family val="2"/>
        <scheme val="minor"/>
      </rPr>
      <t>1</t>
    </r>
    <r>
      <rPr>
        <sz val="9"/>
        <color theme="1"/>
        <rFont val="Calibri"/>
        <family val="2"/>
        <scheme val="minor"/>
      </rPr>
      <t xml:space="preserve"> The triple lock series in this sheet corresponds to the year of the determinants being observed rather than the year of uprating. For example, the triple lock value in 2025-26 takes the maximum of Q2 2025 earnings, Q3 2025 inflation and 2.5, which is then used for uprating in 2026-27.</t>
    </r>
  </si>
  <si>
    <r>
      <rPr>
        <vertAlign val="superscript"/>
        <sz val="9"/>
        <color theme="1"/>
        <rFont val="Calibri"/>
        <family val="2"/>
        <scheme val="minor"/>
      </rPr>
      <t xml:space="preserve">1 </t>
    </r>
    <r>
      <rPr>
        <sz val="9"/>
        <color theme="1"/>
        <rFont val="Calibri"/>
        <family val="2"/>
        <scheme val="minor"/>
      </rPr>
      <t>The triple lock series in this sheet corresponds to the year of the determinants being observed rather than the year of uprating. For example, the triple lock value in 2025-26 takes the maximum of Q2 2025 earnings, Q3 2025 inflation and 2.5, which is then used for uprating in 2026-27.</t>
    </r>
  </si>
  <si>
    <t>This OBR ready reckoner does not have a relevant series to use as the base for this percentage change. Table 3.9 of the fiscal expenditure supplementary tables includes data on unfunded public sector pensions expenditure, which can be used as a base for percentage change. These supplementary tables are available on the OBR website.</t>
  </si>
  <si>
    <r>
      <rPr>
        <sz val="22"/>
        <color rgb="FF477391"/>
        <rFont val="Calibri"/>
        <family val="2"/>
        <scheme val="minor"/>
      </rPr>
      <t>Autumn 2023</t>
    </r>
    <r>
      <rPr>
        <i/>
        <sz val="22"/>
        <color rgb="FF477391"/>
        <rFont val="Calibri"/>
        <family val="2"/>
        <scheme val="minor"/>
      </rPr>
      <t xml:space="preserve"> Economic and fiscal outlook</t>
    </r>
    <r>
      <rPr>
        <sz val="28"/>
        <color rgb="FF477391"/>
        <rFont val="Calibri"/>
        <family val="2"/>
        <scheme val="minor"/>
      </rPr>
      <t xml:space="preserve">
Ready-reckoners
</t>
    </r>
    <r>
      <rPr>
        <sz val="12"/>
        <color rgb="FF477391"/>
        <rFont val="Calibri"/>
        <family val="2"/>
        <scheme val="minor"/>
      </rPr>
      <t>8 February 2024</t>
    </r>
  </si>
  <si>
    <t>This spreadsheet uses ready-reckoners consistent with the November 2023 EFO to allow its user to obtain quick estimates of the impact that a particular change in one or more economic variables would have on fiscal variables. It should be considered a guide only, with the results only an approximation of fully modelled fiscal variables and subject to important caveats. Even so, we consider it a useful tool and use something very similar for in-house scenario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</si>
</sst>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
    <numFmt numFmtId="167" formatCode="#,##0.000"/>
    <numFmt numFmtId="168" formatCode="#,##0.0000"/>
  </numFmts>
  <fonts count="30" x14ac:knownFonts="1">
    <font>
      <sz val="11"/>
      <color theme="1"/>
      <name val="Calibri"/>
      <family val="2"/>
      <scheme val="minor"/>
    </font>
    <font>
      <sz val="10"/>
      <name val="Arial"/>
      <family val="2"/>
    </font>
    <font>
      <u/>
      <sz val="11"/>
      <color theme="10"/>
      <name val="Calibri"/>
      <family val="2"/>
      <scheme val="minor"/>
    </font>
    <font>
      <sz val="12"/>
      <color theme="1"/>
      <name val="Arial"/>
      <family val="2"/>
    </font>
    <font>
      <u/>
      <sz val="9"/>
      <color theme="10"/>
      <name val="Calibri"/>
      <family val="2"/>
      <scheme val="minor"/>
    </font>
    <font>
      <sz val="11"/>
      <color theme="1"/>
      <name val="Calibri"/>
      <family val="2"/>
      <scheme val="minor"/>
    </font>
    <font>
      <sz val="10"/>
      <name val="Calibri"/>
      <family val="2"/>
      <scheme val="minor"/>
    </font>
    <font>
      <sz val="11"/>
      <color theme="8"/>
      <name val="Calibri"/>
      <family val="2"/>
      <scheme val="minor"/>
    </font>
    <font>
      <sz val="36"/>
      <color theme="8"/>
      <name val="Calibri"/>
      <family val="2"/>
      <scheme val="minor"/>
    </font>
    <font>
      <sz val="28"/>
      <color rgb="FF477391"/>
      <name val="Calibri"/>
      <family val="2"/>
      <scheme val="minor"/>
    </font>
    <font>
      <sz val="22"/>
      <color rgb="FF477391"/>
      <name val="Calibri"/>
      <family val="2"/>
      <scheme val="minor"/>
    </font>
    <font>
      <i/>
      <sz val="22"/>
      <color rgb="FF477391"/>
      <name val="Calibri"/>
      <family val="2"/>
      <scheme val="minor"/>
    </font>
    <font>
      <sz val="12"/>
      <color rgb="FF477391"/>
      <name val="Calibri"/>
      <family val="2"/>
      <scheme val="minor"/>
    </font>
    <font>
      <sz val="11"/>
      <name val="Calibri"/>
      <family val="2"/>
      <scheme val="minor"/>
    </font>
    <font>
      <sz val="16"/>
      <color rgb="FF477391"/>
      <name val="Calibri"/>
      <family val="2"/>
      <scheme val="minor"/>
    </font>
    <font>
      <sz val="10"/>
      <color rgb="FF477391"/>
      <name val="Calibri"/>
      <family val="2"/>
      <scheme val="minor"/>
    </font>
    <font>
      <sz val="11"/>
      <color rgb="FF477391"/>
      <name val="Calibri"/>
      <family val="2"/>
      <scheme val="minor"/>
    </font>
    <font>
      <b/>
      <sz val="11"/>
      <name val="Calibri"/>
      <family val="2"/>
      <scheme val="minor"/>
    </font>
    <font>
      <sz val="10"/>
      <color theme="1"/>
      <name val="Calibri"/>
      <family val="2"/>
      <scheme val="minor"/>
    </font>
    <font>
      <sz val="10"/>
      <color theme="8"/>
      <name val="Calibri"/>
      <family val="2"/>
      <scheme val="minor"/>
    </font>
    <font>
      <sz val="9"/>
      <color theme="1"/>
      <name val="Calibri"/>
      <family val="2"/>
      <scheme val="minor"/>
    </font>
    <font>
      <i/>
      <sz val="9"/>
      <color theme="2" tint="-0.499984740745262"/>
      <name val="Calibri"/>
      <family val="2"/>
      <scheme val="minor"/>
    </font>
    <font>
      <sz val="9"/>
      <name val="Calibri"/>
      <family val="2"/>
      <scheme val="minor"/>
    </font>
    <font>
      <i/>
      <sz val="9"/>
      <color theme="1"/>
      <name val="Calibri"/>
      <family val="2"/>
      <scheme val="minor"/>
    </font>
    <font>
      <i/>
      <sz val="9"/>
      <color theme="2"/>
      <name val="Calibri"/>
      <family val="2"/>
      <scheme val="minor"/>
    </font>
    <font>
      <i/>
      <sz val="9"/>
      <color theme="6"/>
      <name val="Calibri"/>
      <family val="2"/>
      <scheme val="minor"/>
    </font>
    <font>
      <sz val="8"/>
      <name val="Calibri"/>
      <family val="2"/>
      <scheme val="minor"/>
    </font>
    <font>
      <b/>
      <sz val="9"/>
      <color rgb="FFFF0000"/>
      <name val="Calibri"/>
      <family val="2"/>
      <scheme val="minor"/>
    </font>
    <font>
      <vertAlign val="superscript"/>
      <sz val="9"/>
      <color theme="1"/>
      <name val="Calibri"/>
      <family val="2"/>
      <scheme val="minor"/>
    </font>
    <font>
      <u/>
      <sz val="9"/>
      <color theme="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7">
    <border>
      <left/>
      <right/>
      <top/>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auto="1"/>
      </left>
      <right/>
      <top/>
      <bottom/>
      <diagonal/>
    </border>
    <border>
      <left/>
      <right/>
      <top style="thin">
        <color rgb="FF477391"/>
      </top>
      <bottom/>
      <diagonal/>
    </border>
    <border>
      <left/>
      <right/>
      <top/>
      <bottom style="thin">
        <color rgb="FF477391"/>
      </bottom>
      <diagonal/>
    </border>
  </borders>
  <cellStyleXfs count="7">
    <xf numFmtId="0" fontId="0" fillId="0" borderId="0"/>
    <xf numFmtId="0" fontId="1" fillId="0" borderId="0"/>
    <xf numFmtId="0" fontId="2" fillId="0" borderId="0" applyNumberFormat="0" applyFill="0" applyBorder="0" applyAlignment="0" applyProtection="0"/>
    <xf numFmtId="0" fontId="1" fillId="0" borderId="0"/>
    <xf numFmtId="0" fontId="3" fillId="0" borderId="0"/>
    <xf numFmtId="9" fontId="5" fillId="0" borderId="0" applyFont="0" applyFill="0" applyBorder="0" applyAlignment="0" applyProtection="0"/>
    <xf numFmtId="9" fontId="1" fillId="0" borderId="0" applyFont="0" applyFill="0" applyBorder="0" applyAlignment="0" applyProtection="0"/>
  </cellStyleXfs>
  <cellXfs count="161">
    <xf numFmtId="0" fontId="0" fillId="0" borderId="0" xfId="0"/>
    <xf numFmtId="0" fontId="4" fillId="2" borderId="0" xfId="2" applyFont="1" applyFill="1"/>
    <xf numFmtId="4" fontId="4" fillId="2" borderId="0" xfId="2" applyNumberFormat="1" applyFont="1" applyFill="1"/>
    <xf numFmtId="0" fontId="6" fillId="0" borderId="0" xfId="1" applyFont="1"/>
    <xf numFmtId="0" fontId="7" fillId="0" borderId="0" xfId="1" applyFont="1"/>
    <xf numFmtId="0" fontId="6" fillId="4" borderId="0" xfId="1" applyFont="1" applyFill="1"/>
    <xf numFmtId="0" fontId="8" fillId="0" borderId="0" xfId="3" applyFont="1" applyAlignment="1">
      <alignment vertical="center"/>
    </xf>
    <xf numFmtId="0" fontId="9" fillId="0" borderId="0" xfId="3" applyFont="1" applyAlignment="1">
      <alignment horizontal="center" vertical="center" wrapText="1"/>
    </xf>
    <xf numFmtId="0" fontId="13" fillId="0" borderId="0" xfId="3" applyFont="1" applyAlignment="1">
      <alignment vertical="center"/>
    </xf>
    <xf numFmtId="0" fontId="14" fillId="0" borderId="5" xfId="1" applyFont="1" applyBorder="1" applyAlignment="1">
      <alignment vertical="center"/>
    </xf>
    <xf numFmtId="0" fontId="15" fillId="0" borderId="5" xfId="1" applyFont="1" applyBorder="1" applyAlignment="1">
      <alignment vertical="center"/>
    </xf>
    <xf numFmtId="0" fontId="6" fillId="4" borderId="0" xfId="1" applyFont="1" applyFill="1" applyAlignment="1">
      <alignment vertical="center"/>
    </xf>
    <xf numFmtId="0" fontId="13" fillId="0" borderId="0" xfId="3" applyFont="1"/>
    <xf numFmtId="0" fontId="15" fillId="0" borderId="0" xfId="1" applyFont="1"/>
    <xf numFmtId="0" fontId="5" fillId="0" borderId="0" xfId="0" applyFont="1" applyFill="1"/>
    <xf numFmtId="0" fontId="16" fillId="0" borderId="0" xfId="1" applyFont="1"/>
    <xf numFmtId="0" fontId="16" fillId="0" borderId="0" xfId="3" applyFont="1" applyAlignment="1">
      <alignment vertical="top"/>
    </xf>
    <xf numFmtId="0" fontId="2" fillId="0" borderId="0" xfId="2" applyFont="1" applyFill="1" applyAlignment="1">
      <alignment horizontal="left" indent="1"/>
    </xf>
    <xf numFmtId="0" fontId="17" fillId="0" borderId="0" xfId="3" applyFont="1"/>
    <xf numFmtId="0" fontId="16" fillId="0" borderId="0" xfId="3" applyFont="1"/>
    <xf numFmtId="0" fontId="14" fillId="0" borderId="0" xfId="1" applyFont="1" applyAlignment="1">
      <alignment vertical="center"/>
    </xf>
    <xf numFmtId="0" fontId="5" fillId="0" borderId="0" xfId="4" applyFont="1"/>
    <xf numFmtId="0" fontId="7" fillId="0" borderId="0" xfId="3" applyFont="1"/>
    <xf numFmtId="0" fontId="19" fillId="0" borderId="0" xfId="3" applyFont="1" applyAlignment="1">
      <alignment vertical="center"/>
    </xf>
    <xf numFmtId="0" fontId="19" fillId="0" borderId="0" xfId="1" applyFont="1" applyAlignment="1">
      <alignment vertical="center"/>
    </xf>
    <xf numFmtId="0" fontId="16" fillId="0" borderId="0" xfId="4" applyFont="1" applyAlignment="1">
      <alignment vertical="center"/>
    </xf>
    <xf numFmtId="0" fontId="6" fillId="0" borderId="5" xfId="1" applyFont="1" applyBorder="1" applyAlignment="1">
      <alignment vertical="center"/>
    </xf>
    <xf numFmtId="0" fontId="19" fillId="0" borderId="0" xfId="3" applyFont="1" applyAlignment="1">
      <alignment horizontal="left" vertical="top"/>
    </xf>
    <xf numFmtId="0" fontId="19" fillId="4" borderId="0" xfId="3" applyFont="1" applyFill="1" applyAlignment="1">
      <alignment horizontal="left" vertical="top"/>
    </xf>
    <xf numFmtId="0" fontId="19" fillId="4" borderId="0" xfId="1" applyFont="1" applyFill="1"/>
    <xf numFmtId="17" fontId="20" fillId="2" borderId="0" xfId="0" quotePrefix="1" applyNumberFormat="1" applyFont="1" applyFill="1"/>
    <xf numFmtId="0" fontId="20" fillId="2" borderId="0" xfId="0" applyFont="1" applyFill="1"/>
    <xf numFmtId="0" fontId="20" fillId="3" borderId="4" xfId="0" applyFont="1" applyFill="1" applyBorder="1"/>
    <xf numFmtId="0" fontId="20" fillId="3" borderId="0" xfId="0" applyFont="1" applyFill="1"/>
    <xf numFmtId="0" fontId="20" fillId="0" borderId="0" xfId="0" applyFont="1"/>
    <xf numFmtId="0" fontId="20" fillId="2" borderId="0" xfId="0" applyFont="1" applyFill="1" applyAlignment="1">
      <alignment horizontal="center" wrapText="1"/>
    </xf>
    <xf numFmtId="0" fontId="20" fillId="3" borderId="4" xfId="0" applyFont="1" applyFill="1" applyBorder="1" applyAlignment="1">
      <alignment horizontal="center" wrapText="1"/>
    </xf>
    <xf numFmtId="0" fontId="20" fillId="3" borderId="0" xfId="0" applyFont="1" applyFill="1" applyAlignment="1">
      <alignment horizontal="center" wrapText="1"/>
    </xf>
    <xf numFmtId="164" fontId="20" fillId="0" borderId="0" xfId="0" applyNumberFormat="1" applyFont="1" applyAlignment="1">
      <alignment horizontal="center"/>
    </xf>
    <xf numFmtId="165" fontId="20" fillId="0" borderId="0" xfId="0" applyNumberFormat="1" applyFont="1" applyAlignment="1">
      <alignment horizontal="center"/>
    </xf>
    <xf numFmtId="164" fontId="20" fillId="0" borderId="4" xfId="0" applyNumberFormat="1" applyFont="1" applyBorder="1" applyAlignment="1">
      <alignment horizontal="center"/>
    </xf>
    <xf numFmtId="3" fontId="20" fillId="0" borderId="0" xfId="0" applyNumberFormat="1" applyFont="1"/>
    <xf numFmtId="164" fontId="20" fillId="0" borderId="0" xfId="0" applyNumberFormat="1" applyFont="1"/>
    <xf numFmtId="0" fontId="20" fillId="0" borderId="0" xfId="0" applyFont="1" applyAlignment="1">
      <alignment horizontal="left" indent="2"/>
    </xf>
    <xf numFmtId="0" fontId="20" fillId="0" borderId="0" xfId="0" applyFont="1" applyAlignment="1">
      <alignment horizontal="left" indent="1"/>
    </xf>
    <xf numFmtId="164" fontId="20" fillId="0" borderId="0" xfId="0" applyNumberFormat="1" applyFont="1" applyBorder="1"/>
    <xf numFmtId="0" fontId="20" fillId="0" borderId="0" xfId="0" applyFont="1" applyBorder="1"/>
    <xf numFmtId="0" fontId="21" fillId="0" borderId="0" xfId="0" applyFont="1"/>
    <xf numFmtId="0" fontId="20" fillId="0" borderId="0" xfId="0" applyFont="1" applyAlignment="1">
      <alignment horizontal="center" wrapText="1"/>
    </xf>
    <xf numFmtId="0" fontId="20" fillId="0" borderId="0" xfId="0" applyFont="1" applyAlignment="1">
      <alignment horizontal="center"/>
    </xf>
    <xf numFmtId="3" fontId="20" fillId="0" borderId="0" xfId="0" applyNumberFormat="1" applyFont="1" applyAlignment="1">
      <alignment horizontal="center"/>
    </xf>
    <xf numFmtId="2" fontId="20" fillId="0" borderId="0" xfId="0" applyNumberFormat="1" applyFont="1" applyAlignment="1">
      <alignment horizontal="center"/>
    </xf>
    <xf numFmtId="4" fontId="20" fillId="0" borderId="0" xfId="0" applyNumberFormat="1" applyFont="1" applyAlignment="1">
      <alignment horizontal="center"/>
    </xf>
    <xf numFmtId="2" fontId="20" fillId="0" borderId="0" xfId="0" applyNumberFormat="1" applyFont="1" applyAlignment="1">
      <alignment horizontal="center" wrapText="1"/>
    </xf>
    <xf numFmtId="165" fontId="20" fillId="0" borderId="0" xfId="0" applyNumberFormat="1" applyFont="1" applyAlignment="1">
      <alignment horizontal="center" wrapText="1"/>
    </xf>
    <xf numFmtId="0" fontId="20" fillId="2" borderId="0" xfId="0" applyFont="1" applyFill="1" applyAlignment="1"/>
    <xf numFmtId="4" fontId="20" fillId="0" borderId="0" xfId="0" applyNumberFormat="1" applyFont="1" applyAlignment="1">
      <alignment horizontal="center" wrapText="1"/>
    </xf>
    <xf numFmtId="3" fontId="20" fillId="0" borderId="0" xfId="0" applyNumberFormat="1" applyFont="1" applyAlignment="1">
      <alignment horizontal="center" wrapText="1"/>
    </xf>
    <xf numFmtId="164" fontId="20" fillId="0" borderId="0" xfId="0" applyNumberFormat="1" applyFont="1" applyAlignment="1">
      <alignment horizontal="center" wrapText="1"/>
    </xf>
    <xf numFmtId="0" fontId="20" fillId="0" borderId="0" xfId="0" applyFont="1" applyFill="1"/>
    <xf numFmtId="0" fontId="20" fillId="0" borderId="2" xfId="0" applyFont="1" applyBorder="1"/>
    <xf numFmtId="3" fontId="20" fillId="0" borderId="2" xfId="0" applyNumberFormat="1" applyFont="1" applyBorder="1"/>
    <xf numFmtId="3" fontId="20" fillId="0" borderId="1" xfId="0" applyNumberFormat="1" applyFont="1" applyBorder="1"/>
    <xf numFmtId="0" fontId="20" fillId="0" borderId="1" xfId="0" applyFont="1" applyBorder="1"/>
    <xf numFmtId="3" fontId="20" fillId="0" borderId="0" xfId="0" applyNumberFormat="1" applyFont="1" applyBorder="1"/>
    <xf numFmtId="0" fontId="20" fillId="0" borderId="3" xfId="0" applyFont="1" applyBorder="1"/>
    <xf numFmtId="0" fontId="22" fillId="0" borderId="0" xfId="0" applyFont="1"/>
    <xf numFmtId="3" fontId="22" fillId="0" borderId="2" xfId="0" applyNumberFormat="1" applyFont="1" applyBorder="1"/>
    <xf numFmtId="3" fontId="20" fillId="0" borderId="3" xfId="0" applyNumberFormat="1" applyFont="1" applyBorder="1"/>
    <xf numFmtId="0" fontId="20" fillId="0" borderId="0" xfId="0" applyFont="1" applyAlignment="1">
      <alignment vertical="top"/>
    </xf>
    <xf numFmtId="0" fontId="4" fillId="2" borderId="0" xfId="2" applyFont="1" applyFill="1" applyAlignment="1">
      <alignment vertical="top"/>
    </xf>
    <xf numFmtId="0" fontId="20" fillId="2" borderId="0" xfId="0" applyFont="1" applyFill="1" applyAlignment="1">
      <alignment vertical="top"/>
    </xf>
    <xf numFmtId="0" fontId="20" fillId="2" borderId="0" xfId="0" applyFont="1" applyFill="1" applyAlignment="1">
      <alignment vertical="top" wrapText="1"/>
    </xf>
    <xf numFmtId="0" fontId="20" fillId="0" borderId="0" xfId="0" applyFont="1" applyFill="1" applyAlignment="1">
      <alignment vertical="top"/>
    </xf>
    <xf numFmtId="0" fontId="20" fillId="0" borderId="2" xfId="0" applyFont="1" applyBorder="1" applyAlignment="1">
      <alignment vertical="top"/>
    </xf>
    <xf numFmtId="0" fontId="20" fillId="0" borderId="1" xfId="0" applyFont="1" applyBorder="1" applyAlignment="1">
      <alignment vertical="top"/>
    </xf>
    <xf numFmtId="0" fontId="22" fillId="0" borderId="1" xfId="0" applyFont="1" applyBorder="1" applyAlignment="1">
      <alignment vertical="top"/>
    </xf>
    <xf numFmtId="3" fontId="22" fillId="0" borderId="1" xfId="0" applyNumberFormat="1" applyFont="1" applyBorder="1" applyAlignment="1">
      <alignment vertical="top"/>
    </xf>
    <xf numFmtId="0" fontId="22" fillId="0" borderId="1" xfId="0" applyFont="1" applyBorder="1" applyAlignment="1">
      <alignment vertical="top" wrapText="1"/>
    </xf>
    <xf numFmtId="0" fontId="22" fillId="0" borderId="0" xfId="0" applyFont="1" applyAlignment="1">
      <alignment vertical="top"/>
    </xf>
    <xf numFmtId="3" fontId="22" fillId="0" borderId="0" xfId="0" applyNumberFormat="1" applyFont="1" applyBorder="1" applyAlignment="1">
      <alignment vertical="top"/>
    </xf>
    <xf numFmtId="0" fontId="22" fillId="0" borderId="0" xfId="0" applyFont="1" applyAlignment="1">
      <alignment vertical="top" wrapText="1"/>
    </xf>
    <xf numFmtId="0" fontId="22" fillId="0" borderId="2" xfId="0" applyFont="1" applyBorder="1" applyAlignment="1">
      <alignment vertical="top"/>
    </xf>
    <xf numFmtId="3" fontId="22" fillId="0" borderId="2" xfId="0" applyNumberFormat="1" applyFont="1" applyBorder="1" applyAlignment="1">
      <alignment vertical="top"/>
    </xf>
    <xf numFmtId="0" fontId="22" fillId="0" borderId="2" xfId="0" applyFont="1" applyBorder="1" applyAlignment="1">
      <alignment vertical="top" wrapText="1"/>
    </xf>
    <xf numFmtId="166" fontId="20" fillId="0" borderId="0" xfId="5" applyNumberFormat="1" applyFont="1"/>
    <xf numFmtId="166" fontId="20" fillId="2" borderId="0" xfId="5" applyNumberFormat="1" applyFont="1" applyFill="1"/>
    <xf numFmtId="3" fontId="22" fillId="0" borderId="0" xfId="0" applyNumberFormat="1" applyFont="1"/>
    <xf numFmtId="0" fontId="23" fillId="0" borderId="0" xfId="0" applyFont="1" applyFill="1" applyAlignment="1">
      <alignment horizontal="left" indent="2"/>
    </xf>
    <xf numFmtId="3" fontId="23" fillId="0" borderId="0" xfId="0" applyNumberFormat="1" applyFont="1"/>
    <xf numFmtId="0" fontId="20" fillId="2" borderId="0" xfId="0" applyFont="1" applyFill="1" applyBorder="1"/>
    <xf numFmtId="0" fontId="20" fillId="2" borderId="1" xfId="0" applyFont="1" applyFill="1" applyBorder="1"/>
    <xf numFmtId="0" fontId="24" fillId="0" borderId="0" xfId="0" applyFont="1"/>
    <xf numFmtId="0" fontId="20" fillId="0" borderId="0" xfId="0" applyFont="1" applyFill="1" applyBorder="1"/>
    <xf numFmtId="0" fontId="20" fillId="0" borderId="0" xfId="0" applyFont="1" applyAlignment="1">
      <alignment horizontal="left"/>
    </xf>
    <xf numFmtId="164" fontId="22" fillId="0" borderId="0" xfId="0" applyNumberFormat="1" applyFont="1"/>
    <xf numFmtId="164" fontId="22" fillId="0" borderId="0" xfId="0" applyNumberFormat="1" applyFont="1" applyAlignment="1">
      <alignment horizontal="center"/>
    </xf>
    <xf numFmtId="0" fontId="22" fillId="2" borderId="0" xfId="0" applyFont="1" applyFill="1" applyAlignment="1">
      <alignment horizontal="center" wrapText="1"/>
    </xf>
    <xf numFmtId="165" fontId="22" fillId="0" borderId="0" xfId="0" applyNumberFormat="1" applyFont="1"/>
    <xf numFmtId="3" fontId="22" fillId="0" borderId="1" xfId="0" applyNumberFormat="1" applyFont="1" applyFill="1" applyBorder="1"/>
    <xf numFmtId="0" fontId="22" fillId="0" borderId="1" xfId="0" applyFont="1" applyBorder="1"/>
    <xf numFmtId="3" fontId="22" fillId="0" borderId="1" xfId="0" applyNumberFormat="1" applyFont="1" applyBorder="1"/>
    <xf numFmtId="0" fontId="22" fillId="0" borderId="2" xfId="0" applyFont="1" applyBorder="1"/>
    <xf numFmtId="0" fontId="22" fillId="0" borderId="3" xfId="0" applyFont="1" applyBorder="1"/>
    <xf numFmtId="3" fontId="22" fillId="0" borderId="3" xfId="0" applyNumberFormat="1" applyFont="1" applyBorder="1"/>
    <xf numFmtId="0" fontId="22" fillId="0" borderId="0" xfId="0" applyFont="1" applyBorder="1"/>
    <xf numFmtId="3" fontId="22" fillId="0" borderId="0" xfId="0" applyNumberFormat="1" applyFont="1" applyBorder="1"/>
    <xf numFmtId="0" fontId="22" fillId="0" borderId="3" xfId="0" applyFont="1" applyBorder="1" applyAlignment="1">
      <alignment vertical="top"/>
    </xf>
    <xf numFmtId="0" fontId="22" fillId="0" borderId="0" xfId="0" applyFont="1" applyBorder="1" applyAlignment="1">
      <alignment vertical="top"/>
    </xf>
    <xf numFmtId="3" fontId="22" fillId="0" borderId="0" xfId="0" applyNumberFormat="1" applyFont="1" applyAlignment="1">
      <alignment vertical="top"/>
    </xf>
    <xf numFmtId="0" fontId="22" fillId="0" borderId="0" xfId="0" applyFont="1" applyBorder="1" applyAlignment="1">
      <alignment vertical="top" wrapText="1"/>
    </xf>
    <xf numFmtId="3" fontId="22" fillId="0" borderId="3" xfId="0" applyNumberFormat="1" applyFont="1" applyBorder="1" applyAlignment="1">
      <alignment vertical="top"/>
    </xf>
    <xf numFmtId="0" fontId="22" fillId="0" borderId="3" xfId="0" applyFont="1" applyBorder="1" applyAlignment="1">
      <alignment vertical="top" wrapText="1"/>
    </xf>
    <xf numFmtId="0" fontId="25" fillId="0" borderId="0" xfId="0" applyFont="1" applyFill="1"/>
    <xf numFmtId="167" fontId="25" fillId="0" borderId="0" xfId="0" applyNumberFormat="1" applyFont="1"/>
    <xf numFmtId="0" fontId="20" fillId="2" borderId="3" xfId="0" applyFont="1" applyFill="1" applyBorder="1"/>
    <xf numFmtId="4" fontId="20" fillId="0" borderId="0" xfId="0" applyNumberFormat="1" applyFont="1"/>
    <xf numFmtId="4" fontId="20" fillId="0" borderId="1" xfId="0" applyNumberFormat="1" applyFont="1" applyBorder="1"/>
    <xf numFmtId="4" fontId="20" fillId="0" borderId="0" xfId="0" applyNumberFormat="1" applyFont="1" applyBorder="1"/>
    <xf numFmtId="4" fontId="20" fillId="0" borderId="3" xfId="0" applyNumberFormat="1" applyFont="1" applyBorder="1"/>
    <xf numFmtId="4" fontId="20" fillId="0" borderId="0" xfId="5" applyNumberFormat="1" applyFont="1" applyAlignment="1">
      <alignment vertical="top"/>
    </xf>
    <xf numFmtId="4" fontId="20" fillId="0" borderId="2" xfId="5" applyNumberFormat="1" applyFont="1" applyBorder="1" applyAlignment="1">
      <alignment vertical="top"/>
    </xf>
    <xf numFmtId="4" fontId="22" fillId="0" borderId="0" xfId="5" applyNumberFormat="1" applyFont="1" applyAlignment="1">
      <alignment vertical="top"/>
    </xf>
    <xf numFmtId="4" fontId="22" fillId="0" borderId="2" xfId="5" applyNumberFormat="1" applyFont="1" applyBorder="1" applyAlignment="1">
      <alignment vertical="top"/>
    </xf>
    <xf numFmtId="4" fontId="22" fillId="0" borderId="1" xfId="5" applyNumberFormat="1" applyFont="1" applyBorder="1" applyAlignment="1">
      <alignment vertical="top"/>
    </xf>
    <xf numFmtId="4" fontId="22" fillId="0" borderId="3" xfId="5" applyNumberFormat="1" applyFont="1" applyBorder="1" applyAlignment="1">
      <alignment vertical="top"/>
    </xf>
    <xf numFmtId="4" fontId="22" fillId="0" borderId="0" xfId="5" applyNumberFormat="1" applyFont="1" applyBorder="1" applyAlignment="1">
      <alignment vertical="top"/>
    </xf>
    <xf numFmtId="4" fontId="22" fillId="0" borderId="1" xfId="5" applyNumberFormat="1" applyFont="1" applyFill="1" applyBorder="1" applyAlignment="1">
      <alignment vertical="top"/>
    </xf>
    <xf numFmtId="3" fontId="22" fillId="0" borderId="1" xfId="0" applyNumberFormat="1" applyFont="1" applyFill="1" applyBorder="1" applyAlignment="1">
      <alignment vertical="top"/>
    </xf>
    <xf numFmtId="0" fontId="22" fillId="0" borderId="2" xfId="0" applyFont="1" applyFill="1" applyBorder="1" applyAlignment="1">
      <alignment vertical="top" wrapText="1"/>
    </xf>
    <xf numFmtId="165" fontId="20" fillId="0" borderId="0" xfId="0" applyNumberFormat="1" applyFont="1"/>
    <xf numFmtId="3" fontId="22" fillId="0" borderId="0" xfId="0" applyNumberFormat="1" applyFont="1" applyFill="1" applyBorder="1" applyAlignment="1">
      <alignment vertical="top"/>
    </xf>
    <xf numFmtId="168" fontId="20" fillId="0" borderId="0" xfId="0" applyNumberFormat="1" applyFont="1"/>
    <xf numFmtId="168" fontId="20" fillId="0" borderId="0" xfId="0" applyNumberFormat="1" applyFont="1" applyAlignment="1">
      <alignment horizontal="center"/>
    </xf>
    <xf numFmtId="0" fontId="22" fillId="0" borderId="2" xfId="0" applyFont="1" applyFill="1" applyBorder="1" applyAlignment="1">
      <alignment vertical="top"/>
    </xf>
    <xf numFmtId="3" fontId="22" fillId="0" borderId="2" xfId="0" applyNumberFormat="1" applyFont="1" applyFill="1" applyBorder="1" applyAlignment="1">
      <alignment vertical="top"/>
    </xf>
    <xf numFmtId="0" fontId="22" fillId="0" borderId="0" xfId="0" applyFont="1" applyFill="1" applyAlignment="1">
      <alignment vertical="top"/>
    </xf>
    <xf numFmtId="0" fontId="29" fillId="0" borderId="0" xfId="0" applyFont="1"/>
    <xf numFmtId="167" fontId="25" fillId="4" borderId="0" xfId="0" applyNumberFormat="1" applyFont="1" applyFill="1"/>
    <xf numFmtId="165" fontId="22" fillId="0" borderId="0" xfId="0" applyNumberFormat="1" applyFont="1" applyAlignment="1">
      <alignment horizontal="center" wrapText="1"/>
    </xf>
    <xf numFmtId="3" fontId="27" fillId="0" borderId="0" xfId="0" applyNumberFormat="1" applyFont="1" applyFill="1" applyBorder="1" applyAlignment="1">
      <alignment vertical="top"/>
    </xf>
    <xf numFmtId="0" fontId="22" fillId="0" borderId="1" xfId="0" applyFont="1" applyFill="1" applyBorder="1" applyAlignment="1">
      <alignment vertical="top"/>
    </xf>
    <xf numFmtId="0" fontId="22" fillId="0" borderId="3" xfId="0" applyFont="1" applyFill="1" applyBorder="1" applyAlignment="1">
      <alignment vertical="top"/>
    </xf>
    <xf numFmtId="3" fontId="27" fillId="0" borderId="1" xfId="0" applyNumberFormat="1" applyFont="1" applyFill="1" applyBorder="1" applyAlignment="1">
      <alignment vertical="top"/>
    </xf>
    <xf numFmtId="4" fontId="22" fillId="0" borderId="2" xfId="5" applyNumberFormat="1" applyFont="1" applyFill="1" applyBorder="1" applyAlignment="1">
      <alignment vertical="top"/>
    </xf>
    <xf numFmtId="4" fontId="22" fillId="0" borderId="0" xfId="5" applyNumberFormat="1" applyFont="1" applyFill="1" applyBorder="1" applyAlignment="1">
      <alignment vertical="top"/>
    </xf>
    <xf numFmtId="3" fontId="20" fillId="4" borderId="1" xfId="0" applyNumberFormat="1" applyFont="1" applyFill="1" applyBorder="1"/>
    <xf numFmtId="3" fontId="20" fillId="4" borderId="0" xfId="0" applyNumberFormat="1" applyFont="1" applyFill="1" applyBorder="1"/>
    <xf numFmtId="3" fontId="20" fillId="4" borderId="2" xfId="0" applyNumberFormat="1" applyFont="1" applyFill="1" applyBorder="1"/>
    <xf numFmtId="3" fontId="20" fillId="4" borderId="3" xfId="0" applyNumberFormat="1" applyFont="1" applyFill="1" applyBorder="1"/>
    <xf numFmtId="0" fontId="6" fillId="0" borderId="6" xfId="1" applyFont="1" applyBorder="1" applyAlignment="1">
      <alignment horizontal="left" vertical="center" wrapText="1"/>
    </xf>
    <xf numFmtId="0" fontId="6" fillId="0" borderId="0" xfId="3" applyFont="1" applyAlignment="1">
      <alignment horizontal="left" vertical="center" wrapText="1"/>
    </xf>
    <xf numFmtId="0" fontId="6" fillId="0" borderId="0" xfId="1" applyFont="1" applyAlignment="1">
      <alignment horizontal="left" vertical="center" wrapText="1"/>
    </xf>
    <xf numFmtId="0" fontId="15" fillId="0" borderId="6" xfId="1" applyFont="1" applyBorder="1" applyAlignment="1">
      <alignment horizontal="left" vertical="top" wrapText="1" indent="1"/>
    </xf>
    <xf numFmtId="0" fontId="18" fillId="0" borderId="0" xfId="0" applyFont="1" applyAlignment="1">
      <alignment horizontal="left" vertical="center" wrapText="1"/>
    </xf>
    <xf numFmtId="0" fontId="18" fillId="0" borderId="0" xfId="1" applyFont="1" applyAlignment="1">
      <alignment horizontal="left" vertical="center" wrapText="1"/>
    </xf>
    <xf numFmtId="0" fontId="18" fillId="0" borderId="0" xfId="3" applyFont="1" applyAlignment="1">
      <alignment horizontal="left" vertical="center" wrapText="1"/>
    </xf>
    <xf numFmtId="4" fontId="23" fillId="0" borderId="1" xfId="0" applyNumberFormat="1" applyFont="1" applyBorder="1" applyAlignment="1">
      <alignment horizontal="left" vertical="top" wrapText="1"/>
    </xf>
    <xf numFmtId="4" fontId="20" fillId="0" borderId="1" xfId="0" applyNumberFormat="1" applyFont="1" applyBorder="1" applyAlignment="1">
      <alignment horizontal="left" vertical="top" wrapText="1"/>
    </xf>
    <xf numFmtId="4" fontId="20" fillId="0" borderId="0" xfId="0" applyNumberFormat="1" applyFont="1" applyBorder="1" applyAlignment="1">
      <alignment horizontal="left" vertical="top" wrapText="1"/>
    </xf>
    <xf numFmtId="4" fontId="20" fillId="0" borderId="2" xfId="0" applyNumberFormat="1" applyFont="1" applyBorder="1" applyAlignment="1">
      <alignment horizontal="left" vertical="top" wrapText="1"/>
    </xf>
  </cellXfs>
  <cellStyles count="7">
    <cellStyle name="Hyperlink" xfId="2" builtinId="8"/>
    <cellStyle name="Normal" xfId="0" builtinId="0"/>
    <cellStyle name="Normal 2 2 2" xfId="1" xr:uid="{9C1AE0DE-CCAE-478B-8F4C-C771AF67DE3B}"/>
    <cellStyle name="Normal 2 3 2" xfId="3" xr:uid="{234AF7F0-7C20-4989-9660-8726C775F141}"/>
    <cellStyle name="Normal 2 4" xfId="4" xr:uid="{50686C5E-331F-412C-9A28-D778AF73A601}"/>
    <cellStyle name="Percent" xfId="5" builtinId="5"/>
    <cellStyle name="Percent 2 2" xfId="6" xr:uid="{0BDF6716-E8E9-4EF3-8CC4-6758D0A65237}"/>
  </cellStyles>
  <dxfs count="43">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477391"/>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2.xml"/><Relationship Id="rId21" Type="http://schemas.openxmlformats.org/officeDocument/2006/relationships/worksheet" Target="worksheets/sheet21.xml"/><Relationship Id="rId34" Type="http://schemas.openxmlformats.org/officeDocument/2006/relationships/externalLink" Target="externalLinks/externalLink7.xml"/><Relationship Id="rId42" Type="http://schemas.openxmlformats.org/officeDocument/2006/relationships/externalLink" Target="externalLinks/externalLink15.xml"/><Relationship Id="rId47" Type="http://schemas.openxmlformats.org/officeDocument/2006/relationships/theme" Target="theme/theme1.xml"/><Relationship Id="rId50"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2.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5.xml"/><Relationship Id="rId37" Type="http://schemas.openxmlformats.org/officeDocument/2006/relationships/externalLink" Target="externalLinks/externalLink10.xml"/><Relationship Id="rId40" Type="http://schemas.openxmlformats.org/officeDocument/2006/relationships/externalLink" Target="externalLinks/externalLink13.xml"/><Relationship Id="rId45" Type="http://schemas.openxmlformats.org/officeDocument/2006/relationships/externalLink" Target="externalLinks/externalLink1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externalLink" Target="externalLinks/externalLink9.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4"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externalLink" Target="externalLinks/externalLink8.xml"/><Relationship Id="rId43" Type="http://schemas.openxmlformats.org/officeDocument/2006/relationships/externalLink" Target="externalLinks/externalLink16.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6.xml"/><Relationship Id="rId38" Type="http://schemas.openxmlformats.org/officeDocument/2006/relationships/externalLink" Target="externalLinks/externalLink11.xml"/><Relationship Id="rId46" Type="http://schemas.openxmlformats.org/officeDocument/2006/relationships/externalLink" Target="externalLinks/externalLink19.xml"/><Relationship Id="rId20" Type="http://schemas.openxmlformats.org/officeDocument/2006/relationships/worksheet" Target="worksheets/sheet20.xml"/><Relationship Id="rId41"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current receipts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Aggregates!$B$4:$G$4</c:f>
              <c:numCache>
                <c:formatCode>#,##0.0</c:formatCode>
                <c:ptCount val="6"/>
                <c:pt idx="0">
                  <c:v>40.28699927259288</c:v>
                </c:pt>
                <c:pt idx="1">
                  <c:v>41.180263701219197</c:v>
                </c:pt>
                <c:pt idx="2">
                  <c:v>41.138779231321344</c:v>
                </c:pt>
                <c:pt idx="3">
                  <c:v>41.164666670079257</c:v>
                </c:pt>
                <c:pt idx="4">
                  <c:v>41.358241960105033</c:v>
                </c:pt>
                <c:pt idx="5">
                  <c:v>41.577689717001149</c:v>
                </c:pt>
              </c:numCache>
            </c:numRef>
          </c:val>
          <c:smooth val="0"/>
          <c:extLst>
            <c:ext xmlns:c16="http://schemas.microsoft.com/office/drawing/2014/chart" uri="{C3380CC4-5D6E-409C-BE32-E72D297353CC}">
              <c16:uniqueId val="{00000000-F5A4-4075-9FCC-E26B9AFA96D3}"/>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Aggregates!$R$4:$W$4</c:f>
              <c:numCache>
                <c:formatCode>#,##0.0</c:formatCode>
                <c:ptCount val="6"/>
                <c:pt idx="0">
                  <c:v>40.28699927259288</c:v>
                </c:pt>
                <c:pt idx="1">
                  <c:v>41.180263701219197</c:v>
                </c:pt>
                <c:pt idx="2">
                  <c:v>41.138779231321344</c:v>
                </c:pt>
                <c:pt idx="3">
                  <c:v>41.164666670079257</c:v>
                </c:pt>
                <c:pt idx="4">
                  <c:v>41.358241960105033</c:v>
                </c:pt>
                <c:pt idx="5">
                  <c:v>41.577689717001149</c:v>
                </c:pt>
              </c:numCache>
            </c:numRef>
          </c:val>
          <c:smooth val="0"/>
          <c:extLst>
            <c:ext xmlns:c16="http://schemas.microsoft.com/office/drawing/2014/chart" uri="{C3380CC4-5D6E-409C-BE32-E72D297353CC}">
              <c16:uniqueId val="{00000002-F5A4-4075-9FCC-E26B9AFA96D3}"/>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874047428042942"/>
          <c:y val="0.70527219494673155"/>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Total managed expenditure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Aggregates!$B$7:$G$7</c:f>
              <c:numCache>
                <c:formatCode>#,##0.0</c:formatCode>
                <c:ptCount val="6"/>
                <c:pt idx="0">
                  <c:v>44.831658605414319</c:v>
                </c:pt>
                <c:pt idx="1">
                  <c:v>44.202890035277505</c:v>
                </c:pt>
                <c:pt idx="2">
                  <c:v>43.800183315045963</c:v>
                </c:pt>
                <c:pt idx="3">
                  <c:v>43.448618877406076</c:v>
                </c:pt>
                <c:pt idx="4">
                  <c:v>42.937820521168554</c:v>
                </c:pt>
                <c:pt idx="5">
                  <c:v>42.665394648624428</c:v>
                </c:pt>
              </c:numCache>
            </c:numRef>
          </c:val>
          <c:smooth val="0"/>
          <c:extLst>
            <c:ext xmlns:c16="http://schemas.microsoft.com/office/drawing/2014/chart" uri="{C3380CC4-5D6E-409C-BE32-E72D297353CC}">
              <c16:uniqueId val="{00000000-8668-4B5A-B283-9DB49091E8AA}"/>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Aggregates!$R$7:$W$7</c:f>
              <c:numCache>
                <c:formatCode>#,##0.0</c:formatCode>
                <c:ptCount val="6"/>
                <c:pt idx="0">
                  <c:v>44.831658605414319</c:v>
                </c:pt>
                <c:pt idx="1">
                  <c:v>44.202890035277505</c:v>
                </c:pt>
                <c:pt idx="2">
                  <c:v>43.800183315045963</c:v>
                </c:pt>
                <c:pt idx="3">
                  <c:v>43.448618877406076</c:v>
                </c:pt>
                <c:pt idx="4">
                  <c:v>42.937820521168554</c:v>
                </c:pt>
                <c:pt idx="5">
                  <c:v>42.665394648624428</c:v>
                </c:pt>
              </c:numCache>
            </c:numRef>
          </c:val>
          <c:smooth val="0"/>
          <c:extLst>
            <c:ext xmlns:c16="http://schemas.microsoft.com/office/drawing/2014/chart" uri="{C3380CC4-5D6E-409C-BE32-E72D297353CC}">
              <c16:uniqueId val="{00000001-8668-4B5A-B283-9DB49091E8A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 billion)</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Aggregates!$B$9:$G$9</c:f>
              <c:numCache>
                <c:formatCode>#,##0.0</c:formatCode>
                <c:ptCount val="6"/>
                <c:pt idx="0">
                  <c:v>123.90988239024023</c:v>
                </c:pt>
                <c:pt idx="1">
                  <c:v>84.570325864312736</c:v>
                </c:pt>
                <c:pt idx="2">
                  <c:v>76.835639869641</c:v>
                </c:pt>
                <c:pt idx="3">
                  <c:v>68.405586892385145</c:v>
                </c:pt>
                <c:pt idx="4">
                  <c:v>49.058610073136606</c:v>
                </c:pt>
                <c:pt idx="5">
                  <c:v>35.003997619559414</c:v>
                </c:pt>
              </c:numCache>
            </c:numRef>
          </c:val>
          <c:smooth val="0"/>
          <c:extLst>
            <c:ext xmlns:c16="http://schemas.microsoft.com/office/drawing/2014/chart" uri="{C3380CC4-5D6E-409C-BE32-E72D297353CC}">
              <c16:uniqueId val="{00000000-7370-4276-865C-3272F8F6ADA1}"/>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Aggregates!$R$9:$W$9</c:f>
              <c:numCache>
                <c:formatCode>#,##0.0</c:formatCode>
                <c:ptCount val="6"/>
                <c:pt idx="0">
                  <c:v>123.90988239024023</c:v>
                </c:pt>
                <c:pt idx="1">
                  <c:v>84.570325864312736</c:v>
                </c:pt>
                <c:pt idx="2">
                  <c:v>76.835639869641</c:v>
                </c:pt>
                <c:pt idx="3">
                  <c:v>68.405586892385145</c:v>
                </c:pt>
                <c:pt idx="4">
                  <c:v>49.058610073136606</c:v>
                </c:pt>
                <c:pt idx="5">
                  <c:v>35.003997619559414</c:v>
                </c:pt>
              </c:numCache>
            </c:numRef>
          </c:val>
          <c:smooth val="0"/>
          <c:extLst>
            <c:ext xmlns:c16="http://schemas.microsoft.com/office/drawing/2014/chart" uri="{C3380CC4-5D6E-409C-BE32-E72D297353CC}">
              <c16:uniqueId val="{00000001-7370-4276-865C-3272F8F6ADA1}"/>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 billion</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442615747009549"/>
          <c:y val="0.16453623666352363"/>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Aggregates!$B$10:$G$10</c:f>
              <c:numCache>
                <c:formatCode>#,##0.0</c:formatCode>
                <c:ptCount val="6"/>
                <c:pt idx="0">
                  <c:v>4.5446593328214373</c:v>
                </c:pt>
                <c:pt idx="1">
                  <c:v>3.0226263340583159</c:v>
                </c:pt>
                <c:pt idx="2">
                  <c:v>2.6614040837246251</c:v>
                </c:pt>
                <c:pt idx="3">
                  <c:v>2.2839522073268199</c:v>
                </c:pt>
                <c:pt idx="4">
                  <c:v>1.5795785610635285</c:v>
                </c:pt>
                <c:pt idx="5">
                  <c:v>1.0877049316232792</c:v>
                </c:pt>
              </c:numCache>
            </c:numRef>
          </c:val>
          <c:smooth val="0"/>
          <c:extLst>
            <c:ext xmlns:c16="http://schemas.microsoft.com/office/drawing/2014/chart" uri="{C3380CC4-5D6E-409C-BE32-E72D297353CC}">
              <c16:uniqueId val="{00000000-3EFF-435A-8BD0-EEEE1979BACB}"/>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Aggregates!$R$10:$W$10</c:f>
              <c:numCache>
                <c:formatCode>#,##0.0</c:formatCode>
                <c:ptCount val="6"/>
                <c:pt idx="0">
                  <c:v>4.5446593328214373</c:v>
                </c:pt>
                <c:pt idx="1">
                  <c:v>3.0226263340583159</c:v>
                </c:pt>
                <c:pt idx="2">
                  <c:v>2.6614040837246251</c:v>
                </c:pt>
                <c:pt idx="3">
                  <c:v>2.2839522073268199</c:v>
                </c:pt>
                <c:pt idx="4">
                  <c:v>1.5795785610635285</c:v>
                </c:pt>
                <c:pt idx="5">
                  <c:v>1.0877049316232792</c:v>
                </c:pt>
              </c:numCache>
            </c:numRef>
          </c:val>
          <c:smooth val="0"/>
          <c:extLst>
            <c:ext xmlns:c16="http://schemas.microsoft.com/office/drawing/2014/chart" uri="{C3380CC4-5D6E-409C-BE32-E72D297353CC}">
              <c16:uniqueId val="{00000001-3EFF-435A-8BD0-EEEE1979BACB}"/>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debt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Aggregates!$B$19:$G$19</c:f>
              <c:numCache>
                <c:formatCode>#,##0.0</c:formatCode>
                <c:ptCount val="6"/>
                <c:pt idx="0">
                  <c:v>97.869671357578312</c:v>
                </c:pt>
                <c:pt idx="1">
                  <c:v>98.62674499354118</c:v>
                </c:pt>
                <c:pt idx="2">
                  <c:v>96.281812568704737</c:v>
                </c:pt>
                <c:pt idx="3">
                  <c:v>95.509908078966603</c:v>
                </c:pt>
                <c:pt idx="4">
                  <c:v>95.000758905519504</c:v>
                </c:pt>
                <c:pt idx="5">
                  <c:v>94.10550251775372</c:v>
                </c:pt>
              </c:numCache>
            </c:numRef>
          </c:val>
          <c:smooth val="0"/>
          <c:extLst>
            <c:ext xmlns:c16="http://schemas.microsoft.com/office/drawing/2014/chart" uri="{C3380CC4-5D6E-409C-BE32-E72D297353CC}">
              <c16:uniqueId val="{00000000-5F98-4B78-9E59-94335E18B36A}"/>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Aggregates!$R$19:$W$19</c:f>
              <c:numCache>
                <c:formatCode>#,##0.0</c:formatCode>
                <c:ptCount val="6"/>
                <c:pt idx="0">
                  <c:v>97.869671357578312</c:v>
                </c:pt>
                <c:pt idx="1">
                  <c:v>98.62674499354118</c:v>
                </c:pt>
                <c:pt idx="2">
                  <c:v>96.281812568704737</c:v>
                </c:pt>
                <c:pt idx="3">
                  <c:v>95.509908078966603</c:v>
                </c:pt>
                <c:pt idx="4">
                  <c:v>95.000758905519504</c:v>
                </c:pt>
                <c:pt idx="5">
                  <c:v>94.10550251775372</c:v>
                </c:pt>
              </c:numCache>
            </c:numRef>
          </c:val>
          <c:smooth val="0"/>
          <c:extLst>
            <c:ext xmlns:c16="http://schemas.microsoft.com/office/drawing/2014/chart" uri="{C3380CC4-5D6E-409C-BE32-E72D297353CC}">
              <c16:uniqueId val="{00000001-5F98-4B78-9E59-94335E18B36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874047428042942"/>
          <c:y val="0.70527219494673155"/>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debt excluding Bank of England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Aggregates!$B$22:$G$22</c:f>
              <c:numCache>
                <c:formatCode>#,##0.0</c:formatCode>
                <c:ptCount val="6"/>
                <c:pt idx="0">
                  <c:v>89.037893077988912</c:v>
                </c:pt>
                <c:pt idx="1">
                  <c:v>91.610099046909781</c:v>
                </c:pt>
                <c:pt idx="2">
                  <c:v>92.735103345300644</c:v>
                </c:pt>
                <c:pt idx="3">
                  <c:v>93.247176475153182</c:v>
                </c:pt>
                <c:pt idx="4">
                  <c:v>93.19761814427693</c:v>
                </c:pt>
                <c:pt idx="5">
                  <c:v>92.801999590910526</c:v>
                </c:pt>
              </c:numCache>
            </c:numRef>
          </c:val>
          <c:smooth val="0"/>
          <c:extLst>
            <c:ext xmlns:c16="http://schemas.microsoft.com/office/drawing/2014/chart" uri="{C3380CC4-5D6E-409C-BE32-E72D297353CC}">
              <c16:uniqueId val="{00000000-FC99-4223-A703-0B2D810F69C7}"/>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Aggregates!$R$22:$W$22</c:f>
              <c:numCache>
                <c:formatCode>#,##0.0</c:formatCode>
                <c:ptCount val="6"/>
                <c:pt idx="0">
                  <c:v>89.037893077988912</c:v>
                </c:pt>
                <c:pt idx="1">
                  <c:v>91.610099046909781</c:v>
                </c:pt>
                <c:pt idx="2">
                  <c:v>92.735103345300644</c:v>
                </c:pt>
                <c:pt idx="3">
                  <c:v>93.247176475153182</c:v>
                </c:pt>
                <c:pt idx="4">
                  <c:v>93.19761814427693</c:v>
                </c:pt>
                <c:pt idx="5">
                  <c:v>92.801999590910526</c:v>
                </c:pt>
              </c:numCache>
            </c:numRef>
          </c:val>
          <c:smooth val="0"/>
          <c:extLst>
            <c:ext xmlns:c16="http://schemas.microsoft.com/office/drawing/2014/chart" uri="{C3380CC4-5D6E-409C-BE32-E72D297353CC}">
              <c16:uniqueId val="{00000001-FC99-4223-A703-0B2D810F69C7}"/>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63645125480159592"/>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0</xdr:rowOff>
    </xdr:from>
    <xdr:to>
      <xdr:col>4</xdr:col>
      <xdr:colOff>66964</xdr:colOff>
      <xdr:row>1</xdr:row>
      <xdr:rowOff>752447</xdr:rowOff>
    </xdr:to>
    <xdr:pic>
      <xdr:nvPicPr>
        <xdr:cNvPr id="2" name="Picture 1">
          <a:extLst>
            <a:ext uri="{FF2B5EF4-FFF2-40B4-BE49-F238E27FC236}">
              <a16:creationId xmlns:a16="http://schemas.microsoft.com/office/drawing/2014/main" id="{8F706595-042D-4400-A9A6-BCBB16B7FB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475" y="184150"/>
          <a:ext cx="1615094" cy="7480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292100</xdr:colOff>
      <xdr:row>2</xdr:row>
      <xdr:rowOff>12700</xdr:rowOff>
    </xdr:from>
    <xdr:to>
      <xdr:col>8</xdr:col>
      <xdr:colOff>307975</xdr:colOff>
      <xdr:row>19</xdr:row>
      <xdr:rowOff>113366</xdr:rowOff>
    </xdr:to>
    <xdr:graphicFrame macro="">
      <xdr:nvGraphicFramePr>
        <xdr:cNvPr id="3" name="Chart 2">
          <a:extLst>
            <a:ext uri="{FF2B5EF4-FFF2-40B4-BE49-F238E27FC236}">
              <a16:creationId xmlns:a16="http://schemas.microsoft.com/office/drawing/2014/main" id="{C472B8A9-81A5-40A6-B07D-BE4AA639B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368300</xdr:colOff>
      <xdr:row>2</xdr:row>
      <xdr:rowOff>12700</xdr:rowOff>
    </xdr:from>
    <xdr:to>
      <xdr:col>16</xdr:col>
      <xdr:colOff>384175</xdr:colOff>
      <xdr:row>19</xdr:row>
      <xdr:rowOff>113366</xdr:rowOff>
    </xdr:to>
    <xdr:graphicFrame macro="">
      <xdr:nvGraphicFramePr>
        <xdr:cNvPr id="4" name="Chart 3">
          <a:extLst>
            <a:ext uri="{FF2B5EF4-FFF2-40B4-BE49-F238E27FC236}">
              <a16:creationId xmlns:a16="http://schemas.microsoft.com/office/drawing/2014/main" id="{4E75EDBB-647A-4BEF-8F7B-A801ABCEA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311150</xdr:colOff>
      <xdr:row>21</xdr:row>
      <xdr:rowOff>0</xdr:rowOff>
    </xdr:from>
    <xdr:to>
      <xdr:col>8</xdr:col>
      <xdr:colOff>327025</xdr:colOff>
      <xdr:row>38</xdr:row>
      <xdr:rowOff>100666</xdr:rowOff>
    </xdr:to>
    <xdr:graphicFrame macro="">
      <xdr:nvGraphicFramePr>
        <xdr:cNvPr id="7" name="Chart 6">
          <a:extLst>
            <a:ext uri="{FF2B5EF4-FFF2-40B4-BE49-F238E27FC236}">
              <a16:creationId xmlns:a16="http://schemas.microsoft.com/office/drawing/2014/main" id="{68852C74-6FA1-4B0E-9D28-957066087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387350</xdr:colOff>
      <xdr:row>21</xdr:row>
      <xdr:rowOff>0</xdr:rowOff>
    </xdr:from>
    <xdr:to>
      <xdr:col>16</xdr:col>
      <xdr:colOff>403225</xdr:colOff>
      <xdr:row>38</xdr:row>
      <xdr:rowOff>100666</xdr:rowOff>
    </xdr:to>
    <xdr:graphicFrame macro="">
      <xdr:nvGraphicFramePr>
        <xdr:cNvPr id="8" name="Chart 7">
          <a:extLst>
            <a:ext uri="{FF2B5EF4-FFF2-40B4-BE49-F238E27FC236}">
              <a16:creationId xmlns:a16="http://schemas.microsoft.com/office/drawing/2014/main" id="{8C3CE4DE-452E-4D84-AE4F-8D2627FD1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254000</xdr:colOff>
      <xdr:row>39</xdr:row>
      <xdr:rowOff>63500</xdr:rowOff>
    </xdr:from>
    <xdr:to>
      <xdr:col>8</xdr:col>
      <xdr:colOff>269875</xdr:colOff>
      <xdr:row>57</xdr:row>
      <xdr:rowOff>18116</xdr:rowOff>
    </xdr:to>
    <xdr:graphicFrame macro="">
      <xdr:nvGraphicFramePr>
        <xdr:cNvPr id="9" name="Chart 8">
          <a:extLst>
            <a:ext uri="{FF2B5EF4-FFF2-40B4-BE49-F238E27FC236}">
              <a16:creationId xmlns:a16="http://schemas.microsoft.com/office/drawing/2014/main" id="{4AAB34D1-8F02-44BD-B1A4-A65D272ED6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330200</xdr:colOff>
      <xdr:row>39</xdr:row>
      <xdr:rowOff>63500</xdr:rowOff>
    </xdr:from>
    <xdr:to>
      <xdr:col>16</xdr:col>
      <xdr:colOff>346075</xdr:colOff>
      <xdr:row>57</xdr:row>
      <xdr:rowOff>18116</xdr:rowOff>
    </xdr:to>
    <xdr:graphicFrame macro="">
      <xdr:nvGraphicFramePr>
        <xdr:cNvPr id="10" name="Chart 9">
          <a:extLst>
            <a:ext uri="{FF2B5EF4-FFF2-40B4-BE49-F238E27FC236}">
              <a16:creationId xmlns:a16="http://schemas.microsoft.com/office/drawing/2014/main" id="{01FDDC46-1170-4067-99AF-16D2B474B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PD\PD10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zxs70s\AppData\Local\Microsoft\Windows\INetCache\Content.Outlook\HIQVVBOK\OBR%20Scorecard%20-%20covid%20v1%20HP%20(0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justiceuk-my.sharepoint.com/personal/surjinder_johal_obr_uk/Documents/Microsoft%20Teams%20Chat%20Files/OBR%20Scorecard%20-%20covid%20v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glndsv02\OBR\Users\RHMTFMuneer1\AppData\Local\Microsoft\Windows\INetCache\Content.Outlook\KP1MAI9F\25%20Nov%20-%20AS14%20tally.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Esd\Common\BISDAS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belsmanl\AppData\Local\Microsoft\Windows\Temporary%20Internet%20Files\Content.Outlook\JF63IYZP\20160205%20Scorecard%20to%20OBR%20v2.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obren\Downloads\Policy_measures_database_March_2019_v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TEMP\04Sept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EXCEL\CGBR\PROF9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windows\temp\PROF99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COMMON\99I2K\Shuttle\MONTH\MREC%2000-01%20GA%20(Kare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om1.infra.int\data\forecast\hist20\CHSPD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om1.infra.int\data\forecast\hist20\HIS19FI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esearch-camb\mresearch\RPW\Winter%2004-05\Margins\MRGWinter04-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TABLE"/>
      <sheetName val="ET TABLE"/>
      <sheetName val="HMT"/>
      <sheetName val="QsYs"/>
      <sheetName val="Formatting"/>
      <sheetName val="SUMMARY_TABLE"/>
      <sheetName val="ET_TABLE"/>
      <sheetName val="GDP forecast"/>
      <sheetName val="SUMMARY_TABLE1"/>
      <sheetName val="ET_TABLE1"/>
    </sheetNames>
    <sheetDataSet>
      <sheetData sheetId="0" refreshError="1">
        <row r="17">
          <cell r="Q17">
            <v>1266</v>
          </cell>
        </row>
        <row r="23">
          <cell r="P23" t="str">
            <v>Number of PD forms NI only</v>
          </cell>
        </row>
        <row r="25">
          <cell r="P25" t="str">
            <v>Non-liab</v>
          </cell>
          <cell r="Q25" t="str">
            <v>Liab</v>
          </cell>
        </row>
        <row r="26">
          <cell r="P26">
            <v>1798</v>
          </cell>
          <cell r="Q26">
            <v>1221</v>
          </cell>
        </row>
        <row r="27">
          <cell r="P27">
            <v>1875</v>
          </cell>
          <cell r="Q27">
            <v>1352</v>
          </cell>
        </row>
        <row r="28">
          <cell r="P28">
            <v>1755</v>
          </cell>
          <cell r="Q28">
            <v>1296</v>
          </cell>
        </row>
        <row r="29">
          <cell r="P29">
            <v>1778</v>
          </cell>
          <cell r="Q29">
            <v>1175</v>
          </cell>
        </row>
        <row r="30">
          <cell r="P30">
            <v>2150</v>
          </cell>
          <cell r="Q30">
            <v>1155</v>
          </cell>
        </row>
        <row r="31">
          <cell r="P31">
            <v>2032</v>
          </cell>
          <cell r="Q31">
            <v>1366</v>
          </cell>
        </row>
        <row r="32">
          <cell r="P32">
            <v>2151</v>
          </cell>
          <cell r="Q32">
            <v>1364</v>
          </cell>
        </row>
        <row r="33">
          <cell r="P33">
            <v>1971</v>
          </cell>
          <cell r="Q33">
            <v>1265</v>
          </cell>
        </row>
        <row r="34">
          <cell r="P34">
            <v>1811</v>
          </cell>
          <cell r="Q34">
            <v>1039</v>
          </cell>
        </row>
        <row r="35">
          <cell r="P35">
            <v>1937</v>
          </cell>
          <cell r="Q35">
            <v>1221</v>
          </cell>
        </row>
        <row r="36">
          <cell r="P36">
            <v>1728</v>
          </cell>
          <cell r="Q36">
            <v>1087</v>
          </cell>
        </row>
        <row r="37">
          <cell r="P37">
            <v>1515</v>
          </cell>
          <cell r="Q37">
            <v>1035</v>
          </cell>
        </row>
        <row r="38">
          <cell r="P38" t="str">
            <v xml:space="preserve"> _________</v>
          </cell>
          <cell r="Q38" t="str">
            <v xml:space="preserve"> _______</v>
          </cell>
        </row>
        <row r="39">
          <cell r="P39">
            <v>18828</v>
          </cell>
          <cell r="Q39">
            <v>12003</v>
          </cell>
        </row>
        <row r="43">
          <cell r="P43" t="str">
            <v>Number of PD forms NI only</v>
          </cell>
        </row>
        <row r="45">
          <cell r="P45" t="str">
            <v>Non-liab</v>
          </cell>
          <cell r="Q45" t="str">
            <v>Liab</v>
          </cell>
        </row>
        <row r="46">
          <cell r="P46">
            <v>1867</v>
          </cell>
          <cell r="Q46">
            <v>1209</v>
          </cell>
        </row>
        <row r="47">
          <cell r="Q47">
            <v>1094</v>
          </cell>
        </row>
        <row r="48">
          <cell r="Q48">
            <v>1410</v>
          </cell>
        </row>
        <row r="49">
          <cell r="Q49">
            <v>1476</v>
          </cell>
        </row>
      </sheetData>
      <sheetData sheetId="1" refreshError="1"/>
      <sheetData sheetId="2" refreshError="1"/>
      <sheetData sheetId="3" refreshError="1"/>
      <sheetData sheetId="4" refreshError="1"/>
      <sheetData sheetId="5">
        <row r="17">
          <cell r="Q17">
            <v>1266</v>
          </cell>
        </row>
      </sheetData>
      <sheetData sheetId="6"/>
      <sheetData sheetId="7" refreshError="1"/>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Live table"/>
      <sheetName val="TA.3 (doc)"/>
      <sheetName val="Published table 14 April"/>
      <sheetName val="Categories"/>
      <sheetName val="Totals"/>
      <sheetName val="Measures"/>
      <sheetName val="Receipts"/>
      <sheetName val="AME"/>
      <sheetName val="CDEL"/>
      <sheetName val="RDEL"/>
      <sheetName val="Compatibility Report"/>
    </sheetNames>
    <sheetDataSet>
      <sheetData sheetId="0" refreshError="1"/>
      <sheetData sheetId="1" refreshError="1"/>
      <sheetData sheetId="2" refreshError="1"/>
      <sheetData sheetId="3" refreshError="1"/>
      <sheetData sheetId="4" refreshError="1"/>
      <sheetData sheetId="5" refreshError="1"/>
      <sheetData sheetId="6"/>
      <sheetData sheetId="7">
        <row r="7">
          <cell r="A7" t="str">
            <v>Aggregates levy acc adj</v>
          </cell>
        </row>
      </sheetData>
      <sheetData sheetId="8">
        <row r="12">
          <cell r="D12" t="str">
            <v>BBC current expenditure</v>
          </cell>
        </row>
      </sheetData>
      <sheetData sheetId="9">
        <row r="6">
          <cell r="A6" t="str">
            <v>General CDEL</v>
          </cell>
        </row>
        <row r="9">
          <cell r="A9" t="str">
            <v>GDFCF</v>
          </cell>
        </row>
      </sheetData>
      <sheetData sheetId="10">
        <row r="6">
          <cell r="A6" t="str">
            <v>General RDEL</v>
          </cell>
        </row>
        <row r="9">
          <cell r="A9" t="str">
            <v>CG to LA current grants</v>
          </cell>
        </row>
      </sheetData>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ve table"/>
      <sheetName val="TA.3 (doc)"/>
      <sheetName val="Published table 14 April"/>
      <sheetName val="Categories"/>
      <sheetName val="Totals"/>
      <sheetName val="Measures"/>
      <sheetName val="Receipts"/>
      <sheetName val="AME"/>
      <sheetName val="CDEL"/>
      <sheetName val="RDEL"/>
      <sheetName val="Compatibility Report"/>
    </sheetNames>
    <sheetDataSet>
      <sheetData sheetId="0" refreshError="1"/>
      <sheetData sheetId="1" refreshError="1"/>
      <sheetData sheetId="2" refreshError="1"/>
      <sheetData sheetId="3" refreshError="1"/>
      <sheetData sheetId="4" refreshError="1"/>
      <sheetData sheetId="5"/>
      <sheetData sheetId="6">
        <row r="7">
          <cell r="A7" t="str">
            <v>Aggregates levy acc adj</v>
          </cell>
        </row>
      </sheetData>
      <sheetData sheetId="7">
        <row r="12">
          <cell r="D12" t="str">
            <v>BBC current expenditure</v>
          </cell>
        </row>
      </sheetData>
      <sheetData sheetId="8">
        <row r="6">
          <cell r="A6" t="str">
            <v>General CDEL</v>
          </cell>
        </row>
        <row r="9">
          <cell r="A9" t="str">
            <v>GDFCF</v>
          </cell>
        </row>
      </sheetData>
      <sheetData sheetId="9">
        <row r="6">
          <cell r="A6" t="str">
            <v>General RDEL</v>
          </cell>
        </row>
        <row r="9">
          <cell r="A9" t="str">
            <v>CG to LA current grants</v>
          </cell>
        </row>
      </sheetData>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 val="Figure_1_1"/>
      <sheetName val="Frameworks_comparison_2_1_2_2"/>
      <sheetName val="Figures_3_1_3_2"/>
      <sheetName val="Table_3_1"/>
      <sheetName val="3_1_Inflation_expectations"/>
      <sheetName val="3_2_Taylor_rules"/>
      <sheetName val="3_3_UK_Taylor_rule"/>
      <sheetName val="Chart_3_4"/>
      <sheetName val="3_5_10_years_ahead"/>
      <sheetName val="3_6_M3_growth"/>
      <sheetName val="Box_D_Red_triangle"/>
      <sheetName val="Figure_4_1_UK_fiscal_fwork"/>
      <sheetName val="Table_4_1"/>
      <sheetName val="Box_D_table"/>
      <sheetName val="4_1_UK"/>
      <sheetName val="4_3_and_4_4"/>
      <sheetName val="4_5_deficit_and_interest_rate"/>
      <sheetName val="4_6_ten_year_bonds"/>
      <sheetName val="5_1_share_of_gdp"/>
      <sheetName val="Figure_6_1"/>
      <sheetName val="Table_6_1_Bank_Supervisors"/>
      <sheetName val="Figure_1_11"/>
      <sheetName val="Frameworks_comparison_2_1_2_21"/>
      <sheetName val="Figures_3_1_3_21"/>
      <sheetName val="Table_3_11"/>
      <sheetName val="3_1_Inflation_expectations1"/>
      <sheetName val="3_2_Taylor_rules1"/>
      <sheetName val="3_3_UK_Taylor_rule1"/>
      <sheetName val="Chart_3_41"/>
      <sheetName val="3_5_10_years_ahead1"/>
      <sheetName val="3_6_M3_growth1"/>
      <sheetName val="Box_D_Red_triangle1"/>
      <sheetName val="Figure_4_1_UK_fiscal_fwork1"/>
      <sheetName val="Table_4_11"/>
      <sheetName val="Box_D_table1"/>
      <sheetName val="4_1_UK1"/>
      <sheetName val="4_3_and_4_41"/>
      <sheetName val="4_5_deficit_and_interest_rate1"/>
      <sheetName val="4_6_ten_year_bonds1"/>
      <sheetName val="5_1_share_of_gdp1"/>
      <sheetName val="Figure_6_11"/>
      <sheetName val="Table_6_1_Bank_Supervisors1"/>
      <sheetName val="Figure_1_12"/>
      <sheetName val="Frameworks_comparison_2_1_2_22"/>
      <sheetName val="Figures_3_1_3_22"/>
      <sheetName val="Table_3_12"/>
      <sheetName val="3_1_Inflation_expectations2"/>
      <sheetName val="3_2_Taylor_rules2"/>
      <sheetName val="3_3_UK_Taylor_rule2"/>
      <sheetName val="Chart_3_42"/>
      <sheetName val="3_5_10_years_ahead2"/>
      <sheetName val="3_6_M3_growth2"/>
      <sheetName val="Box_D_Red_triangle2"/>
      <sheetName val="Figure_4_1_UK_fiscal_fwork2"/>
      <sheetName val="Table_4_12"/>
      <sheetName val="Box_D_table2"/>
      <sheetName val="4_1_UK2"/>
      <sheetName val="4_3_and_4_42"/>
      <sheetName val="4_5_deficit_and_interest_rate2"/>
      <sheetName val="4_6_ten_year_bonds2"/>
      <sheetName val="5_1_share_of_gdp2"/>
      <sheetName val="Figure_6_12"/>
      <sheetName val="Table_6_1_Bank_Supervisors2"/>
      <sheetName val="USGC"/>
      <sheetName val="Carbon Price Floor"/>
      <sheetName val="Baseline results"/>
      <sheetName val="DECC Summary"/>
      <sheetName val="Figure_1_13"/>
      <sheetName val="Frameworks_comparison_2_1_2_23"/>
      <sheetName val="Figures_3_1_3_23"/>
      <sheetName val="Table_3_13"/>
      <sheetName val="3_1_Inflation_expectations3"/>
      <sheetName val="3_2_Taylor_rules3"/>
      <sheetName val="3_3_UK_Taylor_rule3"/>
      <sheetName val="Chart_3_43"/>
      <sheetName val="3_5_10_years_ahead3"/>
      <sheetName val="3_6_M3_growth3"/>
      <sheetName val="Box_D_Red_triangle3"/>
      <sheetName val="Figure_4_1_UK_fiscal_fwork3"/>
      <sheetName val="Table_4_13"/>
      <sheetName val="Box_D_table3"/>
      <sheetName val="4_1_UK3"/>
      <sheetName val="4_3_and_4_43"/>
      <sheetName val="4_5_deficit_and_interest_rate3"/>
      <sheetName val="4_6_ten_year_bonds3"/>
      <sheetName val="5_1_share_of_gdp3"/>
      <sheetName val="Figure_6_13"/>
      <sheetName val="Table_6_1_Bank_Supervisors3"/>
      <sheetName val="Carbon_Price_Floor"/>
      <sheetName val="Baseline_results"/>
      <sheetName val="DECC_Summary"/>
      <sheetName val="Figure_1_14"/>
      <sheetName val="Frameworks_comparison_2_1_2_24"/>
      <sheetName val="Figures_3_1_3_24"/>
      <sheetName val="Table_3_14"/>
      <sheetName val="3_1_Inflation_expectations4"/>
      <sheetName val="3_2_Taylor_rules4"/>
      <sheetName val="3_3_UK_Taylor_rule4"/>
      <sheetName val="Chart_3_44"/>
      <sheetName val="3_5_10_years_ahead4"/>
      <sheetName val="3_6_M3_growth4"/>
      <sheetName val="Box_D_Red_triangle4"/>
      <sheetName val="Figure_4_1_UK_fiscal_fwork4"/>
      <sheetName val="Table_4_14"/>
      <sheetName val="Box_D_table4"/>
      <sheetName val="4_1_UK4"/>
      <sheetName val="4_3_and_4_44"/>
      <sheetName val="4_5_deficit_and_interest_rate4"/>
      <sheetName val="4_6_ten_year_bonds4"/>
      <sheetName val="5_1_share_of_gdp4"/>
      <sheetName val="Figure_6_14"/>
      <sheetName val="Table_6_1_Bank_Supervisors4"/>
      <sheetName val="Carbon_Price_Floor1"/>
      <sheetName val="Baseline_results1"/>
      <sheetName val="DECC_Summary1"/>
      <sheetName val="CASHFLOW Gen Income"/>
      <sheetName val="model inputs"/>
      <sheetName val="Figure_1_15"/>
      <sheetName val="Frameworks_comparison_2_1_2_25"/>
      <sheetName val="Figures_3_1_3_25"/>
      <sheetName val="Table_3_15"/>
      <sheetName val="3_1_Inflation_expectations5"/>
      <sheetName val="3_2_Taylor_rules5"/>
      <sheetName val="3_3_UK_Taylor_rule5"/>
      <sheetName val="Chart_3_45"/>
      <sheetName val="3_5_10_years_ahead5"/>
      <sheetName val="3_6_M3_growth5"/>
      <sheetName val="Box_D_Red_triangle5"/>
      <sheetName val="Figure_4_1_UK_fiscal_fwork5"/>
      <sheetName val="Table_4_15"/>
      <sheetName val="Box_D_table5"/>
      <sheetName val="4_1_UK5"/>
      <sheetName val="4_3_and_4_45"/>
      <sheetName val="4_5_deficit_and_interest_rate5"/>
      <sheetName val="4_6_ten_year_bonds5"/>
      <sheetName val="5_1_share_of_gdp5"/>
      <sheetName val="Figure_6_15"/>
      <sheetName val="Table_6_1_Bank_Supervisors5"/>
      <sheetName val="Carbon_Price_Floor2"/>
      <sheetName val="Baseline_results2"/>
      <sheetName val="DECC_Summary2"/>
      <sheetName val="CASHFLOW_Gen_Income"/>
      <sheetName val="model_inputs"/>
      <sheetName val="Figure_1_16"/>
      <sheetName val="Frameworks_comparison_2_1_2_26"/>
      <sheetName val="Figures_3_1_3_26"/>
      <sheetName val="Table_3_16"/>
      <sheetName val="3_1_Inflation_expectations6"/>
      <sheetName val="3_2_Taylor_rules6"/>
      <sheetName val="3_3_UK_Taylor_rule6"/>
      <sheetName val="Chart_3_46"/>
      <sheetName val="3_5_10_years_ahead6"/>
      <sheetName val="3_6_M3_growth6"/>
      <sheetName val="Box_D_Red_triangle6"/>
      <sheetName val="Figure_4_1_UK_fiscal_fwork6"/>
      <sheetName val="Table_4_16"/>
      <sheetName val="Box_D_table6"/>
      <sheetName val="4_1_UK6"/>
      <sheetName val="4_3_and_4_46"/>
      <sheetName val="4_5_deficit_and_interest_rate6"/>
      <sheetName val="4_6_ten_year_bonds6"/>
      <sheetName val="5_1_share_of_gdp6"/>
      <sheetName val="Figure_6_16"/>
      <sheetName val="Table_6_1_Bank_Supervisors6"/>
      <sheetName val="Carbon_Price_Floor3"/>
      <sheetName val="Baseline_results3"/>
      <sheetName val="DECC_Summary3"/>
      <sheetName val="CASHFLOW_Gen_Income1"/>
      <sheetName val="model_inputs1"/>
      <sheetName val="Forecast data"/>
      <sheetName val="all the ch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4">
          <cell r="A4">
            <v>35877</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4">
          <cell r="A4">
            <v>35877</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4">
          <cell r="A4">
            <v>35877</v>
          </cell>
        </row>
      </sheetData>
      <sheetData sheetId="82"/>
      <sheetData sheetId="83"/>
      <sheetData sheetId="84"/>
      <sheetData sheetId="85" refreshError="1"/>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ow r="4">
          <cell r="A4">
            <v>35877</v>
          </cell>
        </row>
      </sheetData>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ow r="4">
          <cell r="A4">
            <v>35877</v>
          </cell>
        </row>
      </sheetData>
      <sheetData sheetId="131"/>
      <sheetData sheetId="132"/>
      <sheetData sheetId="133"/>
      <sheetData sheetId="134"/>
      <sheetData sheetId="135"/>
      <sheetData sheetId="136"/>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row r="4">
          <cell r="A4">
            <v>35877</v>
          </cell>
        </row>
      </sheetData>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row r="4">
          <cell r="A4">
            <v>35877</v>
          </cell>
        </row>
      </sheetData>
      <sheetData sheetId="183"/>
      <sheetData sheetId="184"/>
      <sheetData sheetId="185"/>
      <sheetData sheetId="186"/>
      <sheetData sheetId="187"/>
      <sheetData sheetId="188"/>
      <sheetData sheetId="189"/>
      <sheetData sheetId="190"/>
      <sheetData sheetId="191" refreshError="1"/>
      <sheetData sheetId="19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package"/>
      <sheetName val="Other"/>
      <sheetName val="Lead (both)"/>
      <sheetName val="Full Tally"/>
      <sheetName val="Summary Table"/>
      <sheetName val="Conference"/>
      <sheetName val="Menus"/>
      <sheetName val="Ex-Measures"/>
      <sheetName val="DWP"/>
      <sheetName val="HMRC"/>
    </sheetNames>
    <sheetDataSet>
      <sheetData sheetId="0"/>
      <sheetData sheetId="1"/>
      <sheetData sheetId="2"/>
      <sheetData sheetId="3"/>
      <sheetData sheetId="4"/>
      <sheetData sheetId="5"/>
      <sheetData sheetId="6">
        <row r="2">
          <cell r="C2" t="str">
            <v>RAME</v>
          </cell>
        </row>
        <row r="3">
          <cell r="C3" t="str">
            <v>RDEL</v>
          </cell>
        </row>
        <row r="4">
          <cell r="C4" t="str">
            <v>CAME</v>
          </cell>
        </row>
        <row r="5">
          <cell r="C5" t="str">
            <v>CDEL</v>
          </cell>
        </row>
        <row r="6">
          <cell r="C6" t="str">
            <v>RDEL/CDEL</v>
          </cell>
        </row>
      </sheetData>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turns"/>
      <sheetName val="VAT"/>
      <sheetName val="FSBR profile"/>
      <sheetName val="Treasury 11th day lastM Profile"/>
      <sheetName val="ProfHIS"/>
      <sheetName val="Profiles"/>
      <sheetName val="BISDAS6"/>
      <sheetName val="Proar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RAS2"/>
      <sheetName val="Lists"/>
    </sheetNames>
    <sheetDataSet>
      <sheetData sheetId="0" refreshError="1"/>
      <sheetData sheetId="1">
        <row r="2">
          <cell r="B2" t="str">
            <v>Aggregates levy acc adj</v>
          </cell>
        </row>
        <row r="3">
          <cell r="B3" t="str">
            <v>Aggregates levy cash</v>
          </cell>
        </row>
        <row r="4">
          <cell r="B4" t="str">
            <v>Air passenger duty acc adj</v>
          </cell>
        </row>
        <row r="5">
          <cell r="B5" t="str">
            <v>Air passenger duty cash</v>
          </cell>
        </row>
        <row r="6">
          <cell r="B6" t="str">
            <v>Bank Levy cash</v>
          </cell>
        </row>
        <row r="7">
          <cell r="B7" t="str">
            <v>Beer and cider duties acc adj</v>
          </cell>
        </row>
        <row r="8">
          <cell r="B8" t="str">
            <v>Beer and cider duties cash</v>
          </cell>
        </row>
        <row r="9">
          <cell r="B9" t="str">
            <v>Betting and Gaming</v>
          </cell>
        </row>
        <row r="10">
          <cell r="B10" t="str">
            <v>Betting and Gaming acc adj</v>
          </cell>
        </row>
        <row r="11">
          <cell r="B11" t="str">
            <v>Business rates</v>
          </cell>
        </row>
        <row r="12">
          <cell r="B12" t="str">
            <v>CCL acc adj</v>
          </cell>
        </row>
        <row r="13">
          <cell r="B13" t="str">
            <v>CCL cash</v>
          </cell>
        </row>
        <row r="14">
          <cell r="B14" t="str">
            <v>CGT</v>
          </cell>
        </row>
        <row r="15">
          <cell r="B15" t="str">
            <v>CRC acc adj</v>
          </cell>
        </row>
        <row r="16">
          <cell r="B16" t="str">
            <v>CRC cash</v>
          </cell>
        </row>
        <row r="17">
          <cell r="B17" t="str">
            <v xml:space="preserve">Customs Duties </v>
          </cell>
        </row>
        <row r="18">
          <cell r="B18" t="str">
            <v>Customs Duties (acc adj)</v>
          </cell>
        </row>
        <row r="19">
          <cell r="B19" t="str">
            <v>Employee NICS acc adj</v>
          </cell>
        </row>
        <row r="20">
          <cell r="B20" t="str">
            <v>Employee NICs cash</v>
          </cell>
        </row>
        <row r="21">
          <cell r="B21" t="str">
            <v>Employer NICs acc adj</v>
          </cell>
        </row>
        <row r="22">
          <cell r="B22" t="str">
            <v>Employer NICs cash</v>
          </cell>
        </row>
        <row r="23">
          <cell r="B23" t="str">
            <v>Fuel duty</v>
          </cell>
        </row>
        <row r="24">
          <cell r="B24" t="str">
            <v>HRA gross operating surplus</v>
          </cell>
        </row>
        <row r="25">
          <cell r="B25" t="str">
            <v>IHT</v>
          </cell>
        </row>
        <row r="26">
          <cell r="B26" t="str">
            <v xml:space="preserve">Income tax company acc adj </v>
          </cell>
        </row>
        <row r="27">
          <cell r="B27" t="str">
            <v xml:space="preserve">Income tax company cash </v>
          </cell>
        </row>
        <row r="28">
          <cell r="B28" t="str">
            <v>Income tax OTHER</v>
          </cell>
        </row>
        <row r="29">
          <cell r="B29" t="str">
            <v>Income tax PAYE</v>
          </cell>
        </row>
        <row r="30">
          <cell r="B30" t="str">
            <v>Income tax SA</v>
          </cell>
        </row>
        <row r="31">
          <cell r="B31" t="str">
            <v>Income tax TDSI</v>
          </cell>
        </row>
        <row r="32">
          <cell r="B32" t="str">
            <v>Insurance Premium Tax acc adj</v>
          </cell>
        </row>
        <row r="33">
          <cell r="B33" t="str">
            <v>Insurance Premium Tax cash</v>
          </cell>
        </row>
        <row r="34">
          <cell r="B34" t="str">
            <v>IT acc adj PAYE</v>
          </cell>
        </row>
        <row r="35">
          <cell r="B35" t="str">
            <v>IT acc adj TDSI</v>
          </cell>
        </row>
        <row r="36">
          <cell r="B36" t="str">
            <v>Landfill tax</v>
          </cell>
        </row>
        <row r="37">
          <cell r="B37" t="str">
            <v>Landfill tax acc adj</v>
          </cell>
        </row>
        <row r="38">
          <cell r="B38" t="str">
            <v>Lorry user charge</v>
          </cell>
        </row>
        <row r="39">
          <cell r="B39" t="str">
            <v>Miscellaneous current transfers</v>
          </cell>
        </row>
        <row r="40">
          <cell r="B40" t="str">
            <v>N Sea CT</v>
          </cell>
        </row>
        <row r="41">
          <cell r="B41" t="str">
            <v>Onshore CT</v>
          </cell>
        </row>
        <row r="42">
          <cell r="B42" t="str">
            <v>PCGOS</v>
          </cell>
        </row>
        <row r="43">
          <cell r="B43" t="str">
            <v>PRT</v>
          </cell>
        </row>
        <row r="44">
          <cell r="B44" t="str">
            <v>Self-Employed NICS acc adj</v>
          </cell>
        </row>
        <row r="45">
          <cell r="B45" t="str">
            <v>Self-Employed NICS cash</v>
          </cell>
        </row>
        <row r="46">
          <cell r="B46" t="str">
            <v>Spirits Duties acc adj</v>
          </cell>
        </row>
        <row r="47">
          <cell r="B47" t="str">
            <v>Spirits Duties cash</v>
          </cell>
        </row>
        <row r="48">
          <cell r="B48" t="str">
            <v>Stamp Duty land tax</v>
          </cell>
        </row>
        <row r="49">
          <cell r="B49" t="str">
            <v>Stamp duty on shares</v>
          </cell>
        </row>
        <row r="50">
          <cell r="B50" t="str">
            <v>Tobacco Duties acc adj</v>
          </cell>
        </row>
        <row r="51">
          <cell r="B51" t="str">
            <v>Tobacco Duties cash</v>
          </cell>
        </row>
        <row r="52">
          <cell r="B52" t="str">
            <v>VAT acc adj</v>
          </cell>
        </row>
        <row r="53">
          <cell r="B53" t="str">
            <v>VAT cash</v>
          </cell>
        </row>
        <row r="54">
          <cell r="B54" t="str">
            <v>Vehicle Excise Duties</v>
          </cell>
        </row>
        <row r="55">
          <cell r="B55" t="str">
            <v>Wine Duties acc adj</v>
          </cell>
        </row>
        <row r="56">
          <cell r="B56" t="str">
            <v>Wine Duties cash</v>
          </cell>
        </row>
        <row r="57">
          <cell r="B57" t="str">
            <v>Personal tax credits (negative tax - INCLUDED IN WELFARE CAP)</v>
          </cell>
        </row>
        <row r="58">
          <cell r="B58" t="str">
            <v>ATED</v>
          </cell>
        </row>
        <row r="59">
          <cell r="B59" t="str">
            <v>Other NICs cash</v>
          </cell>
        </row>
        <row r="60">
          <cell r="B60" t="str">
            <v>Interest and dividend receipts</v>
          </cell>
        </row>
        <row r="61">
          <cell r="B61" t="str">
            <v>Bank Levy acc adj</v>
          </cell>
        </row>
        <row r="62">
          <cell r="B62" t="str">
            <v>Bank Surcharge</v>
          </cell>
        </row>
        <row r="63">
          <cell r="B63" t="str">
            <v>BBC current expenditure</v>
          </cell>
        </row>
        <row r="64">
          <cell r="B64" t="str">
            <v>Social security included in welfare cap not split by benefit</v>
          </cell>
        </row>
        <row r="65">
          <cell r="B65" t="str">
            <v>Social security not included in welfare cap not split by benefit</v>
          </cell>
        </row>
        <row r="66">
          <cell r="B66" t="str">
            <v>Personal tax credits (in welfare cap)</v>
          </cell>
        </row>
        <row r="67">
          <cell r="B67" t="str">
            <v>Net Public Service Pensions measures</v>
          </cell>
        </row>
        <row r="68">
          <cell r="B68" t="str">
            <v>Oth Dept Exp measures (current)</v>
          </cell>
        </row>
        <row r="69">
          <cell r="B69" t="str">
            <v>LASFE measures (current)</v>
          </cell>
        </row>
        <row r="70">
          <cell r="B70" t="str">
            <v>National Acc Adjs measures (current) - LA current accounting adjustments</v>
          </cell>
        </row>
        <row r="71">
          <cell r="B71" t="str">
            <v>National Acc Adjs measures (current) - Other current grants</v>
          </cell>
        </row>
        <row r="72">
          <cell r="B72" t="str">
            <v>National Acc Adjs measures (current) - Consumption - procurement</v>
          </cell>
        </row>
        <row r="73">
          <cell r="B73" t="str">
            <v>Debt interest</v>
          </cell>
        </row>
        <row r="74">
          <cell r="B74" t="str">
            <v>Soc sec in welfare cap: DWP Incapacity Benefit, ESA, SDA and Income Support (incapacity)</v>
          </cell>
        </row>
        <row r="75">
          <cell r="B75" t="str">
            <v>Soc sec in welfare cap: DWP Statutory Maternity Pay</v>
          </cell>
        </row>
        <row r="76">
          <cell r="B76" t="str">
            <v>Soc sec in welfare cap: DWP Income Support (non-incapacity)</v>
          </cell>
        </row>
        <row r="77">
          <cell r="B77" t="str">
            <v>Soc sec in welfare cap: DWP Pension Credit</v>
          </cell>
        </row>
        <row r="78">
          <cell r="B78" t="str">
            <v>Soc sec in welfare cap: DWP Winter fuel payments</v>
          </cell>
        </row>
        <row r="79">
          <cell r="B79" t="str">
            <v>Soc sec in welfare cap: DWP Disability Living Allowance and PIP</v>
          </cell>
        </row>
        <row r="80">
          <cell r="B80" t="str">
            <v>Soc sec in welfare cap: DWP Attendance Allowance</v>
          </cell>
        </row>
        <row r="81">
          <cell r="B81" t="str">
            <v>Soc sec in welfare cap: DWP Carer's Allowance</v>
          </cell>
        </row>
        <row r="82">
          <cell r="B82" t="str">
            <v>Soc sec in welfare cap: DWP UC (additional costs of UC)</v>
          </cell>
        </row>
        <row r="83">
          <cell r="B83" t="str">
            <v>Soc sec in welfare cap: other DWP benefits in welfare cap</v>
          </cell>
        </row>
        <row r="84">
          <cell r="B84" t="str">
            <v>Soc sec in welfare cap: child benefit</v>
          </cell>
        </row>
        <row r="85">
          <cell r="B85" t="str">
            <v>Soc sec in welfare cap: other non-DWP benefits in welfare cap</v>
          </cell>
        </row>
        <row r="86">
          <cell r="B86" t="str">
            <v>Soc sec in welfare cap: DWP Housing Benefit (not passported jobseeker’s allowance)</v>
          </cell>
        </row>
        <row r="87">
          <cell r="B87" t="str">
            <v>Soc sec NOT in welfare cap: DWP Housing Benefit (passported jobseeker’s allowance)</v>
          </cell>
        </row>
        <row r="88">
          <cell r="B88" t="str">
            <v>Soc sec NOT in welfare cap: DWP Jobseeker's Allowance</v>
          </cell>
        </row>
        <row r="89">
          <cell r="B89" t="str">
            <v>Soc sec NOT in welfare cap: DWP State Pension</v>
          </cell>
        </row>
        <row r="90">
          <cell r="B90" t="str">
            <v>Soc sec NOT in welfare cap: War Pensions</v>
          </cell>
        </row>
        <row r="91">
          <cell r="B91" t="str">
            <v>Soc sec in welfare cap: N Ireland benefits in cap</v>
          </cell>
        </row>
        <row r="92">
          <cell r="B92" t="str">
            <v>Soc sec NOT in welfare cap: N Ireland benefits NOT in cap</v>
          </cell>
        </row>
        <row r="93">
          <cell r="B93" t="str">
            <v>Company Tax credits (directly payable)</v>
          </cell>
        </row>
        <row r="94">
          <cell r="B94" t="str">
            <v>Company Tax credits (reduced liability)</v>
          </cell>
        </row>
        <row r="95">
          <cell r="B95" t="str">
            <v>Other tax credits NOT included in welfare cap</v>
          </cell>
        </row>
        <row r="96">
          <cell r="B96" t="str">
            <v>Soc sec in welfare cap: tax free childcare</v>
          </cell>
        </row>
        <row r="97">
          <cell r="B97" t="str">
            <v>Soc sec NOT in welfare cap: DWP UC full conditionality outside cap</v>
          </cell>
        </row>
        <row r="98">
          <cell r="B98" t="str">
            <v>Oth Dept Exp measures (capital - PSGI)</v>
          </cell>
        </row>
        <row r="99">
          <cell r="B99" t="str">
            <v>LASFE measures (capital)</v>
          </cell>
        </row>
        <row r="100">
          <cell r="B100" t="str">
            <v>PCOFCE measures</v>
          </cell>
        </row>
        <row r="101">
          <cell r="B101" t="str">
            <v>National Acc Adjs measures (capital) - GDFCF</v>
          </cell>
        </row>
        <row r="102">
          <cell r="B102" t="str">
            <v>National Acc Adjs measures (capital) - LA capital accounting adjustments</v>
          </cell>
        </row>
        <row r="103">
          <cell r="B103" t="str">
            <v>General CDEL</v>
          </cell>
        </row>
        <row r="104">
          <cell r="B104" t="str">
            <v>Capital grants to private sector</v>
          </cell>
        </row>
        <row r="105">
          <cell r="B105" t="str">
            <v>CG to LA capital grants - financing</v>
          </cell>
        </row>
        <row r="106">
          <cell r="B106" t="str">
            <v>Consumption - procurement (SUME)</v>
          </cell>
        </row>
        <row r="107">
          <cell r="B107" t="str">
            <v>GDFCF</v>
          </cell>
        </row>
        <row r="108">
          <cell r="B108" t="str">
            <v>General RDEL</v>
          </cell>
        </row>
        <row r="109">
          <cell r="B109" t="str">
            <v>CG to LA current grants</v>
          </cell>
        </row>
        <row r="110">
          <cell r="B110" t="str">
            <v>Consumption - procurement</v>
          </cell>
        </row>
        <row r="111">
          <cell r="B111" t="str">
            <v>Net current grants abroad</v>
          </cell>
        </row>
        <row r="112">
          <cell r="B112" t="str">
            <v>Net social benefits</v>
          </cell>
        </row>
        <row r="113">
          <cell r="B113" t="str">
            <v>Other current grants</v>
          </cell>
        </row>
        <row r="114">
          <cell r="B114" t="str">
            <v>Subsidies</v>
          </cell>
        </row>
        <row r="115">
          <cell r="B115" t="str">
            <v>?</v>
          </cell>
        </row>
        <row r="116">
          <cell r="B116" t="str">
            <v>RDEL - non PSCE measures</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 val="CASHFLOW Gen Incom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 val="List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Tax Measures"/>
      <sheetName val="Tax Summary"/>
      <sheetName val="Spending Measures"/>
      <sheetName val="Spending Summary"/>
      <sheetName val="Borrowing Summary"/>
      <sheetName val="Categories &amp; GDP"/>
      <sheetName val="Policy_measures_database_March_"/>
    </sheetNames>
    <sheetDataSet>
      <sheetData sheetId="0"/>
      <sheetData sheetId="1"/>
      <sheetData sheetId="2"/>
      <sheetData sheetId="3"/>
      <sheetData sheetId="4"/>
      <sheetData sheetId="5"/>
      <sheetData sheetId="6"/>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B1"/>
      <sheetName val="Tables 1 &amp; 2"/>
      <sheetName val="TableB"/>
      <sheetName val="Sept"/>
      <sheetName val="Wk 24-42"/>
    </sheetNames>
    <sheetDataSet>
      <sheetData sheetId="0" refreshError="1">
        <row r="1">
          <cell r="B1" t="str">
            <v>TABLE B1</v>
          </cell>
          <cell r="D1" t="str">
            <v>£ million</v>
          </cell>
          <cell r="H1" t="str">
            <v xml:space="preserve"> REVENUE TRACKING AGAINST PREVIOUS YEAR</v>
          </cell>
          <cell r="W1" t="str">
            <v>S:\Restricted\Revenue\Profiles\Archive\[04Sept09.xls]TableB</v>
          </cell>
          <cell r="X1">
            <v>38239.574175462963</v>
          </cell>
        </row>
        <row r="2">
          <cell r="B2" t="str">
            <v>--------------</v>
          </cell>
          <cell r="X2">
            <v>38239.574175462963</v>
          </cell>
        </row>
        <row r="3">
          <cell r="M3">
            <v>0</v>
          </cell>
          <cell r="N3">
            <v>0</v>
          </cell>
          <cell r="O3">
            <v>0</v>
          </cell>
          <cell r="P3">
            <v>0</v>
          </cell>
          <cell r="Q3">
            <v>0</v>
          </cell>
          <cell r="S3">
            <v>0</v>
          </cell>
          <cell r="T3">
            <v>0</v>
          </cell>
          <cell r="U3">
            <v>0</v>
          </cell>
          <cell r="V3">
            <v>0</v>
          </cell>
        </row>
        <row r="4">
          <cell r="A4" t="str">
            <v>|</v>
          </cell>
          <cell r="B4" t="str">
            <v>Revenue source</v>
          </cell>
          <cell r="C4" t="str">
            <v>|</v>
          </cell>
          <cell r="E4" t="str">
            <v>|</v>
          </cell>
          <cell r="F4" t="str">
            <v>April</v>
          </cell>
          <cell r="G4" t="str">
            <v>May</v>
          </cell>
          <cell r="H4" t="str">
            <v>June</v>
          </cell>
          <cell r="I4" t="str">
            <v>July</v>
          </cell>
          <cell r="J4" t="str">
            <v>August</v>
          </cell>
          <cell r="K4" t="str">
            <v>September</v>
          </cell>
          <cell r="L4" t="str">
            <v>October</v>
          </cell>
          <cell r="M4" t="str">
            <v>November</v>
          </cell>
          <cell r="N4" t="str">
            <v>December</v>
          </cell>
          <cell r="O4" t="str">
            <v>January</v>
          </cell>
          <cell r="P4" t="str">
            <v>February</v>
          </cell>
          <cell r="Q4" t="str">
            <v>March</v>
          </cell>
          <cell r="R4" t="str">
            <v>|</v>
          </cell>
          <cell r="S4" t="str">
            <v>Q1</v>
          </cell>
          <cell r="T4" t="str">
            <v>Q2</v>
          </cell>
          <cell r="U4" t="str">
            <v>Q3</v>
          </cell>
          <cell r="V4" t="str">
            <v>Q4</v>
          </cell>
          <cell r="W4" t="str">
            <v>|</v>
          </cell>
          <cell r="X4" t="str">
            <v>Year</v>
          </cell>
          <cell r="Y4" t="str">
            <v>|</v>
          </cell>
        </row>
        <row r="5">
          <cell r="A5" t="str">
            <v>|</v>
          </cell>
          <cell r="B5" t="str">
            <v>-----------------------------------</v>
          </cell>
          <cell r="C5" t="str">
            <v>|</v>
          </cell>
          <cell r="D5" t="str">
            <v>-----------------------------------</v>
          </cell>
          <cell r="E5" t="str">
            <v>|</v>
          </cell>
          <cell r="F5" t="str">
            <v>-----------------------------------</v>
          </cell>
          <cell r="G5" t="str">
            <v>-----------------------------------</v>
          </cell>
          <cell r="H5" t="str">
            <v>-----------------------------------</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row>
        <row r="6">
          <cell r="A6" t="str">
            <v>|</v>
          </cell>
          <cell r="B6" t="str">
            <v>IMPORT VAT</v>
          </cell>
          <cell r="C6" t="str">
            <v>|</v>
          </cell>
          <cell r="D6" t="str">
            <v>2004-05</v>
          </cell>
          <cell r="E6" t="str">
            <v>|</v>
          </cell>
          <cell r="F6">
            <v>1472</v>
          </cell>
          <cell r="G6">
            <v>1381</v>
          </cell>
          <cell r="H6">
            <v>1267</v>
          </cell>
          <cell r="I6">
            <v>1291</v>
          </cell>
          <cell r="J6">
            <v>1373</v>
          </cell>
          <cell r="K6">
            <v>1344</v>
          </cell>
          <cell r="L6">
            <v>1331</v>
          </cell>
          <cell r="M6">
            <v>1340</v>
          </cell>
          <cell r="N6">
            <v>1364</v>
          </cell>
          <cell r="O6">
            <v>1312</v>
          </cell>
          <cell r="P6">
            <v>1311</v>
          </cell>
          <cell r="Q6">
            <v>1264</v>
          </cell>
          <cell r="R6" t="str">
            <v>|</v>
          </cell>
          <cell r="S6">
            <v>4120</v>
          </cell>
          <cell r="T6">
            <v>4008</v>
          </cell>
          <cell r="U6">
            <v>4035</v>
          </cell>
          <cell r="V6">
            <v>3887</v>
          </cell>
          <cell r="W6" t="str">
            <v>|</v>
          </cell>
          <cell r="X6">
            <v>16050</v>
          </cell>
          <cell r="Y6" t="str">
            <v>|</v>
          </cell>
        </row>
        <row r="7">
          <cell r="A7" t="str">
            <v>|</v>
          </cell>
          <cell r="C7" t="str">
            <v>|</v>
          </cell>
          <cell r="D7" t="str">
            <v>2003-04</v>
          </cell>
          <cell r="E7" t="str">
            <v>|</v>
          </cell>
          <cell r="F7">
            <v>1264</v>
          </cell>
          <cell r="G7">
            <v>1300</v>
          </cell>
          <cell r="H7">
            <v>1279</v>
          </cell>
          <cell r="I7">
            <v>1255</v>
          </cell>
          <cell r="J7">
            <v>1327</v>
          </cell>
          <cell r="K7">
            <v>1269</v>
          </cell>
          <cell r="L7">
            <v>1436</v>
          </cell>
          <cell r="M7">
            <v>1444</v>
          </cell>
          <cell r="N7">
            <v>1365</v>
          </cell>
          <cell r="O7">
            <v>1339</v>
          </cell>
          <cell r="P7">
            <v>1368</v>
          </cell>
          <cell r="Q7">
            <v>1262</v>
          </cell>
          <cell r="R7" t="str">
            <v>|</v>
          </cell>
          <cell r="S7">
            <v>3843</v>
          </cell>
          <cell r="T7">
            <v>3851</v>
          </cell>
          <cell r="U7">
            <v>4245</v>
          </cell>
          <cell r="V7">
            <v>3969</v>
          </cell>
          <cell r="W7" t="str">
            <v>|</v>
          </cell>
          <cell r="X7">
            <v>15908</v>
          </cell>
          <cell r="Y7" t="str">
            <v>|</v>
          </cell>
        </row>
        <row r="8">
          <cell r="A8" t="str">
            <v>|</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t="str">
            <v>...................................</v>
          </cell>
          <cell r="U8" t="str">
            <v>...................................</v>
          </cell>
          <cell r="V8" t="str">
            <v>...................................</v>
          </cell>
          <cell r="W8" t="str">
            <v>|</v>
          </cell>
          <cell r="X8" t="str">
            <v>...................................</v>
          </cell>
          <cell r="Y8" t="str">
            <v>|</v>
          </cell>
        </row>
        <row r="9">
          <cell r="A9" t="str">
            <v>|</v>
          </cell>
          <cell r="B9" t="str">
            <v>HOME VAT</v>
          </cell>
          <cell r="C9" t="str">
            <v>|</v>
          </cell>
          <cell r="D9" t="str">
            <v>2004-05</v>
          </cell>
          <cell r="E9" t="str">
            <v>|</v>
          </cell>
          <cell r="F9">
            <v>6563</v>
          </cell>
          <cell r="G9">
            <v>4284</v>
          </cell>
          <cell r="H9">
            <v>3095</v>
          </cell>
          <cell r="I9">
            <v>6141</v>
          </cell>
          <cell r="J9">
            <v>4855</v>
          </cell>
          <cell r="K9">
            <v>2879</v>
          </cell>
          <cell r="L9">
            <v>6067</v>
          </cell>
          <cell r="M9">
            <v>4954</v>
          </cell>
          <cell r="N9">
            <v>3904</v>
          </cell>
          <cell r="O9">
            <v>6052</v>
          </cell>
          <cell r="P9">
            <v>5358</v>
          </cell>
          <cell r="Q9">
            <v>2885</v>
          </cell>
          <cell r="R9" t="str">
            <v>|</v>
          </cell>
          <cell r="S9">
            <v>13942</v>
          </cell>
          <cell r="T9">
            <v>13875</v>
          </cell>
          <cell r="U9">
            <v>14925</v>
          </cell>
          <cell r="V9">
            <v>14295</v>
          </cell>
          <cell r="W9" t="str">
            <v>|</v>
          </cell>
          <cell r="X9">
            <v>57037</v>
          </cell>
          <cell r="Y9" t="str">
            <v>|</v>
          </cell>
        </row>
        <row r="10">
          <cell r="A10" t="str">
            <v>|</v>
          </cell>
          <cell r="C10" t="str">
            <v>|</v>
          </cell>
          <cell r="D10" t="str">
            <v>2003-04</v>
          </cell>
          <cell r="E10" t="str">
            <v>|</v>
          </cell>
          <cell r="F10">
            <v>5566</v>
          </cell>
          <cell r="G10">
            <v>4116</v>
          </cell>
          <cell r="H10">
            <v>3004</v>
          </cell>
          <cell r="I10">
            <v>5822</v>
          </cell>
          <cell r="J10">
            <v>4490</v>
          </cell>
          <cell r="K10">
            <v>2882</v>
          </cell>
          <cell r="L10">
            <v>5748</v>
          </cell>
          <cell r="M10">
            <v>4238</v>
          </cell>
          <cell r="N10">
            <v>3939</v>
          </cell>
          <cell r="O10">
            <v>6129</v>
          </cell>
          <cell r="P10">
            <v>4974</v>
          </cell>
          <cell r="Q10">
            <v>2243</v>
          </cell>
          <cell r="R10" t="str">
            <v>|</v>
          </cell>
          <cell r="S10">
            <v>12686</v>
          </cell>
          <cell r="T10">
            <v>13194</v>
          </cell>
          <cell r="U10">
            <v>13925</v>
          </cell>
          <cell r="V10">
            <v>13346</v>
          </cell>
          <cell r="W10" t="str">
            <v>|</v>
          </cell>
          <cell r="X10">
            <v>53151</v>
          </cell>
          <cell r="Y10" t="str">
            <v>|</v>
          </cell>
        </row>
        <row r="11">
          <cell r="A11" t="str">
            <v>|</v>
          </cell>
          <cell r="B11" t="str">
            <v>...................................</v>
          </cell>
          <cell r="C11" t="str">
            <v>|</v>
          </cell>
          <cell r="D11" t="str">
            <v>...................................</v>
          </cell>
          <cell r="E11" t="str">
            <v>|</v>
          </cell>
          <cell r="F11" t="str">
            <v>...................................</v>
          </cell>
          <cell r="G11" t="str">
            <v>...................................</v>
          </cell>
          <cell r="H11" t="str">
            <v>...................................</v>
          </cell>
          <cell r="I11" t="str">
            <v>...................................</v>
          </cell>
          <cell r="J11" t="str">
            <v>...................................</v>
          </cell>
          <cell r="K11" t="str">
            <v>...................................</v>
          </cell>
          <cell r="L11" t="str">
            <v>...................................</v>
          </cell>
          <cell r="M11" t="str">
            <v>...................................</v>
          </cell>
          <cell r="N11" t="str">
            <v>...................................</v>
          </cell>
          <cell r="O11" t="str">
            <v>...................................</v>
          </cell>
          <cell r="P11" t="str">
            <v>...................................</v>
          </cell>
          <cell r="Q11" t="str">
            <v>...................................</v>
          </cell>
          <cell r="R11" t="str">
            <v>|</v>
          </cell>
          <cell r="S11" t="str">
            <v>...................................</v>
          </cell>
          <cell r="T11" t="str">
            <v>...................................</v>
          </cell>
          <cell r="U11" t="str">
            <v>...................................</v>
          </cell>
          <cell r="V11" t="str">
            <v>...................................</v>
          </cell>
          <cell r="W11" t="str">
            <v>|</v>
          </cell>
          <cell r="X11" t="str">
            <v>...................................</v>
          </cell>
          <cell r="Y11" t="str">
            <v>|</v>
          </cell>
        </row>
        <row r="12">
          <cell r="A12" t="str">
            <v>|</v>
          </cell>
          <cell r="B12" t="str">
            <v xml:space="preserve">TOTAL VAT </v>
          </cell>
          <cell r="C12" t="str">
            <v>|</v>
          </cell>
          <cell r="D12" t="str">
            <v>2004-05</v>
          </cell>
          <cell r="E12" t="str">
            <v>|</v>
          </cell>
          <cell r="F12">
            <v>8035</v>
          </cell>
          <cell r="G12">
            <v>5665</v>
          </cell>
          <cell r="H12">
            <v>4362</v>
          </cell>
          <cell r="I12">
            <v>7432</v>
          </cell>
          <cell r="J12">
            <v>6228</v>
          </cell>
          <cell r="K12">
            <v>4223</v>
          </cell>
          <cell r="L12">
            <v>7398</v>
          </cell>
          <cell r="M12">
            <v>6294</v>
          </cell>
          <cell r="N12">
            <v>5268</v>
          </cell>
          <cell r="O12">
            <v>7364</v>
          </cell>
          <cell r="P12">
            <v>6669</v>
          </cell>
          <cell r="Q12">
            <v>4149</v>
          </cell>
          <cell r="R12" t="str">
            <v>|</v>
          </cell>
          <cell r="S12">
            <v>18062</v>
          </cell>
          <cell r="T12">
            <v>17883</v>
          </cell>
          <cell r="U12">
            <v>18960</v>
          </cell>
          <cell r="V12">
            <v>18182</v>
          </cell>
          <cell r="W12" t="str">
            <v>|</v>
          </cell>
          <cell r="X12">
            <v>73087</v>
          </cell>
          <cell r="Y12" t="str">
            <v>|</v>
          </cell>
        </row>
        <row r="13">
          <cell r="A13" t="str">
            <v>|</v>
          </cell>
          <cell r="C13" t="str">
            <v>|</v>
          </cell>
          <cell r="D13" t="str">
            <v>2003-04</v>
          </cell>
          <cell r="E13" t="str">
            <v>|</v>
          </cell>
          <cell r="F13">
            <v>6830</v>
          </cell>
          <cell r="G13">
            <v>5416</v>
          </cell>
          <cell r="H13">
            <v>4283</v>
          </cell>
          <cell r="I13">
            <v>7077</v>
          </cell>
          <cell r="J13">
            <v>5817</v>
          </cell>
          <cell r="K13">
            <v>4151</v>
          </cell>
          <cell r="L13">
            <v>7184</v>
          </cell>
          <cell r="M13">
            <v>5682</v>
          </cell>
          <cell r="N13">
            <v>5304</v>
          </cell>
          <cell r="O13">
            <v>7468</v>
          </cell>
          <cell r="P13">
            <v>6342</v>
          </cell>
          <cell r="Q13">
            <v>3505</v>
          </cell>
          <cell r="R13" t="str">
            <v>|</v>
          </cell>
          <cell r="S13">
            <v>16529</v>
          </cell>
          <cell r="T13">
            <v>17045</v>
          </cell>
          <cell r="U13">
            <v>18170</v>
          </cell>
          <cell r="V13">
            <v>17315</v>
          </cell>
          <cell r="W13" t="str">
            <v>|</v>
          </cell>
          <cell r="X13">
            <v>69059</v>
          </cell>
          <cell r="Y13" t="str">
            <v>|</v>
          </cell>
        </row>
        <row r="14">
          <cell r="A14" t="str">
            <v>|</v>
          </cell>
          <cell r="B14" t="str">
            <v>...................................</v>
          </cell>
          <cell r="C14" t="str">
            <v>|</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cell r="Q14" t="str">
            <v>...................................</v>
          </cell>
          <cell r="R14" t="str">
            <v>|</v>
          </cell>
          <cell r="S14" t="str">
            <v>...................................</v>
          </cell>
          <cell r="T14" t="str">
            <v>...................................</v>
          </cell>
          <cell r="U14" t="str">
            <v>...................................</v>
          </cell>
          <cell r="V14" t="str">
            <v>...................................</v>
          </cell>
          <cell r="W14" t="str">
            <v>|</v>
          </cell>
          <cell r="X14" t="str">
            <v>...................................</v>
          </cell>
          <cell r="Y14" t="str">
            <v>|</v>
          </cell>
        </row>
        <row r="15">
          <cell r="A15" t="str">
            <v>|</v>
          </cell>
          <cell r="B15" t="str">
            <v>TOBACCO</v>
          </cell>
          <cell r="C15" t="str">
            <v>|</v>
          </cell>
          <cell r="D15" t="str">
            <v>2004-05</v>
          </cell>
          <cell r="E15" t="str">
            <v>|</v>
          </cell>
          <cell r="F15">
            <v>1175</v>
          </cell>
          <cell r="G15">
            <v>254</v>
          </cell>
          <cell r="H15">
            <v>656</v>
          </cell>
          <cell r="I15">
            <v>1105</v>
          </cell>
          <cell r="J15">
            <v>349</v>
          </cell>
          <cell r="K15">
            <v>620</v>
          </cell>
          <cell r="L15">
            <v>703</v>
          </cell>
          <cell r="M15">
            <v>743</v>
          </cell>
          <cell r="N15">
            <v>524</v>
          </cell>
          <cell r="O15">
            <v>792</v>
          </cell>
          <cell r="P15">
            <v>582</v>
          </cell>
          <cell r="Q15">
            <v>636</v>
          </cell>
          <cell r="R15" t="str">
            <v>|</v>
          </cell>
          <cell r="S15">
            <v>2085</v>
          </cell>
          <cell r="T15">
            <v>2074</v>
          </cell>
          <cell r="U15">
            <v>1970</v>
          </cell>
          <cell r="V15">
            <v>2010</v>
          </cell>
          <cell r="W15" t="str">
            <v>|</v>
          </cell>
          <cell r="X15">
            <v>8139</v>
          </cell>
          <cell r="Y15" t="str">
            <v>|</v>
          </cell>
        </row>
        <row r="16">
          <cell r="A16" t="str">
            <v>|</v>
          </cell>
          <cell r="C16" t="str">
            <v>|</v>
          </cell>
          <cell r="D16" t="str">
            <v>2003-04</v>
          </cell>
          <cell r="E16" t="str">
            <v>|</v>
          </cell>
          <cell r="F16">
            <v>671</v>
          </cell>
          <cell r="G16">
            <v>1508</v>
          </cell>
          <cell r="H16">
            <v>150</v>
          </cell>
          <cell r="I16">
            <v>904</v>
          </cell>
          <cell r="J16">
            <v>312</v>
          </cell>
          <cell r="K16">
            <v>604</v>
          </cell>
          <cell r="L16">
            <v>665</v>
          </cell>
          <cell r="M16">
            <v>760</v>
          </cell>
          <cell r="N16">
            <v>516</v>
          </cell>
          <cell r="O16">
            <v>805</v>
          </cell>
          <cell r="P16">
            <v>554</v>
          </cell>
          <cell r="Q16">
            <v>642</v>
          </cell>
          <cell r="R16" t="str">
            <v>|</v>
          </cell>
          <cell r="S16">
            <v>2329</v>
          </cell>
          <cell r="T16">
            <v>1820</v>
          </cell>
          <cell r="U16">
            <v>1941</v>
          </cell>
          <cell r="V16">
            <v>2001</v>
          </cell>
          <cell r="W16" t="str">
            <v>|</v>
          </cell>
          <cell r="X16">
            <v>8091</v>
          </cell>
          <cell r="Y16" t="str">
            <v>|</v>
          </cell>
        </row>
        <row r="17">
          <cell r="A17" t="str">
            <v>|</v>
          </cell>
          <cell r="B17" t="str">
            <v>...................................</v>
          </cell>
          <cell r="C17" t="str">
            <v>|</v>
          </cell>
          <cell r="D17" t="str">
            <v>...................................</v>
          </cell>
          <cell r="E17" t="str">
            <v>|</v>
          </cell>
          <cell r="F17" t="str">
            <v>...................................</v>
          </cell>
          <cell r="G17" t="str">
            <v>...................................</v>
          </cell>
          <cell r="H17" t="str">
            <v>...................................</v>
          </cell>
          <cell r="I17" t="str">
            <v>...................................</v>
          </cell>
          <cell r="J17" t="str">
            <v>...................................</v>
          </cell>
          <cell r="K17" t="str">
            <v>...................................</v>
          </cell>
          <cell r="L17" t="str">
            <v>...................................</v>
          </cell>
          <cell r="M17" t="str">
            <v>...................................</v>
          </cell>
          <cell r="N17" t="str">
            <v>...................................</v>
          </cell>
          <cell r="O17" t="str">
            <v>...................................</v>
          </cell>
          <cell r="P17" t="str">
            <v>...................................</v>
          </cell>
          <cell r="Q17" t="str">
            <v>...................................</v>
          </cell>
          <cell r="R17" t="str">
            <v>|</v>
          </cell>
          <cell r="S17" t="str">
            <v>...................................</v>
          </cell>
          <cell r="T17" t="str">
            <v>...................................</v>
          </cell>
          <cell r="U17" t="str">
            <v>...................................</v>
          </cell>
          <cell r="V17" t="str">
            <v>...................................</v>
          </cell>
          <cell r="W17" t="str">
            <v>|</v>
          </cell>
          <cell r="X17" t="str">
            <v>...................................</v>
          </cell>
          <cell r="Y17" t="str">
            <v>|</v>
          </cell>
        </row>
        <row r="18">
          <cell r="A18" t="str">
            <v>|</v>
          </cell>
          <cell r="B18" t="str">
            <v>HYDROCARBON</v>
          </cell>
          <cell r="C18" t="str">
            <v>|</v>
          </cell>
          <cell r="D18" t="str">
            <v>2004-05</v>
          </cell>
          <cell r="E18" t="str">
            <v>|</v>
          </cell>
          <cell r="F18">
            <v>1995</v>
          </cell>
          <cell r="G18">
            <v>1934</v>
          </cell>
          <cell r="H18">
            <v>2004</v>
          </cell>
          <cell r="I18">
            <v>1927</v>
          </cell>
          <cell r="J18">
            <v>2002</v>
          </cell>
          <cell r="K18">
            <v>2008</v>
          </cell>
          <cell r="L18">
            <v>2035</v>
          </cell>
          <cell r="M18">
            <v>2131</v>
          </cell>
          <cell r="N18">
            <v>2125</v>
          </cell>
          <cell r="O18">
            <v>1927</v>
          </cell>
          <cell r="P18">
            <v>2007</v>
          </cell>
          <cell r="Q18">
            <v>1965</v>
          </cell>
          <cell r="R18" t="str">
            <v>|</v>
          </cell>
          <cell r="S18">
            <v>5933</v>
          </cell>
          <cell r="T18">
            <v>5937</v>
          </cell>
          <cell r="U18">
            <v>6291</v>
          </cell>
          <cell r="V18">
            <v>5899</v>
          </cell>
          <cell r="W18" t="str">
            <v>|</v>
          </cell>
          <cell r="X18">
            <v>24060</v>
          </cell>
          <cell r="Y18" t="str">
            <v>|</v>
          </cell>
        </row>
        <row r="19">
          <cell r="A19" t="str">
            <v>|</v>
          </cell>
          <cell r="B19" t="str">
            <v>OILS</v>
          </cell>
          <cell r="C19" t="str">
            <v>|</v>
          </cell>
          <cell r="D19" t="str">
            <v>2003-04</v>
          </cell>
          <cell r="E19" t="str">
            <v>|</v>
          </cell>
          <cell r="F19">
            <v>1968</v>
          </cell>
          <cell r="G19">
            <v>1796</v>
          </cell>
          <cell r="H19">
            <v>1912</v>
          </cell>
          <cell r="I19">
            <v>1846</v>
          </cell>
          <cell r="J19">
            <v>1908</v>
          </cell>
          <cell r="K19">
            <v>1866</v>
          </cell>
          <cell r="L19">
            <v>2018</v>
          </cell>
          <cell r="M19">
            <v>1940</v>
          </cell>
          <cell r="N19">
            <v>1934</v>
          </cell>
          <cell r="O19">
            <v>1808</v>
          </cell>
          <cell r="P19">
            <v>1915</v>
          </cell>
          <cell r="Q19">
            <v>1875</v>
          </cell>
          <cell r="R19" t="str">
            <v>|</v>
          </cell>
          <cell r="S19">
            <v>5676</v>
          </cell>
          <cell r="T19">
            <v>5620</v>
          </cell>
          <cell r="U19">
            <v>5892</v>
          </cell>
          <cell r="V19">
            <v>5598</v>
          </cell>
          <cell r="W19" t="str">
            <v>|</v>
          </cell>
          <cell r="X19">
            <v>22786</v>
          </cell>
          <cell r="Y19" t="str">
            <v>|</v>
          </cell>
        </row>
        <row r="20">
          <cell r="A20" t="str">
            <v>|</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t="str">
            <v>...................................</v>
          </cell>
          <cell r="U20" t="str">
            <v>...................................</v>
          </cell>
          <cell r="V20" t="str">
            <v>...................................</v>
          </cell>
          <cell r="W20" t="str">
            <v>|</v>
          </cell>
          <cell r="X20" t="str">
            <v>...................................</v>
          </cell>
          <cell r="Y20" t="str">
            <v>|</v>
          </cell>
        </row>
        <row r="21">
          <cell r="A21" t="str">
            <v>|</v>
          </cell>
          <cell r="B21" t="str">
            <v>SPIRITS</v>
          </cell>
          <cell r="C21" t="str">
            <v>|</v>
          </cell>
          <cell r="D21" t="str">
            <v>2004-05</v>
          </cell>
          <cell r="E21" t="str">
            <v>|</v>
          </cell>
          <cell r="F21">
            <v>185</v>
          </cell>
          <cell r="G21">
            <v>181</v>
          </cell>
          <cell r="H21">
            <v>186</v>
          </cell>
          <cell r="I21">
            <v>181</v>
          </cell>
          <cell r="J21">
            <v>180</v>
          </cell>
          <cell r="K21">
            <v>185</v>
          </cell>
          <cell r="L21">
            <v>189</v>
          </cell>
          <cell r="M21">
            <v>290</v>
          </cell>
          <cell r="N21">
            <v>330</v>
          </cell>
          <cell r="O21">
            <v>205</v>
          </cell>
          <cell r="P21">
            <v>124</v>
          </cell>
          <cell r="Q21">
            <v>154</v>
          </cell>
          <cell r="R21" t="str">
            <v>|</v>
          </cell>
          <cell r="S21">
            <v>552</v>
          </cell>
          <cell r="T21">
            <v>546</v>
          </cell>
          <cell r="U21">
            <v>809</v>
          </cell>
          <cell r="V21">
            <v>483</v>
          </cell>
          <cell r="W21" t="str">
            <v>|</v>
          </cell>
          <cell r="X21">
            <v>2390</v>
          </cell>
          <cell r="Y21" t="str">
            <v>|</v>
          </cell>
        </row>
        <row r="22">
          <cell r="A22" t="str">
            <v>|</v>
          </cell>
          <cell r="C22" t="str">
            <v>|</v>
          </cell>
          <cell r="D22" t="str">
            <v>2003-04</v>
          </cell>
          <cell r="E22" t="str">
            <v>|</v>
          </cell>
          <cell r="F22">
            <v>191</v>
          </cell>
          <cell r="G22">
            <v>166</v>
          </cell>
          <cell r="H22">
            <v>177</v>
          </cell>
          <cell r="I22">
            <v>179</v>
          </cell>
          <cell r="J22">
            <v>181</v>
          </cell>
          <cell r="K22">
            <v>178</v>
          </cell>
          <cell r="L22">
            <v>190</v>
          </cell>
          <cell r="M22">
            <v>295</v>
          </cell>
          <cell r="N22">
            <v>324</v>
          </cell>
          <cell r="O22">
            <v>202</v>
          </cell>
          <cell r="P22">
            <v>118</v>
          </cell>
          <cell r="Q22">
            <v>161</v>
          </cell>
          <cell r="R22" t="str">
            <v>|</v>
          </cell>
          <cell r="S22">
            <v>534</v>
          </cell>
          <cell r="T22">
            <v>538</v>
          </cell>
          <cell r="U22">
            <v>809</v>
          </cell>
          <cell r="V22">
            <v>481</v>
          </cell>
          <cell r="W22" t="str">
            <v>|</v>
          </cell>
          <cell r="X22">
            <v>2362</v>
          </cell>
          <cell r="Y22" t="str">
            <v>|</v>
          </cell>
        </row>
        <row r="23">
          <cell r="A23" t="str">
            <v>|</v>
          </cell>
          <cell r="B23" t="str">
            <v>...................................</v>
          </cell>
          <cell r="C23" t="str">
            <v>|</v>
          </cell>
          <cell r="D23" t="str">
            <v>...................................</v>
          </cell>
          <cell r="E23" t="str">
            <v>|</v>
          </cell>
          <cell r="F23" t="str">
            <v>...................................</v>
          </cell>
          <cell r="G23" t="str">
            <v>...................................</v>
          </cell>
          <cell r="H23" t="str">
            <v>...................................</v>
          </cell>
          <cell r="I23" t="str">
            <v>...................................</v>
          </cell>
          <cell r="J23" t="str">
            <v>...................................</v>
          </cell>
          <cell r="K23" t="str">
            <v>...................................</v>
          </cell>
          <cell r="L23" t="str">
            <v>...................................</v>
          </cell>
          <cell r="M23" t="str">
            <v>...................................</v>
          </cell>
          <cell r="N23" t="str">
            <v>...................................</v>
          </cell>
          <cell r="O23" t="str">
            <v>...................................</v>
          </cell>
          <cell r="P23" t="str">
            <v>...................................</v>
          </cell>
          <cell r="Q23" t="str">
            <v>...................................</v>
          </cell>
          <cell r="R23" t="str">
            <v>|</v>
          </cell>
          <cell r="S23" t="str">
            <v>...................................</v>
          </cell>
          <cell r="T23" t="str">
            <v>...................................</v>
          </cell>
          <cell r="U23" t="str">
            <v>...................................</v>
          </cell>
          <cell r="V23" t="str">
            <v>...................................</v>
          </cell>
          <cell r="W23" t="str">
            <v>|</v>
          </cell>
          <cell r="X23" t="str">
            <v>...................................</v>
          </cell>
          <cell r="Y23" t="str">
            <v>|</v>
          </cell>
        </row>
        <row r="24">
          <cell r="A24" t="str">
            <v>|</v>
          </cell>
          <cell r="B24" t="str">
            <v>BEER</v>
          </cell>
          <cell r="C24" t="str">
            <v>|</v>
          </cell>
          <cell r="D24" t="str">
            <v>2004-05</v>
          </cell>
          <cell r="E24" t="str">
            <v>|</v>
          </cell>
          <cell r="F24">
            <v>286</v>
          </cell>
          <cell r="G24">
            <v>239</v>
          </cell>
          <cell r="H24">
            <v>277</v>
          </cell>
          <cell r="I24">
            <v>289</v>
          </cell>
          <cell r="J24">
            <v>249</v>
          </cell>
          <cell r="K24">
            <v>270</v>
          </cell>
          <cell r="L24">
            <v>260</v>
          </cell>
          <cell r="M24">
            <v>270</v>
          </cell>
          <cell r="N24">
            <v>287</v>
          </cell>
          <cell r="O24">
            <v>294</v>
          </cell>
          <cell r="P24">
            <v>173</v>
          </cell>
          <cell r="Q24">
            <v>211</v>
          </cell>
          <cell r="R24" t="str">
            <v>|</v>
          </cell>
          <cell r="S24">
            <v>802</v>
          </cell>
          <cell r="T24">
            <v>808</v>
          </cell>
          <cell r="U24">
            <v>817</v>
          </cell>
          <cell r="V24">
            <v>678</v>
          </cell>
          <cell r="W24" t="str">
            <v>|</v>
          </cell>
          <cell r="X24">
            <v>3105</v>
          </cell>
          <cell r="Y24" t="str">
            <v>|</v>
          </cell>
        </row>
        <row r="25">
          <cell r="A25" t="str">
            <v>|</v>
          </cell>
          <cell r="C25" t="str">
            <v>|</v>
          </cell>
          <cell r="D25" t="str">
            <v>2003-04</v>
          </cell>
          <cell r="E25" t="str">
            <v>|</v>
          </cell>
          <cell r="F25">
            <v>246</v>
          </cell>
          <cell r="G25">
            <v>262</v>
          </cell>
          <cell r="H25">
            <v>249</v>
          </cell>
          <cell r="I25">
            <v>258</v>
          </cell>
          <cell r="J25">
            <v>285</v>
          </cell>
          <cell r="K25">
            <v>272</v>
          </cell>
          <cell r="L25">
            <v>260</v>
          </cell>
          <cell r="M25">
            <v>268</v>
          </cell>
          <cell r="N25">
            <v>282</v>
          </cell>
          <cell r="O25">
            <v>288</v>
          </cell>
          <cell r="P25">
            <v>170</v>
          </cell>
          <cell r="Q25">
            <v>204</v>
          </cell>
          <cell r="R25" t="str">
            <v>|</v>
          </cell>
          <cell r="S25">
            <v>757</v>
          </cell>
          <cell r="T25">
            <v>815</v>
          </cell>
          <cell r="U25">
            <v>810</v>
          </cell>
          <cell r="V25">
            <v>662</v>
          </cell>
          <cell r="W25" t="str">
            <v>|</v>
          </cell>
          <cell r="X25">
            <v>3044</v>
          </cell>
          <cell r="Y25" t="str">
            <v>|</v>
          </cell>
        </row>
        <row r="26">
          <cell r="A26" t="str">
            <v>|</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cell r="U26" t="str">
            <v>...................................</v>
          </cell>
          <cell r="V26" t="str">
            <v>...................................</v>
          </cell>
          <cell r="W26" t="str">
            <v>|</v>
          </cell>
          <cell r="X26" t="str">
            <v>...................................</v>
          </cell>
          <cell r="Y26" t="str">
            <v>|</v>
          </cell>
        </row>
        <row r="27">
          <cell r="A27" t="str">
            <v>|</v>
          </cell>
          <cell r="B27" t="str">
            <v xml:space="preserve">WINES </v>
          </cell>
          <cell r="C27" t="str">
            <v>|</v>
          </cell>
          <cell r="D27" t="str">
            <v>2004-05</v>
          </cell>
          <cell r="E27" t="str">
            <v>|</v>
          </cell>
          <cell r="F27">
            <v>189</v>
          </cell>
          <cell r="G27">
            <v>169</v>
          </cell>
          <cell r="H27">
            <v>167</v>
          </cell>
          <cell r="I27">
            <v>179</v>
          </cell>
          <cell r="J27">
            <v>190</v>
          </cell>
          <cell r="K27">
            <v>161</v>
          </cell>
          <cell r="L27">
            <v>152</v>
          </cell>
          <cell r="M27">
            <v>194</v>
          </cell>
          <cell r="N27">
            <v>209</v>
          </cell>
          <cell r="O27">
            <v>163</v>
          </cell>
          <cell r="P27">
            <v>116</v>
          </cell>
          <cell r="Q27">
            <v>113</v>
          </cell>
          <cell r="R27" t="str">
            <v>|</v>
          </cell>
          <cell r="S27">
            <v>525</v>
          </cell>
          <cell r="T27">
            <v>530</v>
          </cell>
          <cell r="U27">
            <v>555</v>
          </cell>
          <cell r="V27">
            <v>392</v>
          </cell>
          <cell r="W27" t="str">
            <v>|</v>
          </cell>
          <cell r="X27">
            <v>2002</v>
          </cell>
          <cell r="Y27" t="str">
            <v>|</v>
          </cell>
        </row>
        <row r="28">
          <cell r="A28" t="str">
            <v>|</v>
          </cell>
          <cell r="C28" t="str">
            <v>|</v>
          </cell>
          <cell r="D28" t="str">
            <v>2003-04</v>
          </cell>
          <cell r="E28" t="str">
            <v>|</v>
          </cell>
          <cell r="F28">
            <v>178</v>
          </cell>
          <cell r="G28">
            <v>144</v>
          </cell>
          <cell r="H28">
            <v>158</v>
          </cell>
          <cell r="I28">
            <v>151</v>
          </cell>
          <cell r="J28">
            <v>162</v>
          </cell>
          <cell r="K28">
            <v>155</v>
          </cell>
          <cell r="L28">
            <v>169</v>
          </cell>
          <cell r="M28">
            <v>219</v>
          </cell>
          <cell r="N28">
            <v>228</v>
          </cell>
          <cell r="O28">
            <v>176</v>
          </cell>
          <cell r="P28">
            <v>127</v>
          </cell>
          <cell r="Q28">
            <v>139</v>
          </cell>
          <cell r="R28" t="str">
            <v>|</v>
          </cell>
          <cell r="S28">
            <v>480</v>
          </cell>
          <cell r="T28">
            <v>468</v>
          </cell>
          <cell r="U28">
            <v>616</v>
          </cell>
          <cell r="V28">
            <v>442</v>
          </cell>
          <cell r="W28" t="str">
            <v>|</v>
          </cell>
          <cell r="X28">
            <v>2006</v>
          </cell>
          <cell r="Y28" t="str">
            <v>|</v>
          </cell>
        </row>
        <row r="29">
          <cell r="A29" t="str">
            <v>|</v>
          </cell>
          <cell r="B29" t="str">
            <v>...................................</v>
          </cell>
          <cell r="C29" t="str">
            <v>|</v>
          </cell>
          <cell r="D29" t="str">
            <v>...................................</v>
          </cell>
          <cell r="E29" t="str">
            <v>|</v>
          </cell>
          <cell r="F29" t="str">
            <v>...................................</v>
          </cell>
          <cell r="G29" t="str">
            <v>...................................</v>
          </cell>
          <cell r="H29" t="str">
            <v>...................................</v>
          </cell>
          <cell r="I29" t="str">
            <v>...................................</v>
          </cell>
          <cell r="J29" t="str">
            <v>...................................</v>
          </cell>
          <cell r="K29" t="str">
            <v>...................................</v>
          </cell>
          <cell r="L29" t="str">
            <v>...................................</v>
          </cell>
          <cell r="M29" t="str">
            <v>...................................</v>
          </cell>
          <cell r="N29" t="str">
            <v>...................................</v>
          </cell>
          <cell r="O29" t="str">
            <v>...................................</v>
          </cell>
          <cell r="P29" t="str">
            <v>...................................</v>
          </cell>
          <cell r="Q29" t="str">
            <v>...................................</v>
          </cell>
          <cell r="R29" t="str">
            <v>|</v>
          </cell>
          <cell r="S29" t="str">
            <v>...................................</v>
          </cell>
          <cell r="T29" t="str">
            <v>...................................</v>
          </cell>
          <cell r="U29" t="str">
            <v>...................................</v>
          </cell>
          <cell r="V29" t="str">
            <v>...................................</v>
          </cell>
          <cell r="W29" t="str">
            <v>|</v>
          </cell>
          <cell r="X29" t="str">
            <v>...................................</v>
          </cell>
          <cell r="Y29" t="str">
            <v>|</v>
          </cell>
        </row>
        <row r="30">
          <cell r="A30" t="str">
            <v>|</v>
          </cell>
          <cell r="B30" t="str">
            <v>CIDER</v>
          </cell>
          <cell r="C30" t="str">
            <v>|</v>
          </cell>
          <cell r="D30" t="str">
            <v>2004-05</v>
          </cell>
          <cell r="E30" t="str">
            <v>|</v>
          </cell>
          <cell r="F30">
            <v>13</v>
          </cell>
          <cell r="G30">
            <v>14</v>
          </cell>
          <cell r="H30">
            <v>13</v>
          </cell>
          <cell r="I30">
            <v>15</v>
          </cell>
          <cell r="J30">
            <v>13</v>
          </cell>
          <cell r="K30">
            <v>14</v>
          </cell>
          <cell r="L30">
            <v>14</v>
          </cell>
          <cell r="M30">
            <v>13</v>
          </cell>
          <cell r="N30">
            <v>14</v>
          </cell>
          <cell r="O30">
            <v>15</v>
          </cell>
          <cell r="P30">
            <v>8</v>
          </cell>
          <cell r="Q30">
            <v>9</v>
          </cell>
          <cell r="R30" t="str">
            <v>|</v>
          </cell>
          <cell r="S30">
            <v>40</v>
          </cell>
          <cell r="T30">
            <v>42</v>
          </cell>
          <cell r="U30">
            <v>41</v>
          </cell>
          <cell r="V30">
            <v>32</v>
          </cell>
          <cell r="W30" t="str">
            <v>|</v>
          </cell>
          <cell r="X30">
            <v>155</v>
          </cell>
          <cell r="Y30" t="str">
            <v>|</v>
          </cell>
        </row>
        <row r="31">
          <cell r="A31" t="str">
            <v>|</v>
          </cell>
          <cell r="C31" t="str">
            <v>|</v>
          </cell>
          <cell r="D31" t="str">
            <v>2003-04</v>
          </cell>
          <cell r="E31" t="str">
            <v>|</v>
          </cell>
          <cell r="F31">
            <v>13</v>
          </cell>
          <cell r="G31">
            <v>13</v>
          </cell>
          <cell r="H31">
            <v>11</v>
          </cell>
          <cell r="I31">
            <v>15</v>
          </cell>
          <cell r="J31">
            <v>14</v>
          </cell>
          <cell r="K31">
            <v>13</v>
          </cell>
          <cell r="L31">
            <v>14</v>
          </cell>
          <cell r="M31">
            <v>12</v>
          </cell>
          <cell r="N31">
            <v>13</v>
          </cell>
          <cell r="O31">
            <v>15</v>
          </cell>
          <cell r="P31">
            <v>9</v>
          </cell>
          <cell r="Q31">
            <v>11</v>
          </cell>
          <cell r="R31" t="str">
            <v>|</v>
          </cell>
          <cell r="S31">
            <v>37</v>
          </cell>
          <cell r="T31">
            <v>42</v>
          </cell>
          <cell r="U31">
            <v>39</v>
          </cell>
          <cell r="V31">
            <v>35</v>
          </cell>
          <cell r="W31" t="str">
            <v>|</v>
          </cell>
          <cell r="X31">
            <v>153</v>
          </cell>
          <cell r="Y31" t="str">
            <v>|</v>
          </cell>
        </row>
        <row r="32">
          <cell r="A32" t="str">
            <v>|</v>
          </cell>
          <cell r="B32" t="str">
            <v>...................................</v>
          </cell>
          <cell r="C32" t="str">
            <v>|</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row>
        <row r="33">
          <cell r="A33" t="str">
            <v>|</v>
          </cell>
          <cell r="B33" t="str">
            <v>BETTING</v>
          </cell>
          <cell r="C33" t="str">
            <v>|</v>
          </cell>
          <cell r="D33" t="str">
            <v>2004-05</v>
          </cell>
          <cell r="E33" t="str">
            <v>|</v>
          </cell>
          <cell r="F33">
            <v>129</v>
          </cell>
          <cell r="G33">
            <v>120</v>
          </cell>
          <cell r="H33">
            <v>112</v>
          </cell>
          <cell r="I33">
            <v>119</v>
          </cell>
          <cell r="J33">
            <v>143</v>
          </cell>
          <cell r="K33">
            <v>104</v>
          </cell>
          <cell r="L33">
            <v>106</v>
          </cell>
          <cell r="M33">
            <v>112</v>
          </cell>
          <cell r="N33">
            <v>83</v>
          </cell>
          <cell r="O33">
            <v>113</v>
          </cell>
          <cell r="P33">
            <v>103</v>
          </cell>
          <cell r="Q33">
            <v>90</v>
          </cell>
          <cell r="R33" t="str">
            <v>|</v>
          </cell>
          <cell r="S33">
            <v>361</v>
          </cell>
          <cell r="T33">
            <v>366</v>
          </cell>
          <cell r="U33">
            <v>301</v>
          </cell>
          <cell r="V33">
            <v>306</v>
          </cell>
          <cell r="W33" t="str">
            <v>|</v>
          </cell>
          <cell r="X33">
            <v>1334</v>
          </cell>
          <cell r="Y33" t="str">
            <v>|</v>
          </cell>
        </row>
        <row r="34">
          <cell r="A34" t="str">
            <v>|</v>
          </cell>
          <cell r="C34" t="str">
            <v>|</v>
          </cell>
          <cell r="D34" t="str">
            <v>2003-04</v>
          </cell>
          <cell r="E34" t="str">
            <v>|</v>
          </cell>
          <cell r="F34">
            <v>127</v>
          </cell>
          <cell r="G34">
            <v>105</v>
          </cell>
          <cell r="H34">
            <v>102</v>
          </cell>
          <cell r="I34">
            <v>134</v>
          </cell>
          <cell r="J34">
            <v>95</v>
          </cell>
          <cell r="K34">
            <v>111</v>
          </cell>
          <cell r="L34">
            <v>110</v>
          </cell>
          <cell r="M34">
            <v>122</v>
          </cell>
          <cell r="N34">
            <v>103</v>
          </cell>
          <cell r="O34">
            <v>124</v>
          </cell>
          <cell r="P34">
            <v>111</v>
          </cell>
          <cell r="Q34">
            <v>103</v>
          </cell>
          <cell r="R34" t="str">
            <v>|</v>
          </cell>
          <cell r="S34">
            <v>334</v>
          </cell>
          <cell r="T34">
            <v>340</v>
          </cell>
          <cell r="U34">
            <v>335</v>
          </cell>
          <cell r="V34">
            <v>338</v>
          </cell>
          <cell r="W34" t="str">
            <v>|</v>
          </cell>
          <cell r="X34">
            <v>1347</v>
          </cell>
          <cell r="Y34" t="str">
            <v>|</v>
          </cell>
        </row>
        <row r="35">
          <cell r="A35" t="str">
            <v>|</v>
          </cell>
          <cell r="B35" t="str">
            <v>...................................</v>
          </cell>
          <cell r="C35" t="str">
            <v>|</v>
          </cell>
          <cell r="D35" t="str">
            <v>...................................</v>
          </cell>
          <cell r="E35" t="str">
            <v>|</v>
          </cell>
          <cell r="F35" t="str">
            <v>...................................</v>
          </cell>
          <cell r="G35" t="str">
            <v>...................................</v>
          </cell>
          <cell r="H35" t="str">
            <v>...................................</v>
          </cell>
          <cell r="I35" t="str">
            <v>...................................</v>
          </cell>
          <cell r="J35" t="str">
            <v>...................................</v>
          </cell>
          <cell r="K35" t="str">
            <v>...................................</v>
          </cell>
          <cell r="L35" t="str">
            <v>...................................</v>
          </cell>
          <cell r="M35" t="str">
            <v>...................................</v>
          </cell>
          <cell r="N35" t="str">
            <v>...................................</v>
          </cell>
          <cell r="O35" t="str">
            <v>...................................</v>
          </cell>
          <cell r="P35" t="str">
            <v>...................................</v>
          </cell>
          <cell r="Q35" t="str">
            <v>...................................</v>
          </cell>
          <cell r="R35" t="str">
            <v>|</v>
          </cell>
          <cell r="S35" t="str">
            <v>...................................</v>
          </cell>
          <cell r="T35" t="str">
            <v>...................................</v>
          </cell>
          <cell r="U35" t="str">
            <v>...................................</v>
          </cell>
          <cell r="V35" t="str">
            <v>...................................</v>
          </cell>
          <cell r="W35" t="str">
            <v>|</v>
          </cell>
          <cell r="X35" t="str">
            <v>...................................</v>
          </cell>
          <cell r="Y35" t="str">
            <v>|</v>
          </cell>
        </row>
        <row r="36">
          <cell r="A36" t="str">
            <v>|</v>
          </cell>
          <cell r="B36" t="str">
            <v>CUSTOMS</v>
          </cell>
          <cell r="C36" t="str">
            <v>|</v>
          </cell>
          <cell r="D36" t="str">
            <v>2004-05</v>
          </cell>
          <cell r="E36" t="str">
            <v>|</v>
          </cell>
          <cell r="F36">
            <v>162</v>
          </cell>
          <cell r="G36">
            <v>166</v>
          </cell>
          <cell r="H36">
            <v>163</v>
          </cell>
          <cell r="I36">
            <v>181</v>
          </cell>
          <cell r="J36">
            <v>174</v>
          </cell>
          <cell r="K36">
            <v>152</v>
          </cell>
          <cell r="L36">
            <v>158</v>
          </cell>
          <cell r="M36">
            <v>160</v>
          </cell>
          <cell r="N36">
            <v>148</v>
          </cell>
          <cell r="O36">
            <v>127</v>
          </cell>
          <cell r="P36">
            <v>142</v>
          </cell>
          <cell r="Q36">
            <v>133</v>
          </cell>
          <cell r="R36" t="str">
            <v>|</v>
          </cell>
          <cell r="S36">
            <v>491</v>
          </cell>
          <cell r="T36">
            <v>507</v>
          </cell>
          <cell r="U36">
            <v>466</v>
          </cell>
          <cell r="V36">
            <v>402</v>
          </cell>
          <cell r="W36" t="str">
            <v>|</v>
          </cell>
          <cell r="X36">
            <v>1866</v>
          </cell>
          <cell r="Y36" t="str">
            <v>|</v>
          </cell>
        </row>
        <row r="37">
          <cell r="A37" t="str">
            <v>|</v>
          </cell>
          <cell r="B37" t="str">
            <v>DUTIES #</v>
          </cell>
          <cell r="C37" t="str">
            <v>|</v>
          </cell>
          <cell r="D37" t="str">
            <v>2003-04</v>
          </cell>
          <cell r="E37" t="str">
            <v>|</v>
          </cell>
          <cell r="F37">
            <v>146</v>
          </cell>
          <cell r="G37">
            <v>152</v>
          </cell>
          <cell r="H37">
            <v>157</v>
          </cell>
          <cell r="I37">
            <v>154</v>
          </cell>
          <cell r="J37">
            <v>167</v>
          </cell>
          <cell r="K37">
            <v>164</v>
          </cell>
          <cell r="L37">
            <v>184</v>
          </cell>
          <cell r="M37">
            <v>193</v>
          </cell>
          <cell r="N37">
            <v>170</v>
          </cell>
          <cell r="O37">
            <v>155</v>
          </cell>
          <cell r="P37">
            <v>154</v>
          </cell>
          <cell r="Q37">
            <v>145</v>
          </cell>
          <cell r="R37" t="str">
            <v>|</v>
          </cell>
          <cell r="S37">
            <v>455</v>
          </cell>
          <cell r="T37">
            <v>485</v>
          </cell>
          <cell r="U37">
            <v>547</v>
          </cell>
          <cell r="V37">
            <v>454</v>
          </cell>
          <cell r="W37" t="str">
            <v>|</v>
          </cell>
          <cell r="X37">
            <v>1941</v>
          </cell>
          <cell r="Y37" t="str">
            <v>|</v>
          </cell>
        </row>
        <row r="38">
          <cell r="A38" t="str">
            <v>|</v>
          </cell>
          <cell r="B38" t="str">
            <v>...................................</v>
          </cell>
          <cell r="C38" t="str">
            <v>|</v>
          </cell>
          <cell r="D38" t="str">
            <v>...................................</v>
          </cell>
          <cell r="E38" t="str">
            <v>|</v>
          </cell>
          <cell r="F38" t="str">
            <v>...................................</v>
          </cell>
          <cell r="G38" t="str">
            <v>...................................</v>
          </cell>
          <cell r="H38" t="str">
            <v>...................................</v>
          </cell>
          <cell r="I38" t="str">
            <v>...................................</v>
          </cell>
          <cell r="J38" t="str">
            <v>...................................</v>
          </cell>
          <cell r="K38" t="str">
            <v>...................................</v>
          </cell>
          <cell r="L38" t="str">
            <v>...................................</v>
          </cell>
          <cell r="M38" t="str">
            <v>...................................</v>
          </cell>
          <cell r="N38" t="str">
            <v>...................................</v>
          </cell>
          <cell r="O38" t="str">
            <v>...................................</v>
          </cell>
          <cell r="P38" t="str">
            <v>...................................</v>
          </cell>
          <cell r="Q38" t="str">
            <v>...................................</v>
          </cell>
          <cell r="R38" t="str">
            <v>|</v>
          </cell>
          <cell r="S38" t="str">
            <v>...................................</v>
          </cell>
          <cell r="T38" t="str">
            <v>...................................</v>
          </cell>
          <cell r="U38" t="str">
            <v>...................................</v>
          </cell>
          <cell r="V38" t="str">
            <v>...................................</v>
          </cell>
          <cell r="W38" t="str">
            <v>|</v>
          </cell>
          <cell r="X38" t="str">
            <v>...................................</v>
          </cell>
          <cell r="Y38" t="str">
            <v>|</v>
          </cell>
        </row>
        <row r="39">
          <cell r="A39" t="str">
            <v>|</v>
          </cell>
          <cell r="B39" t="str">
            <v>APD</v>
          </cell>
          <cell r="C39" t="str">
            <v>|</v>
          </cell>
          <cell r="D39" t="str">
            <v>2004-05</v>
          </cell>
          <cell r="E39" t="str">
            <v>|</v>
          </cell>
          <cell r="F39">
            <v>64</v>
          </cell>
          <cell r="G39">
            <v>66</v>
          </cell>
          <cell r="H39">
            <v>72</v>
          </cell>
          <cell r="I39">
            <v>76</v>
          </cell>
          <cell r="J39">
            <v>89</v>
          </cell>
          <cell r="K39">
            <v>91</v>
          </cell>
          <cell r="L39">
            <v>92</v>
          </cell>
          <cell r="M39">
            <v>85</v>
          </cell>
          <cell r="N39">
            <v>67</v>
          </cell>
          <cell r="O39">
            <v>79</v>
          </cell>
          <cell r="P39">
            <v>64</v>
          </cell>
          <cell r="Q39">
            <v>61</v>
          </cell>
          <cell r="R39" t="str">
            <v>|</v>
          </cell>
          <cell r="S39">
            <v>202</v>
          </cell>
          <cell r="T39">
            <v>256</v>
          </cell>
          <cell r="U39">
            <v>244</v>
          </cell>
          <cell r="V39">
            <v>204</v>
          </cell>
          <cell r="W39" t="str">
            <v>|</v>
          </cell>
          <cell r="X39">
            <v>906</v>
          </cell>
          <cell r="Y39" t="str">
            <v>|</v>
          </cell>
        </row>
        <row r="40">
          <cell r="A40" t="str">
            <v>|</v>
          </cell>
          <cell r="C40" t="str">
            <v>|</v>
          </cell>
          <cell r="D40" t="str">
            <v>2003-04</v>
          </cell>
          <cell r="E40" t="str">
            <v>|</v>
          </cell>
          <cell r="F40">
            <v>56</v>
          </cell>
          <cell r="G40">
            <v>57</v>
          </cell>
          <cell r="H40">
            <v>62</v>
          </cell>
          <cell r="I40">
            <v>74</v>
          </cell>
          <cell r="J40">
            <v>76</v>
          </cell>
          <cell r="K40">
            <v>82</v>
          </cell>
          <cell r="L40">
            <v>73</v>
          </cell>
          <cell r="M40">
            <v>70</v>
          </cell>
          <cell r="N40">
            <v>57</v>
          </cell>
          <cell r="O40">
            <v>69</v>
          </cell>
          <cell r="P40">
            <v>55</v>
          </cell>
          <cell r="Q40">
            <v>59</v>
          </cell>
          <cell r="R40" t="str">
            <v>|</v>
          </cell>
          <cell r="S40">
            <v>175</v>
          </cell>
          <cell r="T40">
            <v>232</v>
          </cell>
          <cell r="U40">
            <v>200</v>
          </cell>
          <cell r="V40">
            <v>183</v>
          </cell>
          <cell r="W40" t="str">
            <v>|</v>
          </cell>
          <cell r="X40">
            <v>790</v>
          </cell>
          <cell r="Y40" t="str">
            <v>|</v>
          </cell>
        </row>
        <row r="41">
          <cell r="A41" t="str">
            <v>|</v>
          </cell>
          <cell r="B41" t="str">
            <v>...................................</v>
          </cell>
          <cell r="C41" t="str">
            <v>|</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row>
        <row r="42">
          <cell r="A42" t="str">
            <v>|</v>
          </cell>
          <cell r="B42" t="str">
            <v>IPT</v>
          </cell>
          <cell r="C42" t="str">
            <v>|</v>
          </cell>
          <cell r="D42" t="str">
            <v>2004-05</v>
          </cell>
          <cell r="E42" t="str">
            <v>|</v>
          </cell>
          <cell r="F42">
            <v>88</v>
          </cell>
          <cell r="G42">
            <v>480</v>
          </cell>
          <cell r="H42">
            <v>5</v>
          </cell>
          <cell r="I42">
            <v>99</v>
          </cell>
          <cell r="J42">
            <v>523</v>
          </cell>
          <cell r="K42">
            <v>5</v>
          </cell>
          <cell r="L42">
            <v>46</v>
          </cell>
          <cell r="M42">
            <v>570</v>
          </cell>
          <cell r="N42">
            <v>5</v>
          </cell>
          <cell r="O42">
            <v>63</v>
          </cell>
          <cell r="P42">
            <v>535</v>
          </cell>
          <cell r="Q42">
            <v>5</v>
          </cell>
          <cell r="R42" t="str">
            <v>|</v>
          </cell>
          <cell r="S42">
            <v>573</v>
          </cell>
          <cell r="T42">
            <v>627</v>
          </cell>
          <cell r="U42">
            <v>621</v>
          </cell>
          <cell r="V42">
            <v>603</v>
          </cell>
          <cell r="W42" t="str">
            <v>|</v>
          </cell>
          <cell r="X42">
            <v>2424</v>
          </cell>
          <cell r="Y42" t="str">
            <v>|</v>
          </cell>
        </row>
        <row r="43">
          <cell r="A43" t="str">
            <v>|</v>
          </cell>
          <cell r="C43" t="str">
            <v>|</v>
          </cell>
          <cell r="D43" t="str">
            <v>2003-04</v>
          </cell>
          <cell r="E43" t="str">
            <v>|</v>
          </cell>
          <cell r="F43">
            <v>36</v>
          </cell>
          <cell r="G43">
            <v>512</v>
          </cell>
          <cell r="H43">
            <v>3</v>
          </cell>
          <cell r="I43">
            <v>52</v>
          </cell>
          <cell r="J43">
            <v>546</v>
          </cell>
          <cell r="K43">
            <v>3</v>
          </cell>
          <cell r="L43">
            <v>31</v>
          </cell>
          <cell r="M43">
            <v>549</v>
          </cell>
          <cell r="N43">
            <v>5</v>
          </cell>
          <cell r="O43">
            <v>71</v>
          </cell>
          <cell r="P43">
            <v>485</v>
          </cell>
          <cell r="Q43">
            <v>5</v>
          </cell>
          <cell r="R43" t="str">
            <v>|</v>
          </cell>
          <cell r="S43">
            <v>551</v>
          </cell>
          <cell r="T43">
            <v>601</v>
          </cell>
          <cell r="U43">
            <v>585</v>
          </cell>
          <cell r="V43">
            <v>561</v>
          </cell>
          <cell r="W43" t="str">
            <v>|</v>
          </cell>
          <cell r="X43">
            <v>2298</v>
          </cell>
          <cell r="Y43" t="str">
            <v>|</v>
          </cell>
        </row>
        <row r="44">
          <cell r="A44" t="str">
            <v>|</v>
          </cell>
          <cell r="B44" t="str">
            <v>...................................</v>
          </cell>
          <cell r="C44" t="str">
            <v>|</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row>
        <row r="45">
          <cell r="A45" t="str">
            <v>|</v>
          </cell>
          <cell r="B45" t="str">
            <v>LANDFILL</v>
          </cell>
          <cell r="C45" t="str">
            <v>|</v>
          </cell>
          <cell r="D45" t="str">
            <v>2004-05</v>
          </cell>
          <cell r="E45" t="str">
            <v>|</v>
          </cell>
          <cell r="F45">
            <v>77</v>
          </cell>
          <cell r="G45">
            <v>32</v>
          </cell>
          <cell r="H45">
            <v>46</v>
          </cell>
          <cell r="I45">
            <v>87</v>
          </cell>
          <cell r="J45">
            <v>44</v>
          </cell>
          <cell r="K45">
            <v>43</v>
          </cell>
          <cell r="L45">
            <v>73</v>
          </cell>
          <cell r="M45">
            <v>36</v>
          </cell>
          <cell r="N45">
            <v>42</v>
          </cell>
          <cell r="O45">
            <v>70</v>
          </cell>
          <cell r="P45">
            <v>38</v>
          </cell>
          <cell r="Q45">
            <v>42</v>
          </cell>
          <cell r="R45" t="str">
            <v>|</v>
          </cell>
          <cell r="S45">
            <v>155</v>
          </cell>
          <cell r="T45">
            <v>174</v>
          </cell>
          <cell r="U45">
            <v>151</v>
          </cell>
          <cell r="V45">
            <v>150</v>
          </cell>
          <cell r="W45" t="str">
            <v>|</v>
          </cell>
          <cell r="X45">
            <v>630</v>
          </cell>
          <cell r="Y45" t="str">
            <v>|</v>
          </cell>
        </row>
        <row r="46">
          <cell r="A46" t="str">
            <v>|</v>
          </cell>
          <cell r="C46" t="str">
            <v>|</v>
          </cell>
          <cell r="D46" t="str">
            <v>2003-04</v>
          </cell>
          <cell r="E46" t="str">
            <v>|</v>
          </cell>
          <cell r="F46">
            <v>62</v>
          </cell>
          <cell r="G46">
            <v>30</v>
          </cell>
          <cell r="H46">
            <v>34</v>
          </cell>
          <cell r="I46">
            <v>80</v>
          </cell>
          <cell r="J46">
            <v>44</v>
          </cell>
          <cell r="K46">
            <v>47</v>
          </cell>
          <cell r="L46">
            <v>79</v>
          </cell>
          <cell r="M46">
            <v>38</v>
          </cell>
          <cell r="N46">
            <v>45</v>
          </cell>
          <cell r="O46">
            <v>74</v>
          </cell>
          <cell r="P46">
            <v>41</v>
          </cell>
          <cell r="Q46">
            <v>40</v>
          </cell>
          <cell r="R46" t="str">
            <v>|</v>
          </cell>
          <cell r="S46">
            <v>126</v>
          </cell>
          <cell r="T46">
            <v>171</v>
          </cell>
          <cell r="U46">
            <v>162</v>
          </cell>
          <cell r="V46">
            <v>155</v>
          </cell>
          <cell r="W46" t="str">
            <v>|</v>
          </cell>
          <cell r="X46">
            <v>614</v>
          </cell>
          <cell r="Y46" t="str">
            <v>|</v>
          </cell>
        </row>
        <row r="47">
          <cell r="A47" t="str">
            <v>|</v>
          </cell>
          <cell r="B47" t="str">
            <v>...................................</v>
          </cell>
          <cell r="C47" t="str">
            <v>|</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row>
        <row r="48">
          <cell r="A48" t="str">
            <v>|</v>
          </cell>
          <cell r="B48" t="str">
            <v>CCL</v>
          </cell>
          <cell r="C48" t="str">
            <v>|</v>
          </cell>
          <cell r="D48" t="str">
            <v>2004-05</v>
          </cell>
          <cell r="E48" t="str">
            <v>|</v>
          </cell>
          <cell r="F48">
            <v>3</v>
          </cell>
          <cell r="G48">
            <v>204</v>
          </cell>
          <cell r="H48">
            <v>18</v>
          </cell>
          <cell r="I48">
            <v>5</v>
          </cell>
          <cell r="J48">
            <v>172</v>
          </cell>
          <cell r="K48">
            <v>12</v>
          </cell>
          <cell r="L48">
            <v>16</v>
          </cell>
          <cell r="M48">
            <v>147</v>
          </cell>
          <cell r="N48">
            <v>16</v>
          </cell>
          <cell r="O48">
            <v>15</v>
          </cell>
          <cell r="P48">
            <v>174</v>
          </cell>
          <cell r="Q48">
            <v>11</v>
          </cell>
          <cell r="R48" t="str">
            <v>|</v>
          </cell>
          <cell r="S48">
            <v>225</v>
          </cell>
          <cell r="T48">
            <v>189</v>
          </cell>
          <cell r="U48">
            <v>179</v>
          </cell>
          <cell r="V48">
            <v>200</v>
          </cell>
          <cell r="W48" t="str">
            <v>|</v>
          </cell>
          <cell r="X48">
            <v>793</v>
          </cell>
          <cell r="Y48" t="str">
            <v>|</v>
          </cell>
        </row>
        <row r="49">
          <cell r="A49" t="str">
            <v>|</v>
          </cell>
          <cell r="C49" t="str">
            <v>|</v>
          </cell>
          <cell r="D49" t="str">
            <v>2003-04</v>
          </cell>
          <cell r="E49" t="str">
            <v>|</v>
          </cell>
          <cell r="F49">
            <v>21</v>
          </cell>
          <cell r="G49">
            <v>200</v>
          </cell>
          <cell r="H49">
            <v>15</v>
          </cell>
          <cell r="I49">
            <v>28</v>
          </cell>
          <cell r="J49">
            <v>165</v>
          </cell>
          <cell r="K49">
            <v>11</v>
          </cell>
          <cell r="L49">
            <v>9</v>
          </cell>
          <cell r="M49">
            <v>149</v>
          </cell>
          <cell r="N49">
            <v>3</v>
          </cell>
          <cell r="O49">
            <v>27</v>
          </cell>
          <cell r="P49">
            <v>182</v>
          </cell>
          <cell r="Q49">
            <v>21</v>
          </cell>
          <cell r="R49" t="str">
            <v>|</v>
          </cell>
          <cell r="S49">
            <v>236</v>
          </cell>
          <cell r="T49">
            <v>204</v>
          </cell>
          <cell r="U49">
            <v>161</v>
          </cell>
          <cell r="V49">
            <v>230</v>
          </cell>
          <cell r="W49" t="str">
            <v>|</v>
          </cell>
          <cell r="X49">
            <v>831</v>
          </cell>
          <cell r="Y49" t="str">
            <v>|</v>
          </cell>
        </row>
        <row r="50">
          <cell r="A50" t="str">
            <v>|</v>
          </cell>
          <cell r="B50" t="str">
            <v>-----------------------------------</v>
          </cell>
          <cell r="C50" t="str">
            <v>|</v>
          </cell>
          <cell r="D50" t="str">
            <v>-----------------------------------</v>
          </cell>
          <cell r="E50" t="str">
            <v>|</v>
          </cell>
          <cell r="F50" t="str">
            <v>-----------------------------------</v>
          </cell>
          <cell r="G50" t="str">
            <v>-----------------------------------</v>
          </cell>
          <cell r="H50" t="str">
            <v>-----------------------------------</v>
          </cell>
          <cell r="I50" t="str">
            <v>-----------------------------------</v>
          </cell>
          <cell r="J50" t="str">
            <v>-----------------------------------</v>
          </cell>
          <cell r="K50" t="str">
            <v>-----------------------------------</v>
          </cell>
          <cell r="L50" t="str">
            <v>-----------------------------------</v>
          </cell>
          <cell r="M50" t="str">
            <v>-----------------------------------</v>
          </cell>
          <cell r="N50" t="str">
            <v>-----------------------------------</v>
          </cell>
          <cell r="O50" t="str">
            <v>-----------------------------------</v>
          </cell>
          <cell r="P50" t="str">
            <v>-----------------------------------</v>
          </cell>
          <cell r="Q50" t="str">
            <v>-----------------------------------</v>
          </cell>
          <cell r="R50" t="str">
            <v>|</v>
          </cell>
          <cell r="S50" t="str">
            <v>-----------------------------------</v>
          </cell>
          <cell r="T50" t="str">
            <v>-----------------------------------</v>
          </cell>
          <cell r="U50" t="str">
            <v>-----------------------------------</v>
          </cell>
          <cell r="V50" t="str">
            <v>-----------------------------------</v>
          </cell>
          <cell r="W50" t="str">
            <v>|</v>
          </cell>
          <cell r="X50" t="str">
            <v>...................................</v>
          </cell>
          <cell r="Y50" t="str">
            <v>|</v>
          </cell>
        </row>
        <row r="51">
          <cell r="A51" t="str">
            <v>|</v>
          </cell>
          <cell r="B51" t="str">
            <v>AGGREGATES</v>
          </cell>
          <cell r="C51" t="str">
            <v>|</v>
          </cell>
          <cell r="D51" t="str">
            <v>2004-05</v>
          </cell>
          <cell r="E51" t="str">
            <v>|</v>
          </cell>
          <cell r="F51">
            <v>42</v>
          </cell>
          <cell r="G51">
            <v>22</v>
          </cell>
          <cell r="H51">
            <v>17</v>
          </cell>
          <cell r="I51">
            <v>48</v>
          </cell>
          <cell r="J51">
            <v>33</v>
          </cell>
          <cell r="K51">
            <v>18</v>
          </cell>
          <cell r="L51">
            <v>42</v>
          </cell>
          <cell r="M51">
            <v>18</v>
          </cell>
          <cell r="N51">
            <v>17</v>
          </cell>
          <cell r="O51">
            <v>41</v>
          </cell>
          <cell r="P51">
            <v>17</v>
          </cell>
          <cell r="Q51">
            <v>13</v>
          </cell>
          <cell r="R51" t="str">
            <v>|</v>
          </cell>
          <cell r="S51">
            <v>81</v>
          </cell>
          <cell r="T51">
            <v>99</v>
          </cell>
          <cell r="U51">
            <v>77</v>
          </cell>
          <cell r="V51">
            <v>71</v>
          </cell>
          <cell r="W51" t="str">
            <v>|</v>
          </cell>
          <cell r="X51">
            <v>328</v>
          </cell>
          <cell r="Y51" t="str">
            <v>|</v>
          </cell>
        </row>
        <row r="52">
          <cell r="A52" t="str">
            <v>|</v>
          </cell>
          <cell r="C52" t="str">
            <v>|</v>
          </cell>
          <cell r="D52" t="str">
            <v>2003-04</v>
          </cell>
          <cell r="E52" t="str">
            <v>|</v>
          </cell>
          <cell r="F52">
            <v>40</v>
          </cell>
          <cell r="G52">
            <v>34</v>
          </cell>
          <cell r="H52">
            <v>6</v>
          </cell>
          <cell r="I52">
            <v>50</v>
          </cell>
          <cell r="J52">
            <v>22</v>
          </cell>
          <cell r="K52">
            <v>18</v>
          </cell>
          <cell r="L52">
            <v>47</v>
          </cell>
          <cell r="M52">
            <v>23</v>
          </cell>
          <cell r="N52">
            <v>18</v>
          </cell>
          <cell r="O52">
            <v>47</v>
          </cell>
          <cell r="P52">
            <v>27</v>
          </cell>
          <cell r="Q52">
            <v>14</v>
          </cell>
          <cell r="R52" t="str">
            <v>|</v>
          </cell>
          <cell r="S52">
            <v>80</v>
          </cell>
          <cell r="T52">
            <v>90</v>
          </cell>
          <cell r="U52">
            <v>88</v>
          </cell>
          <cell r="V52">
            <v>88</v>
          </cell>
          <cell r="W52" t="str">
            <v>|</v>
          </cell>
          <cell r="X52">
            <v>346</v>
          </cell>
          <cell r="Y52" t="str">
            <v>|</v>
          </cell>
        </row>
        <row r="53">
          <cell r="A53" t="str">
            <v>|</v>
          </cell>
          <cell r="B53" t="str">
            <v>-----------------------------------</v>
          </cell>
          <cell r="C53" t="str">
            <v>|</v>
          </cell>
          <cell r="D53" t="str">
            <v>-----------------------------------</v>
          </cell>
          <cell r="E53" t="str">
            <v>|</v>
          </cell>
          <cell r="F53" t="str">
            <v>-----------------------------------</v>
          </cell>
          <cell r="G53" t="str">
            <v>-----------------------------------</v>
          </cell>
          <cell r="H53" t="str">
            <v>-----------------------------------</v>
          </cell>
          <cell r="I53" t="str">
            <v>-----------------------------------</v>
          </cell>
          <cell r="J53" t="str">
            <v>-----------------------------------</v>
          </cell>
          <cell r="K53" t="str">
            <v>-----------------------------------</v>
          </cell>
          <cell r="L53" t="str">
            <v>-----------------------------------</v>
          </cell>
          <cell r="M53" t="str">
            <v>-----------------------------------</v>
          </cell>
          <cell r="N53" t="str">
            <v>-----------------------------------</v>
          </cell>
          <cell r="O53" t="str">
            <v>-----------------------------------</v>
          </cell>
          <cell r="P53" t="str">
            <v>-----------------------------------</v>
          </cell>
          <cell r="Q53" t="str">
            <v>-----------------------------------</v>
          </cell>
          <cell r="R53" t="str">
            <v>|</v>
          </cell>
          <cell r="S53" t="str">
            <v>-----------------------------------</v>
          </cell>
          <cell r="T53" t="str">
            <v>-----------------------------------</v>
          </cell>
          <cell r="U53" t="str">
            <v>-----------------------------------</v>
          </cell>
          <cell r="V53" t="str">
            <v>-----------------------------------</v>
          </cell>
          <cell r="W53" t="str">
            <v>|</v>
          </cell>
          <cell r="X53" t="str">
            <v>...................................</v>
          </cell>
          <cell r="Y53" t="str">
            <v>|</v>
          </cell>
        </row>
        <row r="54">
          <cell r="A54" t="str">
            <v>|</v>
          </cell>
          <cell r="B54" t="str">
            <v xml:space="preserve">MISCELL. </v>
          </cell>
          <cell r="C54" t="str">
            <v>|</v>
          </cell>
          <cell r="D54" t="str">
            <v>2004-05</v>
          </cell>
          <cell r="E54" t="str">
            <v>|</v>
          </cell>
          <cell r="F54">
            <v>0</v>
          </cell>
          <cell r="G54">
            <v>0</v>
          </cell>
          <cell r="H54">
            <v>0</v>
          </cell>
          <cell r="I54">
            <v>0</v>
          </cell>
          <cell r="J54">
            <v>1</v>
          </cell>
          <cell r="K54">
            <v>0</v>
          </cell>
          <cell r="L54">
            <v>0</v>
          </cell>
          <cell r="M54">
            <v>0</v>
          </cell>
          <cell r="N54">
            <v>0</v>
          </cell>
          <cell r="O54">
            <v>0</v>
          </cell>
          <cell r="P54">
            <v>0</v>
          </cell>
          <cell r="Q54">
            <v>0</v>
          </cell>
          <cell r="R54" t="str">
            <v>|</v>
          </cell>
          <cell r="S54">
            <v>0</v>
          </cell>
          <cell r="T54">
            <v>1</v>
          </cell>
          <cell r="U54">
            <v>0</v>
          </cell>
          <cell r="V54">
            <v>0</v>
          </cell>
          <cell r="W54" t="str">
            <v>|</v>
          </cell>
          <cell r="X54">
            <v>1</v>
          </cell>
          <cell r="Y54" t="str">
            <v>|</v>
          </cell>
        </row>
        <row r="55">
          <cell r="A55" t="str">
            <v>|</v>
          </cell>
          <cell r="C55" t="str">
            <v>|</v>
          </cell>
          <cell r="D55" t="str">
            <v>2003-04</v>
          </cell>
          <cell r="E55" t="str">
            <v>|</v>
          </cell>
          <cell r="F55">
            <v>294</v>
          </cell>
          <cell r="G55">
            <v>-295</v>
          </cell>
          <cell r="H55">
            <v>-2</v>
          </cell>
          <cell r="I55">
            <v>0</v>
          </cell>
          <cell r="J55">
            <v>0</v>
          </cell>
          <cell r="K55">
            <v>1</v>
          </cell>
          <cell r="L55">
            <v>0</v>
          </cell>
          <cell r="M55">
            <v>-5</v>
          </cell>
          <cell r="N55">
            <v>1</v>
          </cell>
          <cell r="O55">
            <v>0</v>
          </cell>
          <cell r="P55">
            <v>0</v>
          </cell>
          <cell r="Q55">
            <v>-2</v>
          </cell>
          <cell r="R55" t="str">
            <v>|</v>
          </cell>
          <cell r="S55">
            <v>-3</v>
          </cell>
          <cell r="T55">
            <v>1</v>
          </cell>
          <cell r="U55">
            <v>-4</v>
          </cell>
          <cell r="V55">
            <v>-2</v>
          </cell>
          <cell r="W55" t="str">
            <v>|</v>
          </cell>
          <cell r="X55">
            <v>-8</v>
          </cell>
          <cell r="Y55" t="str">
            <v>|</v>
          </cell>
        </row>
        <row r="56">
          <cell r="A56" t="str">
            <v>|</v>
          </cell>
          <cell r="B56" t="str">
            <v>-----------------------------------</v>
          </cell>
          <cell r="C56" t="str">
            <v>|</v>
          </cell>
          <cell r="D56" t="str">
            <v>-----------------------------------</v>
          </cell>
          <cell r="E56" t="str">
            <v>|</v>
          </cell>
          <cell r="F56" t="str">
            <v>-----------------------------------</v>
          </cell>
          <cell r="G56" t="str">
            <v>-----------------------------------</v>
          </cell>
          <cell r="H56" t="str">
            <v>-----------------------------------</v>
          </cell>
          <cell r="I56" t="str">
            <v>-----------------------------------</v>
          </cell>
          <cell r="J56" t="str">
            <v>-----------------------------------</v>
          </cell>
          <cell r="K56" t="str">
            <v>-----------------------------------</v>
          </cell>
          <cell r="L56" t="str">
            <v>-----------------------------------</v>
          </cell>
          <cell r="M56" t="str">
            <v>-----------------------------------</v>
          </cell>
          <cell r="N56" t="str">
            <v>-----------------------------------</v>
          </cell>
          <cell r="O56" t="str">
            <v>-----------------------------------</v>
          </cell>
          <cell r="P56" t="str">
            <v>-----------------------------------</v>
          </cell>
          <cell r="Q56" t="str">
            <v>-----------------------------------</v>
          </cell>
          <cell r="R56" t="str">
            <v>|</v>
          </cell>
          <cell r="S56" t="str">
            <v>-----------------------------------</v>
          </cell>
          <cell r="T56" t="str">
            <v>-----------------------------------</v>
          </cell>
          <cell r="U56" t="str">
            <v>-----------------------------------</v>
          </cell>
          <cell r="V56" t="str">
            <v>-----------------------------------</v>
          </cell>
          <cell r="W56" t="str">
            <v>|</v>
          </cell>
          <cell r="X56" t="str">
            <v>...................................</v>
          </cell>
          <cell r="Y56" t="str">
            <v>|</v>
          </cell>
        </row>
        <row r="57">
          <cell r="A57" t="str">
            <v>|</v>
          </cell>
          <cell r="C57" t="str">
            <v>|</v>
          </cell>
          <cell r="E57" t="str">
            <v>|</v>
          </cell>
          <cell r="R57" t="str">
            <v>|</v>
          </cell>
          <cell r="W57" t="str">
            <v>|</v>
          </cell>
          <cell r="Y57" t="str">
            <v>|</v>
          </cell>
        </row>
        <row r="58">
          <cell r="A58" t="str">
            <v>|</v>
          </cell>
          <cell r="B58" t="str">
            <v>Consolidated</v>
          </cell>
          <cell r="C58" t="str">
            <v>|</v>
          </cell>
          <cell r="D58" t="str">
            <v>2004-05</v>
          </cell>
          <cell r="E58" t="str">
            <v>|</v>
          </cell>
          <cell r="F58">
            <v>12443</v>
          </cell>
          <cell r="G58">
            <v>9546</v>
          </cell>
          <cell r="H58">
            <v>8098</v>
          </cell>
          <cell r="I58">
            <v>11743</v>
          </cell>
          <cell r="J58">
            <v>10390</v>
          </cell>
          <cell r="K58">
            <v>7906</v>
          </cell>
          <cell r="L58">
            <v>11284</v>
          </cell>
          <cell r="M58">
            <v>11063</v>
          </cell>
          <cell r="N58">
            <v>9135</v>
          </cell>
          <cell r="O58">
            <v>11268</v>
          </cell>
          <cell r="P58">
            <v>10752</v>
          </cell>
          <cell r="Q58">
            <v>7592</v>
          </cell>
          <cell r="R58" t="str">
            <v>|</v>
          </cell>
          <cell r="S58">
            <v>30087</v>
          </cell>
          <cell r="T58">
            <v>30039</v>
          </cell>
          <cell r="U58">
            <v>31482</v>
          </cell>
          <cell r="V58">
            <v>29612</v>
          </cell>
          <cell r="W58" t="str">
            <v>|</v>
          </cell>
          <cell r="X58">
            <v>121220</v>
          </cell>
          <cell r="Y58" t="str">
            <v>|</v>
          </cell>
        </row>
        <row r="59">
          <cell r="A59" t="str">
            <v>|</v>
          </cell>
          <cell r="B59" t="str">
            <v>Fund TOTALS</v>
          </cell>
          <cell r="C59" t="str">
            <v>|</v>
          </cell>
          <cell r="D59" t="str">
            <v>2003-04</v>
          </cell>
          <cell r="E59" t="str">
            <v>|</v>
          </cell>
          <cell r="F59">
            <v>10879</v>
          </cell>
          <cell r="G59">
            <v>10100</v>
          </cell>
          <cell r="H59">
            <v>7317</v>
          </cell>
          <cell r="I59">
            <v>11002</v>
          </cell>
          <cell r="J59">
            <v>9794</v>
          </cell>
          <cell r="K59">
            <v>7676</v>
          </cell>
          <cell r="L59">
            <v>11033</v>
          </cell>
          <cell r="M59">
            <v>10315</v>
          </cell>
          <cell r="N59">
            <v>9003</v>
          </cell>
          <cell r="O59">
            <v>11329</v>
          </cell>
          <cell r="P59">
            <v>10290</v>
          </cell>
          <cell r="Q59">
            <v>6922</v>
          </cell>
          <cell r="R59" t="str">
            <v>|</v>
          </cell>
          <cell r="S59">
            <v>28296</v>
          </cell>
          <cell r="T59">
            <v>28472</v>
          </cell>
          <cell r="U59">
            <v>30351</v>
          </cell>
          <cell r="V59">
            <v>28541</v>
          </cell>
          <cell r="W59" t="str">
            <v>|</v>
          </cell>
          <cell r="X59">
            <v>115660</v>
          </cell>
          <cell r="Y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row>
        <row r="61">
          <cell r="A61" t="str">
            <v>|</v>
          </cell>
          <cell r="B61" t="str">
            <v>ACCRUED VAT</v>
          </cell>
          <cell r="C61" t="str">
            <v>|</v>
          </cell>
          <cell r="D61" t="str">
            <v>2004-05</v>
          </cell>
          <cell r="E61" t="str">
            <v>|</v>
          </cell>
          <cell r="F61">
            <v>5820</v>
          </cell>
          <cell r="G61">
            <v>6007</v>
          </cell>
          <cell r="H61">
            <v>5961</v>
          </cell>
          <cell r="I61">
            <v>5950</v>
          </cell>
          <cell r="J61">
            <v>5972</v>
          </cell>
          <cell r="K61">
            <v>6320</v>
          </cell>
          <cell r="L61">
            <v>6309</v>
          </cell>
          <cell r="M61">
            <v>6434</v>
          </cell>
          <cell r="N61">
            <v>6061</v>
          </cell>
          <cell r="O61">
            <v>6364</v>
          </cell>
          <cell r="P61">
            <v>6085</v>
          </cell>
          <cell r="Q61">
            <v>6199</v>
          </cell>
          <cell r="R61" t="str">
            <v>|</v>
          </cell>
          <cell r="S61">
            <v>17788</v>
          </cell>
          <cell r="T61">
            <v>18242</v>
          </cell>
          <cell r="U61">
            <v>18804</v>
          </cell>
          <cell r="V61">
            <v>18648</v>
          </cell>
          <cell r="W61" t="str">
            <v>|</v>
          </cell>
          <cell r="X61">
            <v>73482</v>
          </cell>
          <cell r="Y61" t="str">
            <v>|</v>
          </cell>
        </row>
        <row r="62">
          <cell r="A62" t="str">
            <v>|</v>
          </cell>
          <cell r="C62" t="str">
            <v>|</v>
          </cell>
          <cell r="D62" t="str">
            <v>2003-04</v>
          </cell>
          <cell r="E62" t="str">
            <v>|</v>
          </cell>
          <cell r="F62">
            <v>5592</v>
          </cell>
          <cell r="G62">
            <v>5726</v>
          </cell>
          <cell r="H62">
            <v>5682</v>
          </cell>
          <cell r="I62">
            <v>5717</v>
          </cell>
          <cell r="J62">
            <v>5672</v>
          </cell>
          <cell r="K62">
            <v>6057</v>
          </cell>
          <cell r="L62">
            <v>6151</v>
          </cell>
          <cell r="M62">
            <v>6371</v>
          </cell>
          <cell r="N62">
            <v>5772</v>
          </cell>
          <cell r="O62">
            <v>5961</v>
          </cell>
          <cell r="P62">
            <v>5735</v>
          </cell>
          <cell r="Q62">
            <v>6021</v>
          </cell>
          <cell r="R62" t="str">
            <v>|</v>
          </cell>
          <cell r="S62">
            <v>17000</v>
          </cell>
          <cell r="T62">
            <v>17446</v>
          </cell>
          <cell r="U62">
            <v>18294</v>
          </cell>
          <cell r="V62">
            <v>17717</v>
          </cell>
          <cell r="W62" t="str">
            <v>|</v>
          </cell>
          <cell r="X62">
            <v>70457</v>
          </cell>
          <cell r="Y62" t="str">
            <v>|</v>
          </cell>
        </row>
        <row r="63">
          <cell r="A63" t="str">
            <v>|</v>
          </cell>
          <cell r="B63" t="str">
            <v>...................................</v>
          </cell>
          <cell r="C63" t="str">
            <v>|</v>
          </cell>
          <cell r="D63" t="str">
            <v>...................................</v>
          </cell>
          <cell r="E63" t="str">
            <v>|</v>
          </cell>
          <cell r="F63" t="str">
            <v>...................................</v>
          </cell>
          <cell r="G63" t="str">
            <v>...................................</v>
          </cell>
          <cell r="H63" t="str">
            <v>...................................</v>
          </cell>
          <cell r="I63" t="str">
            <v>...................................</v>
          </cell>
          <cell r="J63" t="str">
            <v>...................................</v>
          </cell>
          <cell r="K63" t="str">
            <v>...................................</v>
          </cell>
          <cell r="L63" t="str">
            <v>...................................</v>
          </cell>
          <cell r="M63" t="str">
            <v>...................................</v>
          </cell>
          <cell r="N63" t="str">
            <v>...................................</v>
          </cell>
          <cell r="O63" t="str">
            <v>...................................</v>
          </cell>
          <cell r="P63" t="str">
            <v>...................................</v>
          </cell>
          <cell r="Q63" t="str">
            <v>...................................</v>
          </cell>
          <cell r="R63" t="str">
            <v>|</v>
          </cell>
          <cell r="S63" t="str">
            <v>...................................</v>
          </cell>
          <cell r="T63" t="str">
            <v>...................................</v>
          </cell>
          <cell r="U63" t="str">
            <v>...................................</v>
          </cell>
          <cell r="V63" t="str">
            <v>...................................</v>
          </cell>
          <cell r="W63" t="str">
            <v>|</v>
          </cell>
          <cell r="X63" t="str">
            <v>...................................</v>
          </cell>
          <cell r="Y63" t="str">
            <v>|</v>
          </cell>
        </row>
        <row r="64">
          <cell r="A64" t="str">
            <v>|</v>
          </cell>
          <cell r="B64" t="str">
            <v xml:space="preserve">ACCRUED </v>
          </cell>
          <cell r="C64" t="str">
            <v>|</v>
          </cell>
          <cell r="D64" t="str">
            <v>2004-05</v>
          </cell>
          <cell r="E64" t="str">
            <v>|</v>
          </cell>
          <cell r="F64">
            <v>671.36939684575532</v>
          </cell>
          <cell r="G64">
            <v>670.08260550180103</v>
          </cell>
          <cell r="H64">
            <v>668.79828050792253</v>
          </cell>
          <cell r="I64">
            <v>685.67286368307407</v>
          </cell>
          <cell r="J64">
            <v>684.35865736101493</v>
          </cell>
          <cell r="K64">
            <v>683.04696993440632</v>
          </cell>
          <cell r="L64">
            <v>681.73779657536522</v>
          </cell>
          <cell r="M64">
            <v>681.16968174488579</v>
          </cell>
          <cell r="N64">
            <v>680.60204034343167</v>
          </cell>
          <cell r="O64">
            <v>680.03487197647883</v>
          </cell>
          <cell r="P64">
            <v>679.46817624983169</v>
          </cell>
          <cell r="Q64">
            <v>678.90195276962345</v>
          </cell>
          <cell r="R64" t="str">
            <v>|</v>
          </cell>
          <cell r="S64">
            <v>2010.2502828554789</v>
          </cell>
          <cell r="T64">
            <v>2053.0784909784952</v>
          </cell>
          <cell r="U64">
            <v>2043.5095186636827</v>
          </cell>
          <cell r="V64">
            <v>2038.405000995934</v>
          </cell>
          <cell r="W64" t="str">
            <v>|</v>
          </cell>
          <cell r="X64">
            <v>8145.2432934935905</v>
          </cell>
          <cell r="Y64" t="str">
            <v>|</v>
          </cell>
        </row>
        <row r="65">
          <cell r="A65" t="str">
            <v>|</v>
          </cell>
          <cell r="B65" t="str">
            <v>TOBACCO</v>
          </cell>
          <cell r="C65" t="str">
            <v>|</v>
          </cell>
          <cell r="D65" t="str">
            <v>2003-04</v>
          </cell>
          <cell r="E65" t="str">
            <v>|</v>
          </cell>
          <cell r="F65">
            <v>665.38400187737125</v>
          </cell>
          <cell r="G65">
            <v>665.32855321054819</v>
          </cell>
          <cell r="H65">
            <v>665.27310916444719</v>
          </cell>
          <cell r="I65">
            <v>680.45115437569916</v>
          </cell>
          <cell r="J65">
            <v>680.39445011283465</v>
          </cell>
          <cell r="K65">
            <v>680.33775057532523</v>
          </cell>
          <cell r="L65">
            <v>680.28105576277721</v>
          </cell>
          <cell r="M65">
            <v>678.9771837392318</v>
          </cell>
          <cell r="N65">
            <v>677.67581080373168</v>
          </cell>
          <cell r="O65">
            <v>676.37693216635773</v>
          </cell>
          <cell r="P65">
            <v>675.08054304637221</v>
          </cell>
          <cell r="Q65">
            <v>672.65865927603443</v>
          </cell>
          <cell r="R65" t="str">
            <v>|</v>
          </cell>
          <cell r="S65">
            <v>1995.9856642523669</v>
          </cell>
          <cell r="T65">
            <v>2041.1833550638589</v>
          </cell>
          <cell r="U65">
            <v>2036.9340503057406</v>
          </cell>
          <cell r="V65">
            <v>2024.1161344887646</v>
          </cell>
          <cell r="W65" t="str">
            <v>|</v>
          </cell>
          <cell r="X65">
            <v>8098.2192041107301</v>
          </cell>
          <cell r="Y65" t="str">
            <v>|</v>
          </cell>
        </row>
        <row r="66">
          <cell r="A66" t="str">
            <v>|</v>
          </cell>
          <cell r="B66" t="str">
            <v>...................................</v>
          </cell>
          <cell r="C66" t="str">
            <v>|</v>
          </cell>
          <cell r="D66" t="str">
            <v>...................................</v>
          </cell>
          <cell r="E66" t="str">
            <v>|</v>
          </cell>
          <cell r="F66" t="str">
            <v>...................................</v>
          </cell>
          <cell r="G66" t="str">
            <v>...................................</v>
          </cell>
          <cell r="H66" t="str">
            <v>...................................</v>
          </cell>
          <cell r="I66" t="str">
            <v>...................................</v>
          </cell>
          <cell r="J66" t="str">
            <v>...................................</v>
          </cell>
          <cell r="K66" t="str">
            <v>...................................</v>
          </cell>
          <cell r="L66" t="str">
            <v>...................................</v>
          </cell>
          <cell r="M66" t="str">
            <v>...................................</v>
          </cell>
          <cell r="N66" t="str">
            <v>...................................</v>
          </cell>
          <cell r="O66" t="str">
            <v>...................................</v>
          </cell>
          <cell r="P66" t="str">
            <v>...................................</v>
          </cell>
          <cell r="Q66" t="str">
            <v>...................................</v>
          </cell>
          <cell r="R66" t="str">
            <v>|</v>
          </cell>
          <cell r="S66" t="str">
            <v>...................................</v>
          </cell>
          <cell r="T66" t="str">
            <v>...................................</v>
          </cell>
          <cell r="U66" t="str">
            <v>...................................</v>
          </cell>
          <cell r="V66" t="str">
            <v>...................................</v>
          </cell>
          <cell r="W66" t="str">
            <v>|</v>
          </cell>
          <cell r="X66" t="str">
            <v>...................................</v>
          </cell>
          <cell r="Y66" t="str">
            <v>|</v>
          </cell>
        </row>
        <row r="67">
          <cell r="A67" t="str">
            <v>|</v>
          </cell>
          <cell r="B67" t="str">
            <v>ACCRUED IPT</v>
          </cell>
          <cell r="C67" t="str">
            <v>|</v>
          </cell>
          <cell r="D67" t="str">
            <v>2004-05</v>
          </cell>
          <cell r="E67" t="str">
            <v>|</v>
          </cell>
          <cell r="F67">
            <v>209</v>
          </cell>
          <cell r="G67">
            <v>209</v>
          </cell>
          <cell r="H67">
            <v>209</v>
          </cell>
          <cell r="I67">
            <v>207</v>
          </cell>
          <cell r="J67">
            <v>207</v>
          </cell>
          <cell r="K67">
            <v>207</v>
          </cell>
          <cell r="L67">
            <v>201</v>
          </cell>
          <cell r="M67">
            <v>201</v>
          </cell>
          <cell r="N67">
            <v>201</v>
          </cell>
          <cell r="O67">
            <v>201</v>
          </cell>
          <cell r="P67">
            <v>201</v>
          </cell>
          <cell r="Q67">
            <v>199.96080000000006</v>
          </cell>
          <cell r="R67" t="str">
            <v>|</v>
          </cell>
          <cell r="S67">
            <v>627</v>
          </cell>
          <cell r="T67">
            <v>621</v>
          </cell>
          <cell r="U67">
            <v>603</v>
          </cell>
          <cell r="V67">
            <v>601.96080000000006</v>
          </cell>
          <cell r="W67" t="str">
            <v>|</v>
          </cell>
          <cell r="X67">
            <v>2452.9607999999998</v>
          </cell>
          <cell r="Y67" t="str">
            <v>|</v>
          </cell>
        </row>
        <row r="68">
          <cell r="A68" t="str">
            <v>|</v>
          </cell>
          <cell r="C68" t="str">
            <v>|</v>
          </cell>
          <cell r="D68" t="str">
            <v>2003-04</v>
          </cell>
          <cell r="E68" t="str">
            <v>|</v>
          </cell>
          <cell r="F68">
            <v>200</v>
          </cell>
          <cell r="G68">
            <v>200</v>
          </cell>
          <cell r="H68">
            <v>201</v>
          </cell>
          <cell r="I68">
            <v>195</v>
          </cell>
          <cell r="J68">
            <v>195</v>
          </cell>
          <cell r="K68">
            <v>195</v>
          </cell>
          <cell r="L68">
            <v>187</v>
          </cell>
          <cell r="M68">
            <v>187</v>
          </cell>
          <cell r="N68">
            <v>187</v>
          </cell>
          <cell r="O68">
            <v>191</v>
          </cell>
          <cell r="P68">
            <v>191</v>
          </cell>
          <cell r="Q68">
            <v>191</v>
          </cell>
          <cell r="R68" t="str">
            <v>|</v>
          </cell>
          <cell r="S68">
            <v>601</v>
          </cell>
          <cell r="T68">
            <v>585</v>
          </cell>
          <cell r="U68">
            <v>561</v>
          </cell>
          <cell r="V68">
            <v>573</v>
          </cell>
          <cell r="W68" t="str">
            <v>|</v>
          </cell>
          <cell r="X68">
            <v>2320</v>
          </cell>
          <cell r="Y68" t="str">
            <v>|</v>
          </cell>
        </row>
        <row r="69">
          <cell r="A69" t="str">
            <v>|</v>
          </cell>
          <cell r="B69" t="str">
            <v>...................................</v>
          </cell>
          <cell r="C69" t="str">
            <v>|</v>
          </cell>
          <cell r="D69" t="str">
            <v>...................................</v>
          </cell>
          <cell r="E69" t="str">
            <v>|</v>
          </cell>
          <cell r="F69" t="str">
            <v>...................................</v>
          </cell>
          <cell r="G69" t="str">
            <v>...................................</v>
          </cell>
          <cell r="H69" t="str">
            <v>...................................</v>
          </cell>
          <cell r="I69" t="str">
            <v>...................................</v>
          </cell>
          <cell r="J69" t="str">
            <v>...................................</v>
          </cell>
          <cell r="K69" t="str">
            <v>...................................</v>
          </cell>
          <cell r="L69" t="str">
            <v>...................................</v>
          </cell>
          <cell r="M69" t="str">
            <v>...................................</v>
          </cell>
          <cell r="N69" t="str">
            <v>...................................</v>
          </cell>
          <cell r="O69" t="str">
            <v>...................................</v>
          </cell>
          <cell r="P69" t="str">
            <v>...................................</v>
          </cell>
          <cell r="Q69" t="str">
            <v>...................................</v>
          </cell>
          <cell r="R69" t="str">
            <v>|</v>
          </cell>
          <cell r="S69" t="str">
            <v>...................................</v>
          </cell>
          <cell r="T69" t="str">
            <v>...................................</v>
          </cell>
          <cell r="U69" t="str">
            <v>...................................</v>
          </cell>
          <cell r="V69" t="str">
            <v>...................................</v>
          </cell>
          <cell r="W69" t="str">
            <v>|</v>
          </cell>
          <cell r="X69" t="str">
            <v>...................................</v>
          </cell>
          <cell r="Y69" t="str">
            <v>|</v>
          </cell>
        </row>
        <row r="70">
          <cell r="A70" t="str">
            <v>|</v>
          </cell>
          <cell r="B70" t="str">
            <v xml:space="preserve">ACCRUED </v>
          </cell>
          <cell r="C70" t="str">
            <v>|</v>
          </cell>
          <cell r="D70" t="str">
            <v>2004-05</v>
          </cell>
          <cell r="E70" t="str">
            <v>|</v>
          </cell>
          <cell r="F70">
            <v>58</v>
          </cell>
          <cell r="G70">
            <v>58</v>
          </cell>
          <cell r="H70">
            <v>58</v>
          </cell>
          <cell r="I70">
            <v>50</v>
          </cell>
          <cell r="J70">
            <v>50</v>
          </cell>
          <cell r="K70">
            <v>51</v>
          </cell>
          <cell r="L70">
            <v>50</v>
          </cell>
          <cell r="M70">
            <v>50</v>
          </cell>
          <cell r="N70">
            <v>50</v>
          </cell>
          <cell r="O70">
            <v>60</v>
          </cell>
          <cell r="P70">
            <v>60</v>
          </cell>
          <cell r="Q70">
            <v>58.6995</v>
          </cell>
          <cell r="R70" t="str">
            <v>|</v>
          </cell>
          <cell r="S70">
            <v>174</v>
          </cell>
          <cell r="T70">
            <v>151</v>
          </cell>
          <cell r="U70">
            <v>150</v>
          </cell>
          <cell r="V70">
            <v>178.6995</v>
          </cell>
          <cell r="W70" t="str">
            <v>|</v>
          </cell>
          <cell r="X70">
            <v>653.69949999999994</v>
          </cell>
          <cell r="Y70" t="str">
            <v>|</v>
          </cell>
        </row>
        <row r="71">
          <cell r="A71" t="str">
            <v>|</v>
          </cell>
          <cell r="B71" t="str">
            <v>LANDFILL</v>
          </cell>
          <cell r="C71" t="str">
            <v>|</v>
          </cell>
          <cell r="D71" t="str">
            <v>2003-04</v>
          </cell>
          <cell r="E71" t="str">
            <v>|</v>
          </cell>
          <cell r="F71">
            <v>57</v>
          </cell>
          <cell r="G71">
            <v>57</v>
          </cell>
          <cell r="H71">
            <v>57</v>
          </cell>
          <cell r="I71">
            <v>54</v>
          </cell>
          <cell r="J71">
            <v>54</v>
          </cell>
          <cell r="K71">
            <v>54</v>
          </cell>
          <cell r="L71">
            <v>52</v>
          </cell>
          <cell r="M71">
            <v>52</v>
          </cell>
          <cell r="N71">
            <v>51</v>
          </cell>
          <cell r="O71">
            <v>52</v>
          </cell>
          <cell r="P71">
            <v>52</v>
          </cell>
          <cell r="Q71">
            <v>51</v>
          </cell>
          <cell r="R71" t="str">
            <v>|</v>
          </cell>
          <cell r="S71">
            <v>171</v>
          </cell>
          <cell r="T71">
            <v>162</v>
          </cell>
          <cell r="U71">
            <v>155</v>
          </cell>
          <cell r="V71">
            <v>155</v>
          </cell>
          <cell r="W71" t="str">
            <v>|</v>
          </cell>
          <cell r="X71">
            <v>643</v>
          </cell>
          <cell r="Y71" t="str">
            <v>|</v>
          </cell>
        </row>
        <row r="72">
          <cell r="A72" t="str">
            <v>|</v>
          </cell>
          <cell r="B72" t="str">
            <v>-----------------------------------</v>
          </cell>
          <cell r="C72" t="str">
            <v>|</v>
          </cell>
          <cell r="D72" t="str">
            <v>-----------------------------------</v>
          </cell>
          <cell r="E72" t="str">
            <v>|</v>
          </cell>
          <cell r="F72" t="str">
            <v>-----------------------------------</v>
          </cell>
          <cell r="G72" t="str">
            <v>-----------------------------------</v>
          </cell>
          <cell r="H72" t="str">
            <v>-----------------------------------</v>
          </cell>
          <cell r="I72" t="str">
            <v>-----------------------------------</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row>
        <row r="73">
          <cell r="A73" t="str">
            <v>|</v>
          </cell>
          <cell r="B73" t="str">
            <v xml:space="preserve">ACCRUED </v>
          </cell>
          <cell r="C73" t="str">
            <v>|</v>
          </cell>
          <cell r="D73" t="str">
            <v>2004-05</v>
          </cell>
          <cell r="E73" t="str">
            <v>|</v>
          </cell>
          <cell r="F73">
            <v>62</v>
          </cell>
          <cell r="G73">
            <v>62</v>
          </cell>
          <cell r="H73">
            <v>62</v>
          </cell>
          <cell r="I73">
            <v>62</v>
          </cell>
          <cell r="J73">
            <v>62</v>
          </cell>
          <cell r="K73">
            <v>62</v>
          </cell>
          <cell r="L73">
            <v>71</v>
          </cell>
          <cell r="M73">
            <v>71</v>
          </cell>
          <cell r="N73">
            <v>71</v>
          </cell>
          <cell r="O73">
            <v>73</v>
          </cell>
          <cell r="P73">
            <v>73</v>
          </cell>
          <cell r="Q73">
            <v>73</v>
          </cell>
          <cell r="R73" t="str">
            <v>|</v>
          </cell>
          <cell r="S73">
            <v>186</v>
          </cell>
          <cell r="T73">
            <v>186</v>
          </cell>
          <cell r="U73">
            <v>213</v>
          </cell>
          <cell r="V73">
            <v>219</v>
          </cell>
          <cell r="W73" t="str">
            <v>|</v>
          </cell>
          <cell r="X73">
            <v>804</v>
          </cell>
          <cell r="Y73" t="str">
            <v>|</v>
          </cell>
        </row>
        <row r="74">
          <cell r="A74" t="str">
            <v>|</v>
          </cell>
          <cell r="B74" t="str">
            <v>CCL</v>
          </cell>
          <cell r="C74" t="str">
            <v>|</v>
          </cell>
          <cell r="D74" t="str">
            <v>2003-04</v>
          </cell>
          <cell r="E74" t="str">
            <v>|</v>
          </cell>
          <cell r="F74">
            <v>63</v>
          </cell>
          <cell r="G74">
            <v>63</v>
          </cell>
          <cell r="H74">
            <v>63</v>
          </cell>
          <cell r="I74">
            <v>62</v>
          </cell>
          <cell r="J74">
            <v>62</v>
          </cell>
          <cell r="K74">
            <v>62</v>
          </cell>
          <cell r="L74">
            <v>76</v>
          </cell>
          <cell r="M74">
            <v>76</v>
          </cell>
          <cell r="N74">
            <v>76</v>
          </cell>
          <cell r="O74">
            <v>71</v>
          </cell>
          <cell r="P74">
            <v>71</v>
          </cell>
          <cell r="Q74">
            <v>71</v>
          </cell>
          <cell r="R74" t="str">
            <v>|</v>
          </cell>
          <cell r="S74">
            <v>189</v>
          </cell>
          <cell r="T74">
            <v>186</v>
          </cell>
          <cell r="U74">
            <v>228</v>
          </cell>
          <cell r="V74">
            <v>213</v>
          </cell>
          <cell r="W74" t="str">
            <v>|</v>
          </cell>
          <cell r="X74">
            <v>816</v>
          </cell>
          <cell r="Y74" t="str">
            <v>|</v>
          </cell>
        </row>
        <row r="75">
          <cell r="A75" t="str">
            <v>|</v>
          </cell>
          <cell r="B75" t="str">
            <v>-----------------------------------</v>
          </cell>
          <cell r="C75" t="str">
            <v>|</v>
          </cell>
          <cell r="D75" t="str">
            <v>-----------------------------------</v>
          </cell>
          <cell r="E75" t="str">
            <v>|</v>
          </cell>
          <cell r="F75" t="str">
            <v>-----------------------------------</v>
          </cell>
          <cell r="G75" t="str">
            <v>-----------------------------------</v>
          </cell>
          <cell r="H75" t="str">
            <v>-----------------------------------</v>
          </cell>
          <cell r="I75" t="str">
            <v>-----------------------------------</v>
          </cell>
          <cell r="J75" t="str">
            <v>-----------------------------------</v>
          </cell>
          <cell r="K75" t="str">
            <v>-----------------------------------</v>
          </cell>
          <cell r="L75" t="str">
            <v>-----------------------------------</v>
          </cell>
          <cell r="M75" t="str">
            <v>-----------------------------------</v>
          </cell>
          <cell r="N75" t="str">
            <v>-----------------------------------</v>
          </cell>
          <cell r="O75" t="str">
            <v>-----------------------------------</v>
          </cell>
          <cell r="P75" t="str">
            <v>-----------------------------------</v>
          </cell>
          <cell r="Q75" t="str">
            <v>-----------------------------------</v>
          </cell>
          <cell r="R75" t="str">
            <v>|</v>
          </cell>
          <cell r="S75" t="str">
            <v>-----------------------------------</v>
          </cell>
          <cell r="T75" t="str">
            <v>-----------------------------------</v>
          </cell>
          <cell r="U75" t="str">
            <v>-----------------------------------</v>
          </cell>
          <cell r="V75" t="str">
            <v>-----------------------------------</v>
          </cell>
          <cell r="W75" t="str">
            <v>|</v>
          </cell>
          <cell r="X75" t="str">
            <v>-----------------------------------</v>
          </cell>
          <cell r="Y75" t="str">
            <v>|</v>
          </cell>
        </row>
        <row r="76">
          <cell r="A76" t="str">
            <v>|</v>
          </cell>
          <cell r="B76" t="str">
            <v>ACCRUED</v>
          </cell>
          <cell r="C76" t="str">
            <v>|</v>
          </cell>
          <cell r="D76" t="str">
            <v>2004-05</v>
          </cell>
          <cell r="E76" t="str">
            <v>|</v>
          </cell>
          <cell r="F76">
            <v>33</v>
          </cell>
          <cell r="G76">
            <v>33</v>
          </cell>
          <cell r="H76">
            <v>33</v>
          </cell>
          <cell r="I76">
            <v>26</v>
          </cell>
          <cell r="J76">
            <v>26</v>
          </cell>
          <cell r="K76">
            <v>25</v>
          </cell>
          <cell r="L76">
            <v>24</v>
          </cell>
          <cell r="M76">
            <v>24</v>
          </cell>
          <cell r="N76">
            <v>23</v>
          </cell>
          <cell r="O76">
            <v>27</v>
          </cell>
          <cell r="P76">
            <v>27</v>
          </cell>
          <cell r="Q76">
            <v>26.397600000000011</v>
          </cell>
          <cell r="R76" t="str">
            <v>|</v>
          </cell>
          <cell r="S76">
            <v>99</v>
          </cell>
          <cell r="T76">
            <v>77</v>
          </cell>
          <cell r="U76">
            <v>71</v>
          </cell>
          <cell r="V76">
            <v>80.397600000000011</v>
          </cell>
          <cell r="W76" t="str">
            <v>|</v>
          </cell>
          <cell r="X76">
            <v>327.39760000000001</v>
          </cell>
          <cell r="Y76" t="str">
            <v>|</v>
          </cell>
        </row>
        <row r="77">
          <cell r="A77" t="str">
            <v>|</v>
          </cell>
          <cell r="B77" t="str">
            <v>AGGREGATES</v>
          </cell>
          <cell r="C77" t="str">
            <v>|</v>
          </cell>
          <cell r="D77" t="str">
            <v>2003-04</v>
          </cell>
          <cell r="E77" t="str">
            <v>|</v>
          </cell>
          <cell r="F77">
            <v>30</v>
          </cell>
          <cell r="G77">
            <v>30</v>
          </cell>
          <cell r="H77">
            <v>30</v>
          </cell>
          <cell r="I77">
            <v>29</v>
          </cell>
          <cell r="J77">
            <v>29</v>
          </cell>
          <cell r="K77">
            <v>31</v>
          </cell>
          <cell r="L77">
            <v>29</v>
          </cell>
          <cell r="M77">
            <v>29</v>
          </cell>
          <cell r="N77">
            <v>30</v>
          </cell>
          <cell r="O77">
            <v>27</v>
          </cell>
          <cell r="P77">
            <v>27</v>
          </cell>
          <cell r="Q77">
            <v>27</v>
          </cell>
          <cell r="R77" t="str">
            <v>|</v>
          </cell>
          <cell r="S77">
            <v>90</v>
          </cell>
          <cell r="T77">
            <v>89</v>
          </cell>
          <cell r="U77">
            <v>88</v>
          </cell>
          <cell r="V77">
            <v>81</v>
          </cell>
          <cell r="W77" t="str">
            <v>|</v>
          </cell>
          <cell r="X77">
            <v>348</v>
          </cell>
          <cell r="Y77" t="str">
            <v>|</v>
          </cell>
        </row>
        <row r="78">
          <cell r="A78" t="str">
            <v>|</v>
          </cell>
          <cell r="B78" t="str">
            <v>-----------------------------------</v>
          </cell>
          <cell r="C78" t="str">
            <v>|</v>
          </cell>
          <cell r="D78" t="str">
            <v>-----------------------------------</v>
          </cell>
          <cell r="E78" t="str">
            <v>|</v>
          </cell>
          <cell r="F78" t="str">
            <v>-----------------------------------</v>
          </cell>
          <cell r="G78" t="str">
            <v>-----------------------------------</v>
          </cell>
          <cell r="H78" t="str">
            <v>-----------------------------------</v>
          </cell>
          <cell r="I78" t="str">
            <v>-----------------------------------</v>
          </cell>
          <cell r="J78" t="str">
            <v>-----------------------------------</v>
          </cell>
          <cell r="K78" t="str">
            <v>-----------------------------------</v>
          </cell>
          <cell r="L78" t="str">
            <v>-----------------------------------</v>
          </cell>
          <cell r="M78" t="str">
            <v>-----------------------------------</v>
          </cell>
          <cell r="N78" t="str">
            <v>-----------------------------------</v>
          </cell>
          <cell r="O78" t="str">
            <v>-----------------------------------</v>
          </cell>
          <cell r="P78" t="str">
            <v>-----------------------------------</v>
          </cell>
          <cell r="Q78" t="str">
            <v>-----------------------------------</v>
          </cell>
          <cell r="R78" t="str">
            <v>|</v>
          </cell>
          <cell r="S78" t="str">
            <v>-----------------------------------</v>
          </cell>
          <cell r="T78" t="str">
            <v>-----------------------------------</v>
          </cell>
          <cell r="U78" t="str">
            <v>-----------------------------------</v>
          </cell>
          <cell r="V78" t="str">
            <v>-----------------------------------</v>
          </cell>
          <cell r="W78" t="str">
            <v>|</v>
          </cell>
          <cell r="X78" t="str">
            <v>-----------------------------------</v>
          </cell>
          <cell r="Y78" t="str">
            <v>|</v>
          </cell>
        </row>
        <row r="79">
          <cell r="B79" t="str">
            <v>** = Actuals</v>
          </cell>
          <cell r="D79" t="str">
            <v>OT/FC</v>
          </cell>
          <cell r="E79" t="str">
            <v>=</v>
          </cell>
          <cell r="F79" t="str">
            <v>Outturn/ forecast</v>
          </cell>
          <cell r="H79" t="str">
            <v># Including former agricultural levies</v>
          </cell>
        </row>
        <row r="82">
          <cell r="B82" t="str">
            <v>TABLE F1</v>
          </cell>
          <cell r="D82" t="str">
            <v>£ million</v>
          </cell>
          <cell r="H82" t="str">
            <v>PROPORTIONATE MONTHLY VARIATION FROM PREVIOUS YEAR</v>
          </cell>
        </row>
        <row r="83">
          <cell r="B83" t="str">
            <v>------------</v>
          </cell>
        </row>
        <row r="84">
          <cell r="F84">
            <v>0</v>
          </cell>
          <cell r="G84">
            <v>0</v>
          </cell>
          <cell r="H84">
            <v>0</v>
          </cell>
          <cell r="I84">
            <v>0</v>
          </cell>
          <cell r="J84">
            <v>0</v>
          </cell>
          <cell r="K84">
            <v>0</v>
          </cell>
          <cell r="L84">
            <v>0</v>
          </cell>
          <cell r="M84">
            <v>0</v>
          </cell>
          <cell r="N84">
            <v>0</v>
          </cell>
          <cell r="O84">
            <v>0</v>
          </cell>
          <cell r="P84">
            <v>0</v>
          </cell>
          <cell r="Q84">
            <v>0</v>
          </cell>
          <cell r="S84">
            <v>0</v>
          </cell>
          <cell r="T84">
            <v>0</v>
          </cell>
          <cell r="U84">
            <v>0</v>
          </cell>
          <cell r="V84">
            <v>0</v>
          </cell>
        </row>
        <row r="85">
          <cell r="A85" t="str">
            <v>|</v>
          </cell>
          <cell r="B85" t="str">
            <v>Revenue source</v>
          </cell>
          <cell r="C85" t="str">
            <v>|</v>
          </cell>
          <cell r="E85" t="str">
            <v>|</v>
          </cell>
          <cell r="F85" t="str">
            <v>April</v>
          </cell>
          <cell r="G85" t="str">
            <v>May</v>
          </cell>
          <cell r="H85" t="str">
            <v>June</v>
          </cell>
          <cell r="I85" t="str">
            <v>July</v>
          </cell>
          <cell r="J85" t="str">
            <v>August</v>
          </cell>
          <cell r="K85" t="str">
            <v>September</v>
          </cell>
          <cell r="L85" t="str">
            <v>October</v>
          </cell>
          <cell r="M85" t="str">
            <v>November</v>
          </cell>
          <cell r="N85" t="str">
            <v>December</v>
          </cell>
          <cell r="O85" t="str">
            <v>January</v>
          </cell>
          <cell r="P85" t="str">
            <v>February</v>
          </cell>
          <cell r="Q85" t="str">
            <v>March</v>
          </cell>
          <cell r="R85" t="str">
            <v>|</v>
          </cell>
          <cell r="S85" t="str">
            <v>Q1</v>
          </cell>
          <cell r="T85" t="str">
            <v>Q2</v>
          </cell>
          <cell r="U85" t="str">
            <v>Q3</v>
          </cell>
          <cell r="V85" t="str">
            <v>Q4</v>
          </cell>
          <cell r="W85" t="str">
            <v>|</v>
          </cell>
          <cell r="X85" t="str">
            <v>Year</v>
          </cell>
          <cell r="Y85" t="str">
            <v>|</v>
          </cell>
        </row>
        <row r="86">
          <cell r="A86" t="str">
            <v>|</v>
          </cell>
          <cell r="B86" t="str">
            <v>-----------------------------------</v>
          </cell>
          <cell r="C86" t="str">
            <v>|</v>
          </cell>
          <cell r="D86" t="str">
            <v>-----------------------------------</v>
          </cell>
          <cell r="E86" t="str">
            <v>|</v>
          </cell>
          <cell r="F86" t="str">
            <v>-----------------------------------</v>
          </cell>
          <cell r="G86" t="str">
            <v>-----------------------------------</v>
          </cell>
          <cell r="H86" t="str">
            <v>-----------------------------------</v>
          </cell>
          <cell r="I86" t="str">
            <v>-----------------------------------</v>
          </cell>
          <cell r="J86" t="str">
            <v>-----------------------------------</v>
          </cell>
          <cell r="K86" t="str">
            <v>-----------------------------------</v>
          </cell>
          <cell r="L86" t="str">
            <v>-----------------------------------</v>
          </cell>
          <cell r="M86" t="str">
            <v>-----------------------------------</v>
          </cell>
          <cell r="N86" t="str">
            <v>-----------------------------------</v>
          </cell>
          <cell r="O86" t="str">
            <v>-----------------------------------</v>
          </cell>
          <cell r="P86" t="str">
            <v>-----------------------------------</v>
          </cell>
          <cell r="Q86" t="str">
            <v>-----------------------------------</v>
          </cell>
          <cell r="R86" t="str">
            <v>|</v>
          </cell>
          <cell r="S86" t="str">
            <v>-----------------------------------</v>
          </cell>
          <cell r="T86" t="str">
            <v>-----------------------------------</v>
          </cell>
          <cell r="U86" t="str">
            <v>-----------------------------------</v>
          </cell>
          <cell r="V86" t="str">
            <v>-----------------------------------</v>
          </cell>
          <cell r="W86" t="str">
            <v>|</v>
          </cell>
          <cell r="X86" t="str">
            <v>-----------------------------------</v>
          </cell>
          <cell r="Y86" t="str">
            <v>|</v>
          </cell>
        </row>
        <row r="87">
          <cell r="A87" t="str">
            <v>|</v>
          </cell>
          <cell r="B87" t="str">
            <v>IMPORT VAT</v>
          </cell>
          <cell r="C87" t="str">
            <v>|</v>
          </cell>
          <cell r="D87" t="str">
            <v>Variation</v>
          </cell>
          <cell r="E87" t="str">
            <v>|</v>
          </cell>
          <cell r="F87">
            <v>0.16455696202531644</v>
          </cell>
          <cell r="G87">
            <v>6.2307692307692307E-2</v>
          </cell>
          <cell r="H87">
            <v>-9.3823299452697427E-3</v>
          </cell>
          <cell r="I87">
            <v>2.8685258964143426E-2</v>
          </cell>
          <cell r="J87">
            <v>3.4664657121326298E-2</v>
          </cell>
          <cell r="K87">
            <v>5.9101654846335699E-2</v>
          </cell>
          <cell r="L87">
            <v>-7.3119777158774379E-2</v>
          </cell>
          <cell r="M87">
            <v>-7.2022160664819951E-2</v>
          </cell>
          <cell r="N87">
            <v>-7.326007326007326E-4</v>
          </cell>
          <cell r="O87">
            <v>-2.0164301717699777E-2</v>
          </cell>
          <cell r="P87">
            <v>-4.1666666666666664E-2</v>
          </cell>
          <cell r="Q87">
            <v>1.5847860538827259E-3</v>
          </cell>
          <cell r="R87" t="str">
            <v>|</v>
          </cell>
          <cell r="S87">
            <v>7.2079104865990118E-2</v>
          </cell>
          <cell r="T87">
            <v>4.0768631524279411E-2</v>
          </cell>
          <cell r="U87">
            <v>-4.9469964664310952E-2</v>
          </cell>
          <cell r="V87">
            <v>-2.0660115898211137E-2</v>
          </cell>
          <cell r="W87" t="str">
            <v>|</v>
          </cell>
          <cell r="X87">
            <v>8.9263263766658288E-3</v>
          </cell>
          <cell r="Y87" t="str">
            <v>|</v>
          </cell>
        </row>
        <row r="88">
          <cell r="A88" t="str">
            <v>|</v>
          </cell>
          <cell r="C88" t="str">
            <v>|</v>
          </cell>
          <cell r="E88" t="str">
            <v>|</v>
          </cell>
          <cell r="R88" t="str">
            <v>|</v>
          </cell>
          <cell r="W88" t="str">
            <v>|</v>
          </cell>
          <cell r="Y88" t="str">
            <v>|</v>
          </cell>
        </row>
        <row r="89">
          <cell r="A89" t="str">
            <v>|</v>
          </cell>
          <cell r="B89" t="str">
            <v>...................................</v>
          </cell>
          <cell r="C89" t="str">
            <v>|</v>
          </cell>
          <cell r="D89" t="str">
            <v>...................................</v>
          </cell>
          <cell r="E89" t="str">
            <v>|</v>
          </cell>
          <cell r="F89" t="str">
            <v>...................................</v>
          </cell>
          <cell r="G89" t="str">
            <v>...................................</v>
          </cell>
          <cell r="H89" t="str">
            <v>...................................</v>
          </cell>
          <cell r="I89" t="str">
            <v>...................................</v>
          </cell>
          <cell r="J89" t="str">
            <v>...................................</v>
          </cell>
          <cell r="K89" t="str">
            <v>...................................</v>
          </cell>
          <cell r="L89" t="str">
            <v>...................................</v>
          </cell>
          <cell r="M89" t="str">
            <v>...................................</v>
          </cell>
          <cell r="N89" t="str">
            <v>...................................</v>
          </cell>
          <cell r="O89" t="str">
            <v>...................................</v>
          </cell>
          <cell r="P89" t="str">
            <v>...................................</v>
          </cell>
          <cell r="Q89" t="str">
            <v>...................................</v>
          </cell>
          <cell r="R89" t="str">
            <v>|</v>
          </cell>
          <cell r="S89" t="str">
            <v>...................................</v>
          </cell>
          <cell r="T89" t="str">
            <v>...................................</v>
          </cell>
          <cell r="U89" t="str">
            <v>...................................</v>
          </cell>
          <cell r="V89" t="str">
            <v>...................................</v>
          </cell>
          <cell r="W89" t="str">
            <v>|</v>
          </cell>
          <cell r="X89" t="str">
            <v>...................................</v>
          </cell>
          <cell r="Y89" t="str">
            <v>|</v>
          </cell>
        </row>
        <row r="90">
          <cell r="A90" t="str">
            <v>|</v>
          </cell>
          <cell r="B90" t="str">
            <v>HOME VAT</v>
          </cell>
          <cell r="C90" t="str">
            <v>|</v>
          </cell>
          <cell r="D90" t="str">
            <v>Variation</v>
          </cell>
          <cell r="E90" t="str">
            <v>|</v>
          </cell>
          <cell r="F90">
            <v>0.17912324829320878</v>
          </cell>
          <cell r="G90">
            <v>4.0816326530612242E-2</v>
          </cell>
          <cell r="H90">
            <v>3.0292942743009321E-2</v>
          </cell>
          <cell r="I90">
            <v>5.4792167639986261E-2</v>
          </cell>
          <cell r="J90">
            <v>8.1291759465478841E-2</v>
          </cell>
          <cell r="K90">
            <v>-1.040943789035392E-3</v>
          </cell>
          <cell r="L90">
            <v>5.5497564370215725E-2</v>
          </cell>
          <cell r="M90">
            <v>0.16894761680037754</v>
          </cell>
          <cell r="N90">
            <v>-8.8855039350088857E-3</v>
          </cell>
          <cell r="O90">
            <v>-1.256322401696851E-2</v>
          </cell>
          <cell r="P90">
            <v>7.7201447527141129E-2</v>
          </cell>
          <cell r="Q90">
            <v>0.2862238074008025</v>
          </cell>
          <cell r="R90" t="str">
            <v>|</v>
          </cell>
          <cell r="S90">
            <v>9.900677912659625E-2</v>
          </cell>
          <cell r="T90">
            <v>5.1614370168258296E-2</v>
          </cell>
          <cell r="U90">
            <v>7.1813285457809697E-2</v>
          </cell>
          <cell r="V90">
            <v>7.1107447924471753E-2</v>
          </cell>
          <cell r="W90" t="str">
            <v>|</v>
          </cell>
          <cell r="X90">
            <v>7.3112453199375371E-2</v>
          </cell>
          <cell r="Y90" t="str">
            <v>|</v>
          </cell>
        </row>
        <row r="91">
          <cell r="A91" t="str">
            <v>|</v>
          </cell>
          <cell r="C91" t="str">
            <v>|</v>
          </cell>
          <cell r="E91" t="str">
            <v>|</v>
          </cell>
          <cell r="R91" t="str">
            <v>|</v>
          </cell>
          <cell r="W91" t="str">
            <v>|</v>
          </cell>
          <cell r="Y91" t="str">
            <v>|</v>
          </cell>
        </row>
        <row r="92">
          <cell r="A92" t="str">
            <v>|</v>
          </cell>
          <cell r="B92" t="str">
            <v>...................................</v>
          </cell>
          <cell r="C92" t="str">
            <v>|</v>
          </cell>
          <cell r="D92" t="str">
            <v>...................................</v>
          </cell>
          <cell r="E92" t="str">
            <v>|</v>
          </cell>
          <cell r="F92" t="str">
            <v>...................................</v>
          </cell>
          <cell r="G92" t="str">
            <v>...................................</v>
          </cell>
          <cell r="H92" t="str">
            <v>...................................</v>
          </cell>
          <cell r="I92" t="str">
            <v>...................................</v>
          </cell>
          <cell r="J92" t="str">
            <v>...................................</v>
          </cell>
          <cell r="K92" t="str">
            <v>...................................</v>
          </cell>
          <cell r="L92" t="str">
            <v>...................................</v>
          </cell>
          <cell r="M92" t="str">
            <v>...................................</v>
          </cell>
          <cell r="N92" t="str">
            <v>...................................</v>
          </cell>
          <cell r="O92" t="str">
            <v>...................................</v>
          </cell>
          <cell r="P92" t="str">
            <v>...................................</v>
          </cell>
          <cell r="Q92" t="str">
            <v>...................................</v>
          </cell>
          <cell r="R92" t="str">
            <v>|</v>
          </cell>
          <cell r="S92" t="str">
            <v>...................................</v>
          </cell>
          <cell r="T92" t="str">
            <v>...................................</v>
          </cell>
          <cell r="U92" t="str">
            <v>...................................</v>
          </cell>
          <cell r="V92" t="str">
            <v>...................................</v>
          </cell>
          <cell r="W92" t="str">
            <v>|</v>
          </cell>
          <cell r="X92" t="str">
            <v>...................................</v>
          </cell>
          <cell r="Y92" t="str">
            <v>|</v>
          </cell>
        </row>
        <row r="93">
          <cell r="A93" t="str">
            <v>|</v>
          </cell>
          <cell r="B93" t="str">
            <v xml:space="preserve">TOTAL VAT </v>
          </cell>
          <cell r="C93" t="str">
            <v>|</v>
          </cell>
          <cell r="D93" t="str">
            <v>Variation</v>
          </cell>
          <cell r="E93" t="str">
            <v>|</v>
          </cell>
          <cell r="F93">
            <v>0.17642752562225475</v>
          </cell>
          <cell r="G93">
            <v>4.597488921713442E-2</v>
          </cell>
          <cell r="H93">
            <v>1.844501517627831E-2</v>
          </cell>
          <cell r="I93">
            <v>5.0162498233714853E-2</v>
          </cell>
          <cell r="J93">
            <v>7.0654976792160915E-2</v>
          </cell>
          <cell r="K93">
            <v>1.7345218019754277E-2</v>
          </cell>
          <cell r="L93">
            <v>2.9788418708240536E-2</v>
          </cell>
          <cell r="M93">
            <v>0.10770855332629356</v>
          </cell>
          <cell r="N93">
            <v>-6.7873303167420816E-3</v>
          </cell>
          <cell r="O93">
            <v>-1.3926084627745045E-2</v>
          </cell>
          <cell r="P93">
            <v>5.1561021759697255E-2</v>
          </cell>
          <cell r="Q93">
            <v>0.18373751783166906</v>
          </cell>
          <cell r="R93" t="str">
            <v>|</v>
          </cell>
          <cell r="S93">
            <v>9.2746082642628111E-2</v>
          </cell>
          <cell r="T93">
            <v>4.9163977706072164E-2</v>
          </cell>
          <cell r="U93">
            <v>4.3478260869565216E-2</v>
          </cell>
          <cell r="V93">
            <v>5.0072191741264802E-2</v>
          </cell>
          <cell r="W93" t="str">
            <v>|</v>
          </cell>
          <cell r="X93">
            <v>5.832693783576362E-2</v>
          </cell>
          <cell r="Y93" t="str">
            <v>|</v>
          </cell>
        </row>
        <row r="94">
          <cell r="A94" t="str">
            <v>|</v>
          </cell>
          <cell r="C94" t="str">
            <v>|</v>
          </cell>
          <cell r="E94" t="str">
            <v>|</v>
          </cell>
          <cell r="R94" t="str">
            <v>|</v>
          </cell>
          <cell r="W94" t="str">
            <v>|</v>
          </cell>
          <cell r="Y94" t="str">
            <v>|</v>
          </cell>
        </row>
        <row r="95">
          <cell r="A95" t="str">
            <v>|</v>
          </cell>
          <cell r="B95" t="str">
            <v>...................................</v>
          </cell>
          <cell r="C95" t="str">
            <v>|</v>
          </cell>
          <cell r="D95" t="str">
            <v>...................................</v>
          </cell>
          <cell r="E95" t="str">
            <v>|</v>
          </cell>
          <cell r="F95" t="str">
            <v>...................................</v>
          </cell>
          <cell r="G95" t="str">
            <v>...................................</v>
          </cell>
          <cell r="H95" t="str">
            <v>...................................</v>
          </cell>
          <cell r="I95" t="str">
            <v>...................................</v>
          </cell>
          <cell r="J95" t="str">
            <v>...................................</v>
          </cell>
          <cell r="K95" t="str">
            <v>...................................</v>
          </cell>
          <cell r="L95" t="str">
            <v>...................................</v>
          </cell>
          <cell r="M95" t="str">
            <v>...................................</v>
          </cell>
          <cell r="N95" t="str">
            <v>...................................</v>
          </cell>
          <cell r="O95" t="str">
            <v>...................................</v>
          </cell>
          <cell r="P95" t="str">
            <v>...................................</v>
          </cell>
          <cell r="Q95" t="str">
            <v>...................................</v>
          </cell>
          <cell r="R95" t="str">
            <v>|</v>
          </cell>
          <cell r="S95" t="str">
            <v>...................................</v>
          </cell>
          <cell r="T95" t="str">
            <v>...................................</v>
          </cell>
          <cell r="U95" t="str">
            <v>...................................</v>
          </cell>
          <cell r="V95" t="str">
            <v>...................................</v>
          </cell>
          <cell r="W95" t="str">
            <v>|</v>
          </cell>
          <cell r="X95" t="str">
            <v>...................................</v>
          </cell>
          <cell r="Y95" t="str">
            <v>|</v>
          </cell>
        </row>
        <row r="96">
          <cell r="A96" t="str">
            <v>|</v>
          </cell>
          <cell r="B96" t="str">
            <v>TOBACCO</v>
          </cell>
          <cell r="C96" t="str">
            <v>|</v>
          </cell>
          <cell r="D96" t="str">
            <v>Variation</v>
          </cell>
          <cell r="E96" t="str">
            <v>|</v>
          </cell>
          <cell r="F96">
            <v>0.75111773472429211</v>
          </cell>
          <cell r="G96">
            <v>-0.83156498673740054</v>
          </cell>
          <cell r="H96">
            <v>3.3733333333333335</v>
          </cell>
          <cell r="I96">
            <v>0.22234513274336284</v>
          </cell>
          <cell r="J96">
            <v>0.11858974358974358</v>
          </cell>
          <cell r="K96">
            <v>2.6490066225165563E-2</v>
          </cell>
          <cell r="L96">
            <v>5.7142857142857141E-2</v>
          </cell>
          <cell r="M96">
            <v>-2.2368421052631579E-2</v>
          </cell>
          <cell r="N96">
            <v>1.5503875968992248E-2</v>
          </cell>
          <cell r="O96">
            <v>-1.6149068322981366E-2</v>
          </cell>
          <cell r="P96">
            <v>5.0541516245487361E-2</v>
          </cell>
          <cell r="Q96">
            <v>-9.3457943925233638E-3</v>
          </cell>
          <cell r="R96" t="str">
            <v>|</v>
          </cell>
          <cell r="S96">
            <v>-0.10476599398883642</v>
          </cell>
          <cell r="T96">
            <v>0.13956043956043956</v>
          </cell>
          <cell r="U96">
            <v>1.4940752189592994E-2</v>
          </cell>
          <cell r="V96">
            <v>4.4977511244377807E-3</v>
          </cell>
          <cell r="W96" t="str">
            <v>|</v>
          </cell>
          <cell r="X96">
            <v>5.9325176121616608E-3</v>
          </cell>
          <cell r="Y96" t="str">
            <v>|</v>
          </cell>
        </row>
        <row r="97">
          <cell r="A97" t="str">
            <v>|</v>
          </cell>
          <cell r="C97" t="str">
            <v>|</v>
          </cell>
          <cell r="E97" t="str">
            <v>|</v>
          </cell>
          <cell r="R97" t="str">
            <v>|</v>
          </cell>
          <cell r="W97" t="str">
            <v>|</v>
          </cell>
          <cell r="Y97" t="str">
            <v>|</v>
          </cell>
        </row>
        <row r="98">
          <cell r="A98" t="str">
            <v>|</v>
          </cell>
          <cell r="B98" t="str">
            <v>...................................</v>
          </cell>
          <cell r="C98" t="str">
            <v>|</v>
          </cell>
          <cell r="D98" t="str">
            <v>...................................</v>
          </cell>
          <cell r="E98" t="str">
            <v>|</v>
          </cell>
          <cell r="F98" t="str">
            <v>...................................</v>
          </cell>
          <cell r="G98" t="str">
            <v>...................................</v>
          </cell>
          <cell r="H98" t="str">
            <v>...................................</v>
          </cell>
          <cell r="I98" t="str">
            <v>...................................</v>
          </cell>
          <cell r="J98" t="str">
            <v>...................................</v>
          </cell>
          <cell r="K98" t="str">
            <v>...................................</v>
          </cell>
          <cell r="L98" t="str">
            <v>...................................</v>
          </cell>
          <cell r="M98" t="str">
            <v>...................................</v>
          </cell>
          <cell r="N98" t="str">
            <v>...................................</v>
          </cell>
          <cell r="O98" t="str">
            <v>...................................</v>
          </cell>
          <cell r="P98" t="str">
            <v>...................................</v>
          </cell>
          <cell r="Q98" t="str">
            <v>...................................</v>
          </cell>
          <cell r="R98" t="str">
            <v>|</v>
          </cell>
          <cell r="S98" t="str">
            <v>...................................</v>
          </cell>
          <cell r="T98" t="str">
            <v>...................................</v>
          </cell>
          <cell r="U98" t="str">
            <v>...................................</v>
          </cell>
          <cell r="V98" t="str">
            <v>...................................</v>
          </cell>
          <cell r="W98" t="str">
            <v>|</v>
          </cell>
          <cell r="X98" t="str">
            <v>...................................</v>
          </cell>
          <cell r="Y98" t="str">
            <v>|</v>
          </cell>
        </row>
        <row r="99">
          <cell r="A99" t="str">
            <v>|</v>
          </cell>
          <cell r="B99" t="str">
            <v>HYDROCARBON</v>
          </cell>
          <cell r="C99" t="str">
            <v>|</v>
          </cell>
          <cell r="D99" t="str">
            <v>Variation</v>
          </cell>
          <cell r="E99" t="str">
            <v>|</v>
          </cell>
          <cell r="F99">
            <v>1.3719512195121951E-2</v>
          </cell>
          <cell r="G99">
            <v>7.6837416481069037E-2</v>
          </cell>
          <cell r="H99">
            <v>4.8117154811715482E-2</v>
          </cell>
          <cell r="I99">
            <v>4.3878656554712896E-2</v>
          </cell>
          <cell r="J99">
            <v>4.9266247379454925E-2</v>
          </cell>
          <cell r="K99">
            <v>7.6098606645230438E-2</v>
          </cell>
          <cell r="L99">
            <v>8.4241823587710603E-3</v>
          </cell>
          <cell r="M99">
            <v>9.8453608247422678E-2</v>
          </cell>
          <cell r="N99">
            <v>9.8759048603929686E-2</v>
          </cell>
          <cell r="O99">
            <v>6.5818584070796465E-2</v>
          </cell>
          <cell r="P99">
            <v>4.804177545691906E-2</v>
          </cell>
          <cell r="Q99">
            <v>4.8000000000000001E-2</v>
          </cell>
          <cell r="R99" t="str">
            <v>|</v>
          </cell>
          <cell r="S99">
            <v>4.5278365045806908E-2</v>
          </cell>
          <cell r="T99">
            <v>5.6405693950177936E-2</v>
          </cell>
          <cell r="U99">
            <v>6.771894093686355E-2</v>
          </cell>
          <cell r="V99">
            <v>5.3769203286888174E-2</v>
          </cell>
          <cell r="W99" t="str">
            <v>|</v>
          </cell>
          <cell r="X99">
            <v>5.5911524620380938E-2</v>
          </cell>
          <cell r="Y99" t="str">
            <v>|</v>
          </cell>
        </row>
        <row r="100">
          <cell r="A100" t="str">
            <v>|</v>
          </cell>
          <cell r="B100" t="str">
            <v>OILS</v>
          </cell>
          <cell r="C100" t="str">
            <v>|</v>
          </cell>
          <cell r="E100" t="str">
            <v>|</v>
          </cell>
          <cell r="R100" t="str">
            <v>|</v>
          </cell>
          <cell r="W100" t="str">
            <v>|</v>
          </cell>
          <cell r="Y100" t="str">
            <v>|</v>
          </cell>
        </row>
        <row r="101">
          <cell r="A101" t="str">
            <v>|</v>
          </cell>
          <cell r="B101" t="str">
            <v>...................................</v>
          </cell>
          <cell r="C101" t="str">
            <v>|</v>
          </cell>
          <cell r="D101" t="str">
            <v>...................................</v>
          </cell>
          <cell r="E101" t="str">
            <v>|</v>
          </cell>
          <cell r="F101" t="str">
            <v>...................................</v>
          </cell>
          <cell r="G101" t="str">
            <v>...................................</v>
          </cell>
          <cell r="H101" t="str">
            <v>...................................</v>
          </cell>
          <cell r="I101" t="str">
            <v>...................................</v>
          </cell>
          <cell r="J101" t="str">
            <v>...................................</v>
          </cell>
          <cell r="K101" t="str">
            <v>...................................</v>
          </cell>
          <cell r="L101" t="str">
            <v>...................................</v>
          </cell>
          <cell r="M101" t="str">
            <v>...................................</v>
          </cell>
          <cell r="N101" t="str">
            <v>...................................</v>
          </cell>
          <cell r="O101" t="str">
            <v>...................................</v>
          </cell>
          <cell r="P101" t="str">
            <v>...................................</v>
          </cell>
          <cell r="Q101" t="str">
            <v>...................................</v>
          </cell>
          <cell r="R101" t="str">
            <v>|</v>
          </cell>
          <cell r="S101" t="str">
            <v>...................................</v>
          </cell>
          <cell r="T101" t="str">
            <v>...................................</v>
          </cell>
          <cell r="U101" t="str">
            <v>...................................</v>
          </cell>
          <cell r="V101" t="str">
            <v>...................................</v>
          </cell>
          <cell r="W101" t="str">
            <v>|</v>
          </cell>
          <cell r="X101" t="str">
            <v>...................................</v>
          </cell>
          <cell r="Y101" t="str">
            <v>|</v>
          </cell>
        </row>
        <row r="102">
          <cell r="A102" t="str">
            <v>|</v>
          </cell>
          <cell r="B102" t="str">
            <v>SPIRITS</v>
          </cell>
          <cell r="C102" t="str">
            <v>|</v>
          </cell>
          <cell r="D102" t="str">
            <v>Variation</v>
          </cell>
          <cell r="E102" t="str">
            <v>|</v>
          </cell>
          <cell r="F102">
            <v>-3.1413612565445025E-2</v>
          </cell>
          <cell r="G102">
            <v>9.036144578313253E-2</v>
          </cell>
          <cell r="H102">
            <v>5.0847457627118647E-2</v>
          </cell>
          <cell r="I102">
            <v>1.11731843575419E-2</v>
          </cell>
          <cell r="J102">
            <v>-5.5248618784530384E-3</v>
          </cell>
          <cell r="K102">
            <v>3.9325842696629212E-2</v>
          </cell>
          <cell r="L102">
            <v>-5.263157894736842E-3</v>
          </cell>
          <cell r="M102">
            <v>-1.6949152542372881E-2</v>
          </cell>
          <cell r="N102">
            <v>1.8518518518518517E-2</v>
          </cell>
          <cell r="O102">
            <v>1.4851485148514851E-2</v>
          </cell>
          <cell r="P102">
            <v>5.0847457627118647E-2</v>
          </cell>
          <cell r="Q102">
            <v>-4.3478260869565216E-2</v>
          </cell>
          <cell r="R102" t="str">
            <v>|</v>
          </cell>
          <cell r="S102">
            <v>3.3707865168539325E-2</v>
          </cell>
          <cell r="T102">
            <v>1.4869888475836431E-2</v>
          </cell>
          <cell r="U102">
            <v>0</v>
          </cell>
          <cell r="V102">
            <v>4.1580041580041582E-3</v>
          </cell>
          <cell r="W102" t="str">
            <v>|</v>
          </cell>
          <cell r="X102">
            <v>1.1854360711261643E-2</v>
          </cell>
          <cell r="Y102" t="str">
            <v>|</v>
          </cell>
        </row>
        <row r="103">
          <cell r="A103" t="str">
            <v>|</v>
          </cell>
          <cell r="C103" t="str">
            <v>|</v>
          </cell>
          <cell r="E103" t="str">
            <v>|</v>
          </cell>
          <cell r="R103" t="str">
            <v>|</v>
          </cell>
          <cell r="W103" t="str">
            <v>|</v>
          </cell>
          <cell r="Y103" t="str">
            <v>|</v>
          </cell>
        </row>
        <row r="104">
          <cell r="A104" t="str">
            <v>|</v>
          </cell>
          <cell r="B104" t="str">
            <v>...................................</v>
          </cell>
          <cell r="C104" t="str">
            <v>|</v>
          </cell>
          <cell r="D104" t="str">
            <v>...................................</v>
          </cell>
          <cell r="E104" t="str">
            <v>|</v>
          </cell>
          <cell r="F104" t="str">
            <v>...................................</v>
          </cell>
          <cell r="G104" t="str">
            <v>...................................</v>
          </cell>
          <cell r="H104" t="str">
            <v>...................................</v>
          </cell>
          <cell r="I104" t="str">
            <v>...................................</v>
          </cell>
          <cell r="J104" t="str">
            <v>...................................</v>
          </cell>
          <cell r="K104" t="str">
            <v>...................................</v>
          </cell>
          <cell r="L104" t="str">
            <v>...................................</v>
          </cell>
          <cell r="M104" t="str">
            <v>...................................</v>
          </cell>
          <cell r="N104" t="str">
            <v>...................................</v>
          </cell>
          <cell r="O104" t="str">
            <v>...................................</v>
          </cell>
          <cell r="P104" t="str">
            <v>...................................</v>
          </cell>
          <cell r="Q104" t="str">
            <v>...................................</v>
          </cell>
          <cell r="R104" t="str">
            <v>|</v>
          </cell>
          <cell r="S104" t="str">
            <v>...................................</v>
          </cell>
          <cell r="T104" t="str">
            <v>...................................</v>
          </cell>
          <cell r="U104" t="str">
            <v>...................................</v>
          </cell>
          <cell r="V104" t="str">
            <v>...................................</v>
          </cell>
          <cell r="W104" t="str">
            <v>|</v>
          </cell>
          <cell r="X104" t="str">
            <v>...................................</v>
          </cell>
          <cell r="Y104" t="str">
            <v>|</v>
          </cell>
        </row>
        <row r="105">
          <cell r="A105" t="str">
            <v>|</v>
          </cell>
          <cell r="B105" t="str">
            <v>BEER</v>
          </cell>
          <cell r="C105" t="str">
            <v>|</v>
          </cell>
          <cell r="D105" t="str">
            <v>Variation</v>
          </cell>
          <cell r="E105" t="str">
            <v>|</v>
          </cell>
          <cell r="F105">
            <v>0.16260162601626016</v>
          </cell>
          <cell r="G105">
            <v>-8.7786259541984726E-2</v>
          </cell>
          <cell r="H105">
            <v>0.11244979919678715</v>
          </cell>
          <cell r="I105">
            <v>0.12015503875968993</v>
          </cell>
          <cell r="J105">
            <v>-0.12631578947368421</v>
          </cell>
          <cell r="K105">
            <v>-7.3529411764705881E-3</v>
          </cell>
          <cell r="L105">
            <v>0</v>
          </cell>
          <cell r="M105">
            <v>7.462686567164179E-3</v>
          </cell>
          <cell r="N105">
            <v>1.7730496453900711E-2</v>
          </cell>
          <cell r="O105">
            <v>2.0833333333333332E-2</v>
          </cell>
          <cell r="P105">
            <v>1.7647058823529412E-2</v>
          </cell>
          <cell r="Q105">
            <v>3.4313725490196081E-2</v>
          </cell>
          <cell r="R105" t="str">
            <v>|</v>
          </cell>
          <cell r="S105">
            <v>5.9445178335535004E-2</v>
          </cell>
          <cell r="T105">
            <v>-8.5889570552147246E-3</v>
          </cell>
          <cell r="U105">
            <v>8.6419753086419745E-3</v>
          </cell>
          <cell r="V105">
            <v>2.4169184290030211E-2</v>
          </cell>
          <cell r="W105" t="str">
            <v>|</v>
          </cell>
          <cell r="X105">
            <v>2.0039421813403416E-2</v>
          </cell>
          <cell r="Y105" t="str">
            <v>|</v>
          </cell>
        </row>
        <row r="106">
          <cell r="A106" t="str">
            <v>|</v>
          </cell>
          <cell r="C106" t="str">
            <v>|</v>
          </cell>
          <cell r="E106" t="str">
            <v>|</v>
          </cell>
          <cell r="R106" t="str">
            <v>|</v>
          </cell>
          <cell r="W106" t="str">
            <v>|</v>
          </cell>
          <cell r="Y106" t="str">
            <v>|</v>
          </cell>
        </row>
        <row r="107">
          <cell r="A107" t="str">
            <v>|</v>
          </cell>
          <cell r="B107" t="str">
            <v>...................................</v>
          </cell>
          <cell r="C107" t="str">
            <v>|</v>
          </cell>
          <cell r="D107" t="str">
            <v>...................................</v>
          </cell>
          <cell r="E107" t="str">
            <v>|</v>
          </cell>
          <cell r="F107" t="str">
            <v>...................................</v>
          </cell>
          <cell r="G107" t="str">
            <v>...................................</v>
          </cell>
          <cell r="H107" t="str">
            <v>...................................</v>
          </cell>
          <cell r="I107" t="str">
            <v>...................................</v>
          </cell>
          <cell r="J107" t="str">
            <v>...................................</v>
          </cell>
          <cell r="K107" t="str">
            <v>...................................</v>
          </cell>
          <cell r="L107" t="str">
            <v>...................................</v>
          </cell>
          <cell r="M107" t="str">
            <v>...................................</v>
          </cell>
          <cell r="N107" t="str">
            <v>...................................</v>
          </cell>
          <cell r="O107" t="str">
            <v>...................................</v>
          </cell>
          <cell r="P107" t="str">
            <v>...................................</v>
          </cell>
          <cell r="Q107" t="str">
            <v>...................................</v>
          </cell>
          <cell r="R107" t="str">
            <v>|</v>
          </cell>
          <cell r="S107" t="str">
            <v>...................................</v>
          </cell>
          <cell r="T107" t="str">
            <v>...................................</v>
          </cell>
          <cell r="U107" t="str">
            <v>...................................</v>
          </cell>
          <cell r="V107" t="str">
            <v>...................................</v>
          </cell>
          <cell r="W107" t="str">
            <v>|</v>
          </cell>
          <cell r="X107" t="str">
            <v>...................................</v>
          </cell>
          <cell r="Y107" t="str">
            <v>|</v>
          </cell>
        </row>
        <row r="108">
          <cell r="A108" t="str">
            <v>|</v>
          </cell>
          <cell r="B108" t="str">
            <v xml:space="preserve">WINES </v>
          </cell>
          <cell r="C108" t="str">
            <v>|</v>
          </cell>
          <cell r="D108" t="str">
            <v>Variation</v>
          </cell>
          <cell r="E108" t="str">
            <v>|</v>
          </cell>
          <cell r="F108">
            <v>6.1797752808988762E-2</v>
          </cell>
          <cell r="G108">
            <v>0.1736111111111111</v>
          </cell>
          <cell r="H108">
            <v>5.6962025316455694E-2</v>
          </cell>
          <cell r="I108">
            <v>0.18543046357615894</v>
          </cell>
          <cell r="J108">
            <v>0.1728395061728395</v>
          </cell>
          <cell r="K108">
            <v>3.870967741935484E-2</v>
          </cell>
          <cell r="L108">
            <v>-0.10059171597633136</v>
          </cell>
          <cell r="M108">
            <v>-0.11415525114155251</v>
          </cell>
          <cell r="N108">
            <v>-8.3333333333333329E-2</v>
          </cell>
          <cell r="O108">
            <v>-7.3863636363636367E-2</v>
          </cell>
          <cell r="P108">
            <v>-8.6614173228346455E-2</v>
          </cell>
          <cell r="Q108">
            <v>-0.18705035971223022</v>
          </cell>
          <cell r="R108" t="str">
            <v>|</v>
          </cell>
          <cell r="S108">
            <v>9.375E-2</v>
          </cell>
          <cell r="T108">
            <v>0.13247863247863248</v>
          </cell>
          <cell r="U108">
            <v>-9.9025974025974031E-2</v>
          </cell>
          <cell r="V108">
            <v>-0.11312217194570136</v>
          </cell>
          <cell r="W108" t="str">
            <v>|</v>
          </cell>
          <cell r="X108">
            <v>-1.9940179461615153E-3</v>
          </cell>
          <cell r="Y108" t="str">
            <v>|</v>
          </cell>
        </row>
        <row r="109">
          <cell r="A109" t="str">
            <v>|</v>
          </cell>
          <cell r="C109" t="str">
            <v>|</v>
          </cell>
          <cell r="E109" t="str">
            <v>|</v>
          </cell>
          <cell r="R109" t="str">
            <v>|</v>
          </cell>
          <cell r="W109" t="str">
            <v>|</v>
          </cell>
          <cell r="Y109" t="str">
            <v>|</v>
          </cell>
        </row>
        <row r="110">
          <cell r="A110" t="str">
            <v>|</v>
          </cell>
          <cell r="B110" t="str">
            <v>...................................</v>
          </cell>
          <cell r="C110" t="str">
            <v>|</v>
          </cell>
          <cell r="D110" t="str">
            <v>...................................</v>
          </cell>
          <cell r="E110" t="str">
            <v>|</v>
          </cell>
          <cell r="F110" t="str">
            <v>...................................</v>
          </cell>
          <cell r="G110" t="str">
            <v>...................................</v>
          </cell>
          <cell r="H110" t="str">
            <v>...................................</v>
          </cell>
          <cell r="I110" t="str">
            <v>...................................</v>
          </cell>
          <cell r="J110" t="str">
            <v>...................................</v>
          </cell>
          <cell r="K110" t="str">
            <v>...................................</v>
          </cell>
          <cell r="L110" t="str">
            <v>...................................</v>
          </cell>
          <cell r="M110" t="str">
            <v>...................................</v>
          </cell>
          <cell r="N110" t="str">
            <v>...................................</v>
          </cell>
          <cell r="O110" t="str">
            <v>...................................</v>
          </cell>
          <cell r="P110" t="str">
            <v>...................................</v>
          </cell>
          <cell r="Q110" t="str">
            <v>...................................</v>
          </cell>
          <cell r="R110" t="str">
            <v>|</v>
          </cell>
          <cell r="S110" t="str">
            <v>...................................</v>
          </cell>
          <cell r="T110" t="str">
            <v>...................................</v>
          </cell>
          <cell r="U110" t="str">
            <v>...................................</v>
          </cell>
          <cell r="V110" t="str">
            <v>...................................</v>
          </cell>
          <cell r="W110" t="str">
            <v>|</v>
          </cell>
          <cell r="X110" t="str">
            <v>...................................</v>
          </cell>
          <cell r="Y110" t="str">
            <v>|</v>
          </cell>
        </row>
        <row r="111">
          <cell r="A111" t="str">
            <v>|</v>
          </cell>
          <cell r="B111" t="str">
            <v>CIDER</v>
          </cell>
          <cell r="C111" t="str">
            <v>|</v>
          </cell>
          <cell r="D111" t="str">
            <v>Variation</v>
          </cell>
          <cell r="E111" t="str">
            <v>|</v>
          </cell>
          <cell r="F111">
            <v>0</v>
          </cell>
          <cell r="G111">
            <v>7.6923076923076927E-2</v>
          </cell>
          <cell r="H111">
            <v>0.18181818181818182</v>
          </cell>
          <cell r="I111">
            <v>0</v>
          </cell>
          <cell r="J111">
            <v>-7.1428571428571425E-2</v>
          </cell>
          <cell r="K111">
            <v>7.6923076923076927E-2</v>
          </cell>
          <cell r="L111">
            <v>0</v>
          </cell>
          <cell r="M111">
            <v>8.3333333333333329E-2</v>
          </cell>
          <cell r="N111">
            <v>7.6923076923076927E-2</v>
          </cell>
          <cell r="O111">
            <v>0</v>
          </cell>
          <cell r="P111">
            <v>-0.1111111111111111</v>
          </cell>
          <cell r="Q111">
            <v>-0.18181818181818182</v>
          </cell>
          <cell r="R111" t="str">
            <v>|</v>
          </cell>
          <cell r="S111">
            <v>8.1081081081081086E-2</v>
          </cell>
          <cell r="T111">
            <v>0</v>
          </cell>
          <cell r="U111">
            <v>5.128205128205128E-2</v>
          </cell>
          <cell r="V111">
            <v>-8.5714285714285715E-2</v>
          </cell>
          <cell r="W111" t="str">
            <v>|</v>
          </cell>
          <cell r="X111">
            <v>1.3071895424836602E-2</v>
          </cell>
          <cell r="Y111" t="str">
            <v>|</v>
          </cell>
        </row>
        <row r="112">
          <cell r="A112" t="str">
            <v>|</v>
          </cell>
          <cell r="C112" t="str">
            <v>|</v>
          </cell>
          <cell r="E112" t="str">
            <v>|</v>
          </cell>
          <cell r="R112" t="str">
            <v>|</v>
          </cell>
          <cell r="W112" t="str">
            <v>|</v>
          </cell>
          <cell r="Y112" t="str">
            <v>|</v>
          </cell>
        </row>
        <row r="113">
          <cell r="A113" t="str">
            <v>|</v>
          </cell>
          <cell r="B113" t="str">
            <v>...................................</v>
          </cell>
          <cell r="C113" t="str">
            <v>|</v>
          </cell>
          <cell r="D113" t="str">
            <v>...................................</v>
          </cell>
          <cell r="E113" t="str">
            <v>|</v>
          </cell>
          <cell r="F113" t="str">
            <v>...................................</v>
          </cell>
          <cell r="G113" t="str">
            <v>...................................</v>
          </cell>
          <cell r="H113" t="str">
            <v>...................................</v>
          </cell>
          <cell r="I113" t="str">
            <v>...................................</v>
          </cell>
          <cell r="J113" t="str">
            <v>...................................</v>
          </cell>
          <cell r="K113" t="str">
            <v>...................................</v>
          </cell>
          <cell r="L113" t="str">
            <v>...................................</v>
          </cell>
          <cell r="M113" t="str">
            <v>...................................</v>
          </cell>
          <cell r="N113" t="str">
            <v>...................................</v>
          </cell>
          <cell r="O113" t="str">
            <v>...................................</v>
          </cell>
          <cell r="P113" t="str">
            <v>...................................</v>
          </cell>
          <cell r="Q113" t="str">
            <v>...................................</v>
          </cell>
          <cell r="R113" t="str">
            <v>|</v>
          </cell>
          <cell r="S113" t="str">
            <v>...................................</v>
          </cell>
          <cell r="T113" t="str">
            <v>...................................</v>
          </cell>
          <cell r="U113" t="str">
            <v>...................................</v>
          </cell>
          <cell r="V113" t="str">
            <v>...................................</v>
          </cell>
          <cell r="W113" t="str">
            <v>|</v>
          </cell>
          <cell r="X113" t="str">
            <v>...................................</v>
          </cell>
          <cell r="Y113" t="str">
            <v>|</v>
          </cell>
        </row>
        <row r="114">
          <cell r="A114" t="str">
            <v>|</v>
          </cell>
          <cell r="B114" t="str">
            <v>BETTING</v>
          </cell>
          <cell r="C114" t="str">
            <v>|</v>
          </cell>
          <cell r="D114" t="str">
            <v>Variation</v>
          </cell>
          <cell r="E114" t="str">
            <v>|</v>
          </cell>
          <cell r="F114">
            <v>1.5748031496062992E-2</v>
          </cell>
          <cell r="G114">
            <v>0.14285714285714285</v>
          </cell>
          <cell r="H114">
            <v>9.8039215686274508E-2</v>
          </cell>
          <cell r="I114">
            <v>-0.11194029850746269</v>
          </cell>
          <cell r="J114">
            <v>0.50526315789473686</v>
          </cell>
          <cell r="K114">
            <v>-6.3063063063063057E-2</v>
          </cell>
          <cell r="L114">
            <v>-3.6363636363636362E-2</v>
          </cell>
          <cell r="M114">
            <v>-8.1967213114754092E-2</v>
          </cell>
          <cell r="N114">
            <v>-0.1941747572815534</v>
          </cell>
          <cell r="O114">
            <v>-8.8709677419354843E-2</v>
          </cell>
          <cell r="P114">
            <v>-7.2072072072072071E-2</v>
          </cell>
          <cell r="Q114">
            <v>-0.12621359223300971</v>
          </cell>
          <cell r="R114" t="str">
            <v>|</v>
          </cell>
          <cell r="S114">
            <v>8.0838323353293412E-2</v>
          </cell>
          <cell r="T114">
            <v>7.6470588235294124E-2</v>
          </cell>
          <cell r="U114">
            <v>-0.10149253731343283</v>
          </cell>
          <cell r="V114">
            <v>-9.4674556213017749E-2</v>
          </cell>
          <cell r="W114" t="str">
            <v>|</v>
          </cell>
          <cell r="X114">
            <v>-9.6510764662212315E-3</v>
          </cell>
          <cell r="Y114" t="str">
            <v>|</v>
          </cell>
        </row>
        <row r="115">
          <cell r="A115" t="str">
            <v>|</v>
          </cell>
          <cell r="C115" t="str">
            <v>|</v>
          </cell>
          <cell r="E115" t="str">
            <v>|</v>
          </cell>
          <cell r="R115" t="str">
            <v>|</v>
          </cell>
          <cell r="W115" t="str">
            <v>|</v>
          </cell>
          <cell r="Y115" t="str">
            <v>|</v>
          </cell>
        </row>
        <row r="116">
          <cell r="A116" t="str">
            <v>|</v>
          </cell>
          <cell r="B116" t="str">
            <v>...................................</v>
          </cell>
          <cell r="C116" t="str">
            <v>|</v>
          </cell>
          <cell r="D116" t="str">
            <v>...................................</v>
          </cell>
          <cell r="E116" t="str">
            <v>|</v>
          </cell>
          <cell r="F116" t="str">
            <v>...................................</v>
          </cell>
          <cell r="G116" t="str">
            <v>...................................</v>
          </cell>
          <cell r="H116" t="str">
            <v>...................................</v>
          </cell>
          <cell r="I116" t="str">
            <v>...................................</v>
          </cell>
          <cell r="J116" t="str">
            <v>...................................</v>
          </cell>
          <cell r="K116" t="str">
            <v>...................................</v>
          </cell>
          <cell r="L116" t="str">
            <v>...................................</v>
          </cell>
          <cell r="M116" t="str">
            <v>...................................</v>
          </cell>
          <cell r="N116" t="str">
            <v>...................................</v>
          </cell>
          <cell r="O116" t="str">
            <v>...................................</v>
          </cell>
          <cell r="P116" t="str">
            <v>...................................</v>
          </cell>
          <cell r="Q116" t="str">
            <v>...................................</v>
          </cell>
          <cell r="R116" t="str">
            <v>|</v>
          </cell>
          <cell r="S116" t="str">
            <v>...................................</v>
          </cell>
          <cell r="T116" t="str">
            <v>...................................</v>
          </cell>
          <cell r="U116" t="str">
            <v>...................................</v>
          </cell>
          <cell r="V116" t="str">
            <v>...................................</v>
          </cell>
          <cell r="W116" t="str">
            <v>|</v>
          </cell>
          <cell r="X116" t="str">
            <v>...................................</v>
          </cell>
          <cell r="Y116" t="str">
            <v>|</v>
          </cell>
        </row>
        <row r="117">
          <cell r="A117" t="str">
            <v>|</v>
          </cell>
          <cell r="B117" t="str">
            <v>CUSTOMS</v>
          </cell>
          <cell r="C117" t="str">
            <v>|</v>
          </cell>
          <cell r="D117" t="str">
            <v>Variation</v>
          </cell>
          <cell r="E117" t="str">
            <v>|</v>
          </cell>
          <cell r="F117">
            <v>0.1095890410958904</v>
          </cell>
          <cell r="G117">
            <v>9.2105263157894732E-2</v>
          </cell>
          <cell r="H117">
            <v>3.8216560509554139E-2</v>
          </cell>
          <cell r="I117">
            <v>0.17532467532467533</v>
          </cell>
          <cell r="J117">
            <v>4.1916167664670656E-2</v>
          </cell>
          <cell r="K117">
            <v>-7.3170731707317069E-2</v>
          </cell>
          <cell r="L117">
            <v>-0.14130434782608695</v>
          </cell>
          <cell r="M117">
            <v>-0.17098445595854922</v>
          </cell>
          <cell r="N117">
            <v>-0.12941176470588237</v>
          </cell>
          <cell r="O117">
            <v>-0.18064516129032257</v>
          </cell>
          <cell r="P117">
            <v>-7.792207792207792E-2</v>
          </cell>
          <cell r="Q117">
            <v>-8.2758620689655171E-2</v>
          </cell>
          <cell r="R117" t="str">
            <v>|</v>
          </cell>
          <cell r="S117">
            <v>7.9120879120879117E-2</v>
          </cell>
          <cell r="T117">
            <v>4.536082474226804E-2</v>
          </cell>
          <cell r="U117">
            <v>-0.14808043875685559</v>
          </cell>
          <cell r="V117">
            <v>-0.11453744493392071</v>
          </cell>
          <cell r="W117" t="str">
            <v>|</v>
          </cell>
          <cell r="X117">
            <v>-3.8639876352395672E-2</v>
          </cell>
          <cell r="Y117" t="str">
            <v>|</v>
          </cell>
        </row>
        <row r="118">
          <cell r="A118" t="str">
            <v>|</v>
          </cell>
          <cell r="B118" t="str">
            <v>DUTIES #</v>
          </cell>
          <cell r="C118" t="str">
            <v>|</v>
          </cell>
          <cell r="E118" t="str">
            <v>|</v>
          </cell>
          <cell r="R118" t="str">
            <v>|</v>
          </cell>
          <cell r="W118" t="str">
            <v>|</v>
          </cell>
          <cell r="Y118" t="str">
            <v>|</v>
          </cell>
        </row>
        <row r="119">
          <cell r="A119" t="str">
            <v>|</v>
          </cell>
          <cell r="B119" t="str">
            <v>...................................</v>
          </cell>
          <cell r="C119" t="str">
            <v>|</v>
          </cell>
          <cell r="D119" t="str">
            <v>...................................</v>
          </cell>
          <cell r="E119" t="str">
            <v>|</v>
          </cell>
          <cell r="F119" t="str">
            <v>...................................</v>
          </cell>
          <cell r="G119" t="str">
            <v>...................................</v>
          </cell>
          <cell r="H119" t="str">
            <v>...................................</v>
          </cell>
          <cell r="I119" t="str">
            <v>...................................</v>
          </cell>
          <cell r="J119" t="str">
            <v>...................................</v>
          </cell>
          <cell r="K119" t="str">
            <v>...................................</v>
          </cell>
          <cell r="L119" t="str">
            <v>...................................</v>
          </cell>
          <cell r="M119" t="str">
            <v>...................................</v>
          </cell>
          <cell r="N119" t="str">
            <v>...................................</v>
          </cell>
          <cell r="O119" t="str">
            <v>...................................</v>
          </cell>
          <cell r="P119" t="str">
            <v>...................................</v>
          </cell>
          <cell r="Q119" t="str">
            <v>...................................</v>
          </cell>
          <cell r="R119" t="str">
            <v>|</v>
          </cell>
          <cell r="S119" t="str">
            <v>...................................</v>
          </cell>
          <cell r="T119" t="str">
            <v>...................................</v>
          </cell>
          <cell r="U119" t="str">
            <v>...................................</v>
          </cell>
          <cell r="V119" t="str">
            <v>...................................</v>
          </cell>
          <cell r="W119" t="str">
            <v>|</v>
          </cell>
          <cell r="X119" t="str">
            <v>...................................</v>
          </cell>
          <cell r="Y119" t="str">
            <v>|</v>
          </cell>
        </row>
        <row r="120">
          <cell r="A120" t="str">
            <v>|</v>
          </cell>
          <cell r="B120" t="str">
            <v>APD</v>
          </cell>
          <cell r="C120" t="str">
            <v>|</v>
          </cell>
          <cell r="D120" t="str">
            <v>Variation</v>
          </cell>
          <cell r="E120" t="str">
            <v>|</v>
          </cell>
          <cell r="F120">
            <v>0.14285714285714285</v>
          </cell>
          <cell r="G120">
            <v>0.15789473684210525</v>
          </cell>
          <cell r="H120">
            <v>0.16129032258064516</v>
          </cell>
          <cell r="I120">
            <v>2.7027027027027029E-2</v>
          </cell>
          <cell r="J120">
            <v>0.17105263157894737</v>
          </cell>
          <cell r="K120">
            <v>0.10975609756097561</v>
          </cell>
          <cell r="L120">
            <v>0.26027397260273971</v>
          </cell>
          <cell r="M120">
            <v>0.21428571428571427</v>
          </cell>
          <cell r="N120">
            <v>0.17543859649122806</v>
          </cell>
          <cell r="O120">
            <v>0.14492753623188406</v>
          </cell>
          <cell r="P120">
            <v>0.16363636363636364</v>
          </cell>
          <cell r="Q120">
            <v>3.3898305084745763E-2</v>
          </cell>
          <cell r="R120" t="str">
            <v>|</v>
          </cell>
          <cell r="S120">
            <v>0.15428571428571428</v>
          </cell>
          <cell r="T120">
            <v>0.10344827586206896</v>
          </cell>
          <cell r="U120">
            <v>0.22</v>
          </cell>
          <cell r="V120">
            <v>0.11475409836065574</v>
          </cell>
          <cell r="W120" t="str">
            <v>|</v>
          </cell>
          <cell r="X120">
            <v>0.14683544303797469</v>
          </cell>
          <cell r="Y120" t="str">
            <v>|</v>
          </cell>
        </row>
        <row r="121">
          <cell r="A121" t="str">
            <v>|</v>
          </cell>
          <cell r="C121" t="str">
            <v>|</v>
          </cell>
          <cell r="E121" t="str">
            <v>|</v>
          </cell>
          <cell r="R121" t="str">
            <v>|</v>
          </cell>
          <cell r="W121" t="str">
            <v>|</v>
          </cell>
          <cell r="Y121" t="str">
            <v>|</v>
          </cell>
        </row>
        <row r="122">
          <cell r="A122" t="str">
            <v>|</v>
          </cell>
          <cell r="B122" t="str">
            <v>...................................</v>
          </cell>
          <cell r="C122" t="str">
            <v>|</v>
          </cell>
          <cell r="D122" t="str">
            <v>...................................</v>
          </cell>
          <cell r="E122" t="str">
            <v>|</v>
          </cell>
          <cell r="F122" t="str">
            <v>...................................</v>
          </cell>
          <cell r="G122" t="str">
            <v>...................................</v>
          </cell>
          <cell r="H122" t="str">
            <v>...................................</v>
          </cell>
          <cell r="I122" t="str">
            <v>...................................</v>
          </cell>
          <cell r="J122" t="str">
            <v>...................................</v>
          </cell>
          <cell r="K122" t="str">
            <v>...................................</v>
          </cell>
          <cell r="L122" t="str">
            <v>...................................</v>
          </cell>
          <cell r="M122" t="str">
            <v>...................................</v>
          </cell>
          <cell r="N122" t="str">
            <v>...................................</v>
          </cell>
          <cell r="O122" t="str">
            <v>...................................</v>
          </cell>
          <cell r="P122" t="str">
            <v>...................................</v>
          </cell>
          <cell r="Q122" t="str">
            <v>...................................</v>
          </cell>
          <cell r="R122" t="str">
            <v>|</v>
          </cell>
          <cell r="S122" t="str">
            <v>...................................</v>
          </cell>
          <cell r="T122" t="str">
            <v>...................................</v>
          </cell>
          <cell r="U122" t="str">
            <v>...................................</v>
          </cell>
          <cell r="V122" t="str">
            <v>...................................</v>
          </cell>
          <cell r="W122" t="str">
            <v>|</v>
          </cell>
          <cell r="X122" t="str">
            <v>...................................</v>
          </cell>
          <cell r="Y122" t="str">
            <v>|</v>
          </cell>
        </row>
        <row r="123">
          <cell r="A123" t="str">
            <v>|</v>
          </cell>
          <cell r="B123" t="str">
            <v>IPT</v>
          </cell>
          <cell r="C123" t="str">
            <v>|</v>
          </cell>
          <cell r="D123" t="str">
            <v>Variation</v>
          </cell>
          <cell r="E123" t="str">
            <v>|</v>
          </cell>
          <cell r="F123">
            <v>1.4444444444444444</v>
          </cell>
          <cell r="G123">
            <v>-6.25E-2</v>
          </cell>
          <cell r="H123">
            <v>0.66666666666666663</v>
          </cell>
          <cell r="I123">
            <v>0.90384615384615385</v>
          </cell>
          <cell r="J123">
            <v>-4.2124542124542128E-2</v>
          </cell>
          <cell r="K123">
            <v>0.66666666666666663</v>
          </cell>
          <cell r="L123">
            <v>0.4838709677419355</v>
          </cell>
          <cell r="M123">
            <v>3.825136612021858E-2</v>
          </cell>
          <cell r="N123">
            <v>0</v>
          </cell>
          <cell r="O123">
            <v>-0.11267605633802817</v>
          </cell>
          <cell r="P123">
            <v>0.10309278350515463</v>
          </cell>
          <cell r="Q123">
            <v>0</v>
          </cell>
          <cell r="R123" t="str">
            <v>|</v>
          </cell>
          <cell r="S123">
            <v>3.9927404718693285E-2</v>
          </cell>
          <cell r="T123">
            <v>4.3261231281198007E-2</v>
          </cell>
          <cell r="U123">
            <v>6.1538461538461542E-2</v>
          </cell>
          <cell r="V123">
            <v>7.4866310160427801E-2</v>
          </cell>
          <cell r="W123" t="str">
            <v>|</v>
          </cell>
          <cell r="X123">
            <v>5.4830287206266322E-2</v>
          </cell>
          <cell r="Y123" t="str">
            <v>|</v>
          </cell>
        </row>
        <row r="124">
          <cell r="A124" t="str">
            <v>|</v>
          </cell>
          <cell r="C124" t="str">
            <v>|</v>
          </cell>
          <cell r="E124" t="str">
            <v>|</v>
          </cell>
          <cell r="R124" t="str">
            <v>|</v>
          </cell>
          <cell r="W124" t="str">
            <v>|</v>
          </cell>
          <cell r="Y124" t="str">
            <v>|</v>
          </cell>
        </row>
        <row r="125">
          <cell r="A125" t="str">
            <v>|</v>
          </cell>
          <cell r="B125" t="str">
            <v>...................................</v>
          </cell>
          <cell r="C125" t="str">
            <v>|</v>
          </cell>
          <cell r="D125" t="str">
            <v>...................................</v>
          </cell>
          <cell r="E125" t="str">
            <v>|</v>
          </cell>
          <cell r="F125" t="str">
            <v>...................................</v>
          </cell>
          <cell r="G125" t="str">
            <v>...................................</v>
          </cell>
          <cell r="H125" t="str">
            <v>...................................</v>
          </cell>
          <cell r="I125" t="str">
            <v>...................................</v>
          </cell>
          <cell r="J125" t="str">
            <v>...................................</v>
          </cell>
          <cell r="K125" t="str">
            <v>...................................</v>
          </cell>
          <cell r="L125" t="str">
            <v>...................................</v>
          </cell>
          <cell r="M125" t="str">
            <v>...................................</v>
          </cell>
          <cell r="N125" t="str">
            <v>...................................</v>
          </cell>
          <cell r="O125" t="str">
            <v>...................................</v>
          </cell>
          <cell r="P125" t="str">
            <v>...................................</v>
          </cell>
          <cell r="Q125" t="str">
            <v>...................................</v>
          </cell>
          <cell r="R125" t="str">
            <v>|</v>
          </cell>
          <cell r="S125" t="str">
            <v>...................................</v>
          </cell>
          <cell r="T125" t="str">
            <v>...................................</v>
          </cell>
          <cell r="U125" t="str">
            <v>...................................</v>
          </cell>
          <cell r="V125" t="str">
            <v>...................................</v>
          </cell>
          <cell r="W125" t="str">
            <v>|</v>
          </cell>
          <cell r="X125" t="str">
            <v>...................................</v>
          </cell>
          <cell r="Y125" t="str">
            <v>|</v>
          </cell>
        </row>
        <row r="126">
          <cell r="A126" t="str">
            <v>|</v>
          </cell>
          <cell r="B126" t="str">
            <v>LANDFILL</v>
          </cell>
          <cell r="C126" t="str">
            <v>|</v>
          </cell>
          <cell r="D126" t="str">
            <v>Variation</v>
          </cell>
          <cell r="E126" t="str">
            <v>|</v>
          </cell>
          <cell r="F126">
            <v>0.24193548387096775</v>
          </cell>
          <cell r="G126">
            <v>6.6666666666666666E-2</v>
          </cell>
          <cell r="H126">
            <v>0.35294117647058826</v>
          </cell>
          <cell r="I126">
            <v>8.7499999999999994E-2</v>
          </cell>
          <cell r="J126">
            <v>0</v>
          </cell>
          <cell r="K126">
            <v>-8.5106382978723402E-2</v>
          </cell>
          <cell r="L126">
            <v>-7.5949367088607597E-2</v>
          </cell>
          <cell r="M126">
            <v>-5.2631578947368418E-2</v>
          </cell>
          <cell r="N126">
            <v>-6.6666666666666666E-2</v>
          </cell>
          <cell r="O126">
            <v>-5.4054054054054057E-2</v>
          </cell>
          <cell r="P126">
            <v>-7.3170731707317069E-2</v>
          </cell>
          <cell r="Q126">
            <v>0.05</v>
          </cell>
          <cell r="R126" t="str">
            <v>|</v>
          </cell>
          <cell r="S126">
            <v>0.23015873015873015</v>
          </cell>
          <cell r="T126">
            <v>1.7543859649122806E-2</v>
          </cell>
          <cell r="U126">
            <v>-6.7901234567901231E-2</v>
          </cell>
          <cell r="V126">
            <v>-3.2258064516129031E-2</v>
          </cell>
          <cell r="W126" t="str">
            <v>|</v>
          </cell>
          <cell r="X126">
            <v>2.6058631921824105E-2</v>
          </cell>
          <cell r="Y126" t="str">
            <v>|</v>
          </cell>
        </row>
        <row r="127">
          <cell r="A127" t="str">
            <v>|</v>
          </cell>
          <cell r="C127" t="str">
            <v>|</v>
          </cell>
          <cell r="E127" t="str">
            <v>|</v>
          </cell>
          <cell r="R127" t="str">
            <v>|</v>
          </cell>
          <cell r="W127" t="str">
            <v>|</v>
          </cell>
          <cell r="Y127" t="str">
            <v>|</v>
          </cell>
        </row>
        <row r="128">
          <cell r="A128" t="str">
            <v>|</v>
          </cell>
          <cell r="B128" t="str">
            <v>...................................</v>
          </cell>
          <cell r="C128" t="str">
            <v>|</v>
          </cell>
          <cell r="D128" t="str">
            <v>...................................</v>
          </cell>
          <cell r="E128" t="str">
            <v>|</v>
          </cell>
          <cell r="F128" t="str">
            <v>...................................</v>
          </cell>
          <cell r="G128" t="str">
            <v>...................................</v>
          </cell>
          <cell r="H128" t="str">
            <v>...................................</v>
          </cell>
          <cell r="I128" t="str">
            <v>...................................</v>
          </cell>
          <cell r="J128" t="str">
            <v>...................................</v>
          </cell>
          <cell r="K128" t="str">
            <v>...................................</v>
          </cell>
          <cell r="L128" t="str">
            <v>...................................</v>
          </cell>
          <cell r="M128" t="str">
            <v>...................................</v>
          </cell>
          <cell r="N128" t="str">
            <v>...................................</v>
          </cell>
          <cell r="O128" t="str">
            <v>...................................</v>
          </cell>
          <cell r="P128" t="str">
            <v>...................................</v>
          </cell>
          <cell r="Q128" t="str">
            <v>...................................</v>
          </cell>
          <cell r="R128" t="str">
            <v>|</v>
          </cell>
          <cell r="S128" t="str">
            <v>...................................</v>
          </cell>
          <cell r="T128" t="str">
            <v>...................................</v>
          </cell>
          <cell r="U128" t="str">
            <v>...................................</v>
          </cell>
          <cell r="V128" t="str">
            <v>...................................</v>
          </cell>
          <cell r="W128" t="str">
            <v>|</v>
          </cell>
          <cell r="X128" t="str">
            <v>...................................</v>
          </cell>
          <cell r="Y128" t="str">
            <v>|</v>
          </cell>
        </row>
        <row r="129">
          <cell r="A129" t="str">
            <v>|</v>
          </cell>
          <cell r="B129" t="str">
            <v>CCL</v>
          </cell>
          <cell r="C129" t="str">
            <v>|</v>
          </cell>
          <cell r="D129" t="str">
            <v>Variation</v>
          </cell>
          <cell r="E129" t="str">
            <v>|</v>
          </cell>
          <cell r="F129">
            <v>-0.8571428571428571</v>
          </cell>
          <cell r="G129">
            <v>0.02</v>
          </cell>
          <cell r="H129">
            <v>0.2</v>
          </cell>
          <cell r="I129">
            <v>-0.8214285714285714</v>
          </cell>
          <cell r="J129">
            <v>4.2424242424242427E-2</v>
          </cell>
          <cell r="K129">
            <v>9.0909090909090912E-2</v>
          </cell>
          <cell r="L129">
            <v>0.77777777777777779</v>
          </cell>
          <cell r="M129">
            <v>-1.3422818791946308E-2</v>
          </cell>
          <cell r="N129">
            <v>4.333333333333333</v>
          </cell>
          <cell r="O129">
            <v>-0.44444444444444442</v>
          </cell>
          <cell r="P129">
            <v>-4.3956043956043959E-2</v>
          </cell>
          <cell r="Q129">
            <v>-0.47619047619047616</v>
          </cell>
          <cell r="R129" t="str">
            <v>|</v>
          </cell>
          <cell r="S129">
            <v>-4.6610169491525424E-2</v>
          </cell>
          <cell r="T129">
            <v>-7.3529411764705885E-2</v>
          </cell>
          <cell r="U129">
            <v>0.11180124223602485</v>
          </cell>
          <cell r="V129">
            <v>-0.13043478260869565</v>
          </cell>
          <cell r="W129" t="str">
            <v>|</v>
          </cell>
          <cell r="X129">
            <v>-4.5728038507821901E-2</v>
          </cell>
          <cell r="Y129" t="str">
            <v>|</v>
          </cell>
        </row>
        <row r="130">
          <cell r="A130" t="str">
            <v>|</v>
          </cell>
          <cell r="C130" t="str">
            <v>|</v>
          </cell>
          <cell r="E130" t="str">
            <v>|</v>
          </cell>
          <cell r="R130" t="str">
            <v>|</v>
          </cell>
          <cell r="W130" t="str">
            <v>|</v>
          </cell>
          <cell r="Y130" t="str">
            <v>|</v>
          </cell>
        </row>
        <row r="131">
          <cell r="A131" t="str">
            <v>|</v>
          </cell>
          <cell r="B131" t="str">
            <v>-----------------------------------</v>
          </cell>
          <cell r="C131" t="str">
            <v>|</v>
          </cell>
          <cell r="D131" t="str">
            <v>-----------------------------------</v>
          </cell>
          <cell r="E131" t="str">
            <v>|</v>
          </cell>
          <cell r="F131" t="str">
            <v>-----------------------------------</v>
          </cell>
          <cell r="G131" t="str">
            <v>-----------------------------------</v>
          </cell>
          <cell r="H131" t="str">
            <v>-----------------------------------</v>
          </cell>
          <cell r="I131" t="str">
            <v>-----------------------------------</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row>
        <row r="132">
          <cell r="A132" t="str">
            <v>|</v>
          </cell>
          <cell r="B132" t="str">
            <v>AGGREGATES</v>
          </cell>
          <cell r="C132" t="str">
            <v>|</v>
          </cell>
          <cell r="D132" t="str">
            <v>Variation</v>
          </cell>
          <cell r="E132" t="str">
            <v>|</v>
          </cell>
          <cell r="F132">
            <v>0.05</v>
          </cell>
          <cell r="G132">
            <v>-0.35294117647058826</v>
          </cell>
          <cell r="H132">
            <v>1.8333333333333333</v>
          </cell>
          <cell r="I132">
            <v>-0.04</v>
          </cell>
          <cell r="J132">
            <v>0.5</v>
          </cell>
          <cell r="K132">
            <v>0</v>
          </cell>
          <cell r="L132">
            <v>-0.10638297872340426</v>
          </cell>
          <cell r="M132">
            <v>-0.21739130434782608</v>
          </cell>
          <cell r="N132">
            <v>-5.5555555555555552E-2</v>
          </cell>
          <cell r="O132">
            <v>-0.1276595744680851</v>
          </cell>
          <cell r="P132">
            <v>-0.37037037037037035</v>
          </cell>
          <cell r="Q132">
            <v>-7.1428571428571425E-2</v>
          </cell>
          <cell r="R132" t="str">
            <v>|</v>
          </cell>
          <cell r="S132">
            <v>1.2500000000000001E-2</v>
          </cell>
          <cell r="T132">
            <v>0.1</v>
          </cell>
          <cell r="U132">
            <v>-0.125</v>
          </cell>
          <cell r="V132">
            <v>-0.19318181818181818</v>
          </cell>
          <cell r="W132" t="str">
            <v>|</v>
          </cell>
          <cell r="X132">
            <v>-5.2023121387283239E-2</v>
          </cell>
          <cell r="Y132" t="str">
            <v>|</v>
          </cell>
        </row>
        <row r="133">
          <cell r="A133" t="str">
            <v>|</v>
          </cell>
          <cell r="C133" t="str">
            <v>|</v>
          </cell>
          <cell r="E133" t="str">
            <v>|</v>
          </cell>
          <cell r="R133" t="str">
            <v>|</v>
          </cell>
          <cell r="W133" t="str">
            <v>|</v>
          </cell>
          <cell r="Y133" t="str">
            <v>|</v>
          </cell>
        </row>
        <row r="134">
          <cell r="A134" t="str">
            <v>|</v>
          </cell>
          <cell r="B134" t="str">
            <v>-----------------------------------</v>
          </cell>
          <cell r="C134" t="str">
            <v>|</v>
          </cell>
          <cell r="D134" t="str">
            <v>-----------------------------------</v>
          </cell>
          <cell r="E134" t="str">
            <v>|</v>
          </cell>
          <cell r="F134" t="str">
            <v>-----------------------------------</v>
          </cell>
          <cell r="G134" t="str">
            <v>-----------------------------------</v>
          </cell>
          <cell r="H134" t="str">
            <v>-----------------------------------</v>
          </cell>
          <cell r="I134" t="str">
            <v>-----------------------------------</v>
          </cell>
          <cell r="J134" t="str">
            <v>-----------------------------------</v>
          </cell>
          <cell r="K134" t="str">
            <v>-----------------------------------</v>
          </cell>
          <cell r="L134" t="str">
            <v>-----------------------------------</v>
          </cell>
          <cell r="M134" t="str">
            <v>-----------------------------------</v>
          </cell>
          <cell r="N134" t="str">
            <v>-----------------------------------</v>
          </cell>
          <cell r="O134" t="str">
            <v>-----------------------------------</v>
          </cell>
          <cell r="P134" t="str">
            <v>-----------------------------------</v>
          </cell>
          <cell r="Q134" t="str">
            <v>-----------------------------------</v>
          </cell>
          <cell r="R134" t="str">
            <v>|</v>
          </cell>
          <cell r="S134" t="str">
            <v>-----------------------------------</v>
          </cell>
          <cell r="T134" t="str">
            <v>-----------------------------------</v>
          </cell>
          <cell r="U134" t="str">
            <v>-----------------------------------</v>
          </cell>
          <cell r="V134" t="str">
            <v>-----------------------------------</v>
          </cell>
          <cell r="W134" t="str">
            <v>|</v>
          </cell>
          <cell r="X134" t="str">
            <v>-----------------------------------</v>
          </cell>
          <cell r="Y134" t="str">
            <v>|</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 val="Model_inputs2"/>
      <sheetName val="Determinant_analysis2"/>
      <sheetName val="Model_output2"/>
      <sheetName val="CTA_output2"/>
      <sheetName val="Model_growth_rates2"/>
      <sheetName val="HIC_Total2"/>
      <sheetName val="FIN_Total2"/>
      <sheetName val="Main_calcs2"/>
      <sheetName val="CT_on_gains2"/>
      <sheetName val="A9_summary2"/>
      <sheetName val="GR_regressions2"/>
      <sheetName val="L-P_regressions2"/>
      <sheetName val="Chart_3_112"/>
      <sheetName val="Exec_Summary2"/>
      <sheetName val="Buget Reconciliation page"/>
      <sheetName val="Model_inputs3"/>
      <sheetName val="Determinant_analysis3"/>
      <sheetName val="Model_output3"/>
      <sheetName val="CTA_output3"/>
      <sheetName val="Model_growth_rates3"/>
      <sheetName val="HIC_Total3"/>
      <sheetName val="FIN_Total3"/>
      <sheetName val="Main_calcs3"/>
      <sheetName val="CT_on_gains3"/>
      <sheetName val="A9_summary3"/>
      <sheetName val="GR_regressions3"/>
      <sheetName val="L-P_regressions3"/>
      <sheetName val="Chart_3_113"/>
      <sheetName val="Exec_Summary3"/>
      <sheetName val="Buget_Reconciliation_page"/>
      <sheetName val="Model_inputs4"/>
      <sheetName val="Determinant_analysis4"/>
      <sheetName val="Model_output4"/>
      <sheetName val="CTA_output4"/>
      <sheetName val="Model_growth_rates4"/>
      <sheetName val="HIC_Total4"/>
      <sheetName val="FIN_Total4"/>
      <sheetName val="Main_calcs4"/>
      <sheetName val="CT_on_gains4"/>
      <sheetName val="A9_summary4"/>
      <sheetName val="GR_regressions4"/>
      <sheetName val="L-P_regressions4"/>
      <sheetName val="Chart_3_114"/>
      <sheetName val="Exec_Summary4"/>
      <sheetName val="Buget_Reconciliation_page1"/>
      <sheetName val="Data Variables"/>
      <sheetName val="Savings Uplifts"/>
      <sheetName val="Lookup"/>
      <sheetName val="Model_inputs5"/>
      <sheetName val="Determinant_analysis5"/>
      <sheetName val="Model_output5"/>
      <sheetName val="CTA_output5"/>
      <sheetName val="Model_growth_rates5"/>
      <sheetName val="HIC_Total5"/>
      <sheetName val="FIN_Total5"/>
      <sheetName val="Main_calcs5"/>
      <sheetName val="CT_on_gains5"/>
      <sheetName val="A9_summary5"/>
      <sheetName val="GR_regressions5"/>
      <sheetName val="L-P_regressions5"/>
      <sheetName val="Chart_3_115"/>
      <sheetName val="Exec_Summary5"/>
      <sheetName val="Buget_Reconciliation_page2"/>
      <sheetName val="Data_Variables"/>
      <sheetName val="Savings_Uplifts"/>
      <sheetName val="GDP forecast"/>
      <sheetName val="CTPBR06L_original"/>
      <sheetName val="Model_inputs6"/>
      <sheetName val="Determinant_analysis6"/>
      <sheetName val="Model_output6"/>
      <sheetName val="CTA_output6"/>
      <sheetName val="Model_growth_rates6"/>
      <sheetName val="HIC_Total6"/>
      <sheetName val="FIN_Total6"/>
      <sheetName val="Main_calcs6"/>
      <sheetName val="CT_on_gains6"/>
      <sheetName val="A9_summary6"/>
      <sheetName val="GR_regressions6"/>
      <sheetName val="L-P_regressions6"/>
      <sheetName val="Chart_3_116"/>
      <sheetName val="Exec_Summary6"/>
      <sheetName val="Buget_Reconciliation_page3"/>
      <sheetName val="Data_Variables1"/>
      <sheetName val="Savings_Uplifts1"/>
      <sheetName val="CHGSPD19.FIN"/>
      <sheetName val="T3 Page 1"/>
      <sheetName val="HIS19FIN(A)"/>
      <sheetName val="FC Page 1"/>
      <sheetName val="4.6 ten year bonds"/>
      <sheetName val="Population"/>
      <sheetName val="UK99"/>
      <sheetName val="IPE-Data-from webpage"/>
      <sheetName val="Wholesale Raw"/>
      <sheetName val="1.1"/>
      <sheetName val="Carbon Budget clearance (No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Proportions"/>
      <sheetName val="Comparison"/>
      <sheetName val="CGBR table"/>
      <sheetName val="BIS table"/>
      <sheetName val="Tob accs"/>
      <sheetName val="Accruals"/>
      <sheetName val="Acc adj"/>
      <sheetName val="Assumptions"/>
      <sheetName val="table"/>
      <sheetName val="CHGSPD19.FIN"/>
      <sheetName val="T3 Page 1"/>
      <sheetName val="HIS19FIN(A)"/>
      <sheetName val="FC Page 1"/>
      <sheetName val="USGC"/>
      <sheetName val="T&amp;S"/>
      <sheetName val="Matrix"/>
      <sheetName val="AME"/>
      <sheetName val="4.6 ten year bonds"/>
      <sheetName val="Full Data"/>
      <sheetName val="Lists"/>
      <sheetName val="CDEL"/>
      <sheetName val="Menus"/>
      <sheetName val="Ch4 Exp"/>
      <sheetName val="LIVE"/>
      <sheetName val="Data (monthly)"/>
      <sheetName val="Download"/>
      <sheetName val="Dint 13"/>
      <sheetName val="Determinants"/>
      <sheetName val="CT Forecast"/>
      <sheetName val="RDEL"/>
      <sheetName val="Outturns"/>
      <sheetName val="Ratings and Bandings"/>
      <sheetName val="Date ref"/>
      <sheetName val="Nominal Descriptions"/>
      <sheetName val="Population"/>
      <sheetName val="Data Cal 1213"/>
      <sheetName val="Qtrly Data"/>
      <sheetName val="Receipts"/>
      <sheetName val="Control"/>
      <sheetName val="UK99"/>
      <sheetName val="RawData"/>
      <sheetName val="HMT Scorecard (Inputs)"/>
      <sheetName val="INPUT - HMT Final scorecard"/>
      <sheetName val="TableB1"/>
      <sheetName val="Team Report"/>
      <sheetName val="Risks by Ta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 val="Data validation"/>
      <sheetName val="Forecast_data"/>
      <sheetName val="Intro_-_read_first"/>
      <sheetName val="Imp_VAT"/>
      <sheetName val="Home_VAT"/>
      <sheetName val="Reb_oils"/>
      <sheetName val="Tables_1_&amp;_2"/>
      <sheetName val="Daily_(2)"/>
      <sheetName val="CGBR_table"/>
      <sheetName val="BIS_table"/>
      <sheetName val="Tob_accs"/>
      <sheetName val="Acc_adj"/>
      <sheetName val="Forecast_data1"/>
      <sheetName val="Intro_-_read_first1"/>
      <sheetName val="Imp_VAT1"/>
      <sheetName val="Home_VAT1"/>
      <sheetName val="Reb_oils1"/>
      <sheetName val="Tables_1_&amp;_21"/>
      <sheetName val="Daily_(2)1"/>
      <sheetName val="CGBR_table1"/>
      <sheetName val="BIS_table1"/>
      <sheetName val="Tob_accs1"/>
      <sheetName val="Acc_adj1"/>
      <sheetName val="Data_validation"/>
      <sheetName val="Forecast_data2"/>
      <sheetName val="Intro_-_read_first2"/>
      <sheetName val="Imp_VAT2"/>
      <sheetName val="Home_VAT2"/>
      <sheetName val="Reb_oils2"/>
      <sheetName val="Tables_1_&amp;_22"/>
      <sheetName val="Daily_(2)2"/>
      <sheetName val="CGBR_table2"/>
      <sheetName val="BIS_table2"/>
      <sheetName val="Tob_accs2"/>
      <sheetName val="Acc_adj2"/>
      <sheetName val="Data_validation1"/>
      <sheetName val="Forecast_data3"/>
      <sheetName val="Intro_-_read_first3"/>
      <sheetName val="Imp_VAT3"/>
      <sheetName val="Home_VAT3"/>
      <sheetName val="Reb_oils3"/>
      <sheetName val="Tables_1_&amp;_23"/>
      <sheetName val="Daily_(2)3"/>
      <sheetName val="CGBR_table3"/>
      <sheetName val="BIS_table3"/>
      <sheetName val="Tob_accs3"/>
      <sheetName val="Acc_adj3"/>
      <sheetName val="Data_validation2"/>
      <sheetName val="C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REP2000"/>
      <sheetName val="#REF"/>
    </sheetNames>
    <sheetDataSet>
      <sheetData sheetId="0">
        <row r="1">
          <cell r="D1" t="str">
            <v>Monthly Income Tax (including CGT) Receipts 2000 - 01     (£millions)</v>
          </cell>
        </row>
        <row r="2">
          <cell r="W2" t="str">
            <v>Unadjust.</v>
          </cell>
        </row>
        <row r="3">
          <cell r="H3" t="str">
            <v>Sch C</v>
          </cell>
          <cell r="R3" t="str">
            <v>Total</v>
          </cell>
          <cell r="S3" t="str">
            <v>Total</v>
          </cell>
          <cell r="T3" t="str">
            <v>CT/ACT</v>
          </cell>
          <cell r="U3" t="str">
            <v>Wrongly</v>
          </cell>
          <cell r="W3" t="str">
            <v>FDW444</v>
          </cell>
          <cell r="X3" t="str">
            <v>Net IT + CGT</v>
          </cell>
        </row>
        <row r="4">
          <cell r="A4" t="str">
            <v>MONTH</v>
          </cell>
          <cell r="D4" t="str">
            <v>Self Assessment#</v>
          </cell>
          <cell r="F4" t="str">
            <v xml:space="preserve">Legacy </v>
          </cell>
          <cell r="G4" t="str">
            <v>PAYE</v>
          </cell>
          <cell r="H4" t="str">
            <v>(Tax on</v>
          </cell>
          <cell r="I4" t="str">
            <v>F &amp; C</v>
          </cell>
          <cell r="J4" t="str">
            <v>Invest</v>
          </cell>
          <cell r="K4" t="str">
            <v>WFTC/</v>
          </cell>
          <cell r="L4" t="str">
            <v>WFTC/</v>
          </cell>
          <cell r="M4" t="str">
            <v xml:space="preserve">Difference </v>
          </cell>
          <cell r="N4" t="str">
            <v>Total</v>
          </cell>
          <cell r="O4" t="str">
            <v>Total</v>
          </cell>
          <cell r="Q4" t="str">
            <v>Other</v>
          </cell>
          <cell r="R4" t="str">
            <v>Net IT</v>
          </cell>
          <cell r="S4" t="str">
            <v>Net IT</v>
          </cell>
          <cell r="T4" t="str">
            <v>suspen.</v>
          </cell>
          <cell r="U4" t="str">
            <v>B to A\C</v>
          </cell>
          <cell r="W4" t="str">
            <v>CT check</v>
          </cell>
          <cell r="Y4" t="str">
            <v>Group 3 ct check</v>
          </cell>
        </row>
        <row r="5">
          <cell r="B5" t="str">
            <v>TDSI</v>
          </cell>
          <cell r="C5" t="str">
            <v>Company</v>
          </cell>
          <cell r="D5" t="str">
            <v>Net</v>
          </cell>
          <cell r="F5" t="str">
            <v>Non SA SchD</v>
          </cell>
          <cell r="G5" t="str">
            <v>(Gross of</v>
          </cell>
          <cell r="H5" t="str">
            <v>Gilts</v>
          </cell>
          <cell r="I5" t="str">
            <v>Divs</v>
          </cell>
          <cell r="J5" t="str">
            <v>S'mts</v>
          </cell>
          <cell r="K5" t="str">
            <v>DPTC</v>
          </cell>
          <cell r="L5" t="str">
            <v>DPTC</v>
          </cell>
          <cell r="M5" t="str">
            <v>(unallocated)</v>
          </cell>
          <cell r="N5" t="str">
            <v>Gross</v>
          </cell>
          <cell r="O5" t="str">
            <v>Repay</v>
          </cell>
          <cell r="P5" t="str">
            <v>Miras</v>
          </cell>
          <cell r="Q5" t="str">
            <v>Repay</v>
          </cell>
          <cell r="R5" t="str">
            <v>after CT</v>
          </cell>
          <cell r="S5" t="str">
            <v>(exc nic4sa)</v>
          </cell>
          <cell r="T5" t="str">
            <v>adjust-</v>
          </cell>
          <cell r="U5" t="str">
            <v>ACT etc</v>
          </cell>
        </row>
        <row r="6">
          <cell r="B6" t="str">
            <v>(TOBBI)</v>
          </cell>
          <cell r="C6" t="str">
            <v>IT</v>
          </cell>
          <cell r="D6" t="str">
            <v>IT</v>
          </cell>
          <cell r="E6" t="str">
            <v>CGT</v>
          </cell>
          <cell r="F6" t="str">
            <v>Sch E &amp; TI</v>
          </cell>
          <cell r="G6" t="str">
            <v>WFTC/</v>
          </cell>
          <cell r="H6" t="str">
            <v>Withheld)</v>
          </cell>
          <cell r="I6" t="str">
            <v>&amp; IPA</v>
          </cell>
          <cell r="K6" t="str">
            <v>via PAYE</v>
          </cell>
          <cell r="L6" t="str">
            <v>Direct</v>
          </cell>
          <cell r="O6" t="str">
            <v>(exc. WFTC/</v>
          </cell>
          <cell r="R6" t="str">
            <v>adjust.</v>
          </cell>
          <cell r="S6" t="str">
            <v>on</v>
          </cell>
          <cell r="T6" t="str">
            <v>ment</v>
          </cell>
          <cell r="W6" t="str">
            <v>CT</v>
          </cell>
          <cell r="Y6">
            <v>444</v>
          </cell>
          <cell r="AA6" t="str">
            <v>444+/-Adj</v>
          </cell>
        </row>
        <row r="7">
          <cell r="F7" t="str">
            <v>(inc. CGT)</v>
          </cell>
          <cell r="G7" t="str">
            <v>DPTC)</v>
          </cell>
          <cell r="K7" t="str">
            <v>(From Alan)</v>
          </cell>
          <cell r="L7" t="str">
            <v>payments</v>
          </cell>
          <cell r="O7" t="str">
            <v>DPTC)</v>
          </cell>
          <cell r="S7" t="str">
            <v xml:space="preserve"> FAO444**</v>
          </cell>
        </row>
        <row r="8">
          <cell r="A8" t="str">
            <v>APRIL</v>
          </cell>
          <cell r="B8">
            <v>516.21100000000001</v>
          </cell>
          <cell r="C8">
            <v>344.428</v>
          </cell>
          <cell r="D8">
            <v>168.10859444444446</v>
          </cell>
          <cell r="E8">
            <v>19.555555555555557</v>
          </cell>
          <cell r="F8">
            <v>29.241216600000005</v>
          </cell>
          <cell r="G8">
            <v>8215</v>
          </cell>
          <cell r="H8">
            <v>2.1410067399999999</v>
          </cell>
          <cell r="I8">
            <v>49.694211609999996</v>
          </cell>
          <cell r="J8">
            <v>81.873999999999995</v>
          </cell>
          <cell r="K8">
            <v>0</v>
          </cell>
          <cell r="L8">
            <v>-310</v>
          </cell>
          <cell r="M8">
            <v>58.119415050001408</v>
          </cell>
          <cell r="N8">
            <v>9174.3729999999996</v>
          </cell>
          <cell r="O8">
            <v>-465.13</v>
          </cell>
          <cell r="P8">
            <v>-53.594999999999999</v>
          </cell>
          <cell r="Q8">
            <v>-411.53499999999997</v>
          </cell>
          <cell r="R8">
            <v>8709.2430000000004</v>
          </cell>
          <cell r="S8">
            <v>8686.2300000000014</v>
          </cell>
          <cell r="T8">
            <v>-65.977000000000004</v>
          </cell>
          <cell r="U8">
            <v>88.990000000000009</v>
          </cell>
        </row>
        <row r="9">
          <cell r="A9" t="str">
            <v>MAY</v>
          </cell>
          <cell r="B9">
            <v>6.15</v>
          </cell>
          <cell r="C9">
            <v>52.451999999999998</v>
          </cell>
          <cell r="D9">
            <v>147.29559444444445</v>
          </cell>
          <cell r="E9">
            <v>19.555555555555557</v>
          </cell>
          <cell r="F9">
            <v>34.516862199999998</v>
          </cell>
          <cell r="G9">
            <v>7291.892055528122</v>
          </cell>
          <cell r="H9">
            <v>5.4597572200000011</v>
          </cell>
          <cell r="I9">
            <v>27.593981011999997</v>
          </cell>
          <cell r="J9">
            <v>62.241</v>
          </cell>
          <cell r="K9">
            <v>-2</v>
          </cell>
          <cell r="L9">
            <v>-369</v>
          </cell>
          <cell r="M9">
            <v>-31.765805960121725</v>
          </cell>
          <cell r="N9">
            <v>7244.3910000000005</v>
          </cell>
          <cell r="O9">
            <v>-427.23099999999999</v>
          </cell>
          <cell r="P9">
            <v>-3.6920000000000002</v>
          </cell>
          <cell r="Q9">
            <v>-423.53899999999999</v>
          </cell>
          <cell r="R9">
            <v>6817.1600000000008</v>
          </cell>
          <cell r="S9">
            <v>6812.01</v>
          </cell>
          <cell r="T9">
            <v>88.84</v>
          </cell>
          <cell r="U9">
            <v>-83.690000000000012</v>
          </cell>
          <cell r="Y9">
            <v>445.46999999999935</v>
          </cell>
        </row>
        <row r="10">
          <cell r="A10" t="str">
            <v>JUNE</v>
          </cell>
          <cell r="B10">
            <v>165.155</v>
          </cell>
          <cell r="C10">
            <v>23.547000000000025</v>
          </cell>
          <cell r="D10">
            <v>17.545244444444442</v>
          </cell>
          <cell r="E10">
            <v>19.555555555555557</v>
          </cell>
          <cell r="F10">
            <v>33.260904400000001</v>
          </cell>
          <cell r="G10">
            <v>6800.6769461935846</v>
          </cell>
          <cell r="H10">
            <v>22.029951799999996</v>
          </cell>
          <cell r="I10">
            <v>62.157077568999988</v>
          </cell>
          <cell r="J10">
            <v>91.572000000000003</v>
          </cell>
          <cell r="K10">
            <v>-18</v>
          </cell>
          <cell r="L10">
            <v>-293</v>
          </cell>
          <cell r="M10">
            <v>152.20132003741583</v>
          </cell>
          <cell r="N10">
            <v>7076.7010000000009</v>
          </cell>
          <cell r="O10">
            <v>-460.541</v>
          </cell>
          <cell r="P10">
            <v>-5.641</v>
          </cell>
          <cell r="Q10">
            <v>-454.9</v>
          </cell>
          <cell r="R10">
            <v>6616.1600000000008</v>
          </cell>
          <cell r="S10">
            <v>6652.4800000000005</v>
          </cell>
          <cell r="T10">
            <v>-34.28</v>
          </cell>
          <cell r="U10">
            <v>-2.04</v>
          </cell>
          <cell r="Y10">
            <v>810.34000000000106</v>
          </cell>
        </row>
        <row r="11">
          <cell r="A11" t="str">
            <v>JULY</v>
          </cell>
          <cell r="B11">
            <v>522.2879999999999</v>
          </cell>
          <cell r="C11">
            <v>244.63499999999999</v>
          </cell>
          <cell r="D11">
            <v>3325.8112944444442</v>
          </cell>
          <cell r="E11">
            <v>19.555555555555557</v>
          </cell>
          <cell r="F11">
            <v>24.33157970000002</v>
          </cell>
          <cell r="G11">
            <v>7143.3883081823078</v>
          </cell>
          <cell r="H11">
            <v>9.2612258199999999</v>
          </cell>
          <cell r="I11">
            <v>80.105743379999993</v>
          </cell>
          <cell r="J11">
            <v>88.433999999999997</v>
          </cell>
          <cell r="K11">
            <v>-56</v>
          </cell>
          <cell r="L11">
            <v>-286</v>
          </cell>
          <cell r="M11">
            <v>92.786292917693572</v>
          </cell>
          <cell r="N11">
            <v>11208.597</v>
          </cell>
          <cell r="O11">
            <v>-435.72399999999999</v>
          </cell>
          <cell r="P11">
            <v>-0.95169999999999999</v>
          </cell>
          <cell r="Q11">
            <v>-434.77229999999997</v>
          </cell>
          <cell r="R11">
            <v>10772.873</v>
          </cell>
          <cell r="S11">
            <v>10725.939999999999</v>
          </cell>
          <cell r="T11">
            <v>8.4329999999999998</v>
          </cell>
          <cell r="U11">
            <v>38.5</v>
          </cell>
          <cell r="Y11">
            <v>4941.1099999999997</v>
          </cell>
        </row>
        <row r="12">
          <cell r="A12" t="str">
            <v>AUGUST</v>
          </cell>
          <cell r="B12">
            <v>0.73799999999999988</v>
          </cell>
          <cell r="C12">
            <v>11.439000000000206</v>
          </cell>
          <cell r="D12">
            <v>1454.9771444444443</v>
          </cell>
          <cell r="E12">
            <v>19.555555555555557</v>
          </cell>
          <cell r="F12">
            <v>23.765383799999999</v>
          </cell>
          <cell r="G12">
            <v>7105.7551077830931</v>
          </cell>
          <cell r="H12">
            <v>2.1555244899999999</v>
          </cell>
          <cell r="I12">
            <v>75.735534499999972</v>
          </cell>
          <cell r="J12">
            <v>62.426000000000002</v>
          </cell>
          <cell r="K12">
            <v>-78</v>
          </cell>
          <cell r="L12">
            <v>-291.98200000000003</v>
          </cell>
          <cell r="M12">
            <v>497.59874942690658</v>
          </cell>
          <cell r="N12">
            <v>8884.1639999999989</v>
          </cell>
          <cell r="O12">
            <v>-390.10500000000002</v>
          </cell>
          <cell r="P12">
            <v>-2.238</v>
          </cell>
          <cell r="Q12">
            <v>-387.86700000000002</v>
          </cell>
          <cell r="R12">
            <v>8494.0589999999993</v>
          </cell>
          <cell r="S12">
            <v>8366.65</v>
          </cell>
          <cell r="T12">
            <v>31.846999999999994</v>
          </cell>
          <cell r="U12">
            <v>95.562000000000012</v>
          </cell>
          <cell r="Y12">
            <v>774.25</v>
          </cell>
        </row>
        <row r="13">
          <cell r="A13" t="str">
            <v>SEPT</v>
          </cell>
          <cell r="B13">
            <v>110.37</v>
          </cell>
          <cell r="C13">
            <v>23.21199999999989</v>
          </cell>
          <cell r="D13">
            <v>48.298894444444443</v>
          </cell>
          <cell r="E13">
            <v>19.555555555555557</v>
          </cell>
          <cell r="F13">
            <v>28.513491099999982</v>
          </cell>
          <cell r="G13">
            <v>6745.7314141230145</v>
          </cell>
          <cell r="H13">
            <v>6.0392349200000002</v>
          </cell>
          <cell r="I13">
            <v>50.31010246999999</v>
          </cell>
          <cell r="J13">
            <v>45.546999999999997</v>
          </cell>
          <cell r="K13">
            <v>-102</v>
          </cell>
          <cell r="L13">
            <v>-240</v>
          </cell>
          <cell r="M13">
            <v>-64.811147403014729</v>
          </cell>
          <cell r="N13">
            <v>6670.7665452099991</v>
          </cell>
          <cell r="O13">
            <v>-302.38800000000003</v>
          </cell>
          <cell r="P13">
            <v>-1.8089999999999999</v>
          </cell>
          <cell r="Q13">
            <v>-300.57900000000001</v>
          </cell>
          <cell r="R13">
            <v>6368.3785452099992</v>
          </cell>
          <cell r="S13">
            <v>6353.9685452099993</v>
          </cell>
          <cell r="T13">
            <v>14.41</v>
          </cell>
          <cell r="U13">
            <v>0</v>
          </cell>
          <cell r="Y13">
            <v>1728.76</v>
          </cell>
        </row>
        <row r="14">
          <cell r="A14" t="str">
            <v>OCT</v>
          </cell>
          <cell r="B14">
            <v>398.0929999999999</v>
          </cell>
          <cell r="C14">
            <v>260.85900000000026</v>
          </cell>
          <cell r="D14">
            <v>162.05819444444447</v>
          </cell>
          <cell r="E14">
            <v>19.555555555555557</v>
          </cell>
          <cell r="F14">
            <v>25.414028000000009</v>
          </cell>
          <cell r="G14">
            <v>7149.9086353327284</v>
          </cell>
          <cell r="H14">
            <v>7.1357446299999996</v>
          </cell>
          <cell r="I14">
            <v>45.173715990000012</v>
          </cell>
          <cell r="J14">
            <v>54.091000000000001</v>
          </cell>
          <cell r="K14">
            <v>-139</v>
          </cell>
          <cell r="L14">
            <v>-295</v>
          </cell>
          <cell r="M14">
            <v>-20.719873952727539</v>
          </cell>
          <cell r="N14">
            <v>7667.5690000000013</v>
          </cell>
          <cell r="O14">
            <v>-381.18799999999999</v>
          </cell>
          <cell r="P14">
            <v>-0.377</v>
          </cell>
          <cell r="Q14">
            <v>-380.81099999999998</v>
          </cell>
          <cell r="R14">
            <v>7286.3810000000012</v>
          </cell>
          <cell r="S14">
            <v>7261.7550000000019</v>
          </cell>
          <cell r="T14">
            <v>-5.7650000000000112</v>
          </cell>
          <cell r="U14">
            <v>30.391000000000002</v>
          </cell>
          <cell r="Y14">
            <v>9535.11</v>
          </cell>
        </row>
        <row r="15">
          <cell r="A15" t="str">
            <v>NOV</v>
          </cell>
          <cell r="B15">
            <v>0.93100000000000027</v>
          </cell>
          <cell r="C15">
            <v>25.221999999999998</v>
          </cell>
          <cell r="D15">
            <v>-140.25550555555554</v>
          </cell>
          <cell r="E15">
            <v>19.555555555555557</v>
          </cell>
          <cell r="F15">
            <v>28.918267500000002</v>
          </cell>
          <cell r="G15">
            <v>7093.6463718912319</v>
          </cell>
          <cell r="H15">
            <v>5.8325167799999997</v>
          </cell>
          <cell r="I15">
            <v>64.020681269999997</v>
          </cell>
          <cell r="J15">
            <v>62.081000000000003</v>
          </cell>
          <cell r="K15">
            <v>-135</v>
          </cell>
          <cell r="L15">
            <v>-254</v>
          </cell>
          <cell r="M15">
            <v>122.25211255876729</v>
          </cell>
          <cell r="N15">
            <v>6893.2039999999997</v>
          </cell>
          <cell r="O15">
            <v>-337.07799999999997</v>
          </cell>
          <cell r="P15">
            <v>-0.752</v>
          </cell>
          <cell r="Q15">
            <v>-336.32599999999996</v>
          </cell>
          <cell r="R15">
            <v>6556.1259999999993</v>
          </cell>
          <cell r="S15">
            <v>6575.57</v>
          </cell>
          <cell r="T15">
            <v>3.2659999999999996</v>
          </cell>
          <cell r="U15">
            <v>-22.71</v>
          </cell>
          <cell r="Y15">
            <v>834.63999999999942</v>
          </cell>
        </row>
        <row r="16">
          <cell r="A16" t="str">
            <v>DEC</v>
          </cell>
          <cell r="B16">
            <v>187.64399999999998</v>
          </cell>
          <cell r="C16">
            <v>6.0650000000000261</v>
          </cell>
          <cell r="D16">
            <v>49.75579444444444</v>
          </cell>
          <cell r="E16">
            <v>19.555555555555557</v>
          </cell>
          <cell r="F16">
            <v>15.492161599999999</v>
          </cell>
          <cell r="G16">
            <v>6752.833971088221</v>
          </cell>
          <cell r="H16">
            <v>6.8163212900000003</v>
          </cell>
          <cell r="I16">
            <v>30.318514400000002</v>
          </cell>
          <cell r="J16">
            <v>72.62</v>
          </cell>
          <cell r="K16">
            <v>-135</v>
          </cell>
          <cell r="L16">
            <v>-243</v>
          </cell>
          <cell r="M16">
            <v>222.02968162178058</v>
          </cell>
          <cell r="N16">
            <v>6985.1310000000012</v>
          </cell>
          <cell r="O16">
            <v>-314.35500000000002</v>
          </cell>
          <cell r="P16">
            <v>-0.24299999999999999</v>
          </cell>
          <cell r="Q16">
            <v>-314.11200000000002</v>
          </cell>
          <cell r="R16">
            <v>6670.7760000000017</v>
          </cell>
          <cell r="S16">
            <v>6675.0200000000013</v>
          </cell>
          <cell r="T16">
            <v>-4.2439999999999989</v>
          </cell>
          <cell r="U16">
            <v>0</v>
          </cell>
          <cell r="Y16">
            <v>1475.66</v>
          </cell>
        </row>
        <row r="17">
          <cell r="A17" t="str">
            <v>JAN</v>
          </cell>
          <cell r="B17">
            <v>499.39799999999997</v>
          </cell>
          <cell r="C17">
            <v>292.64899999999994</v>
          </cell>
          <cell r="D17">
            <v>6237.5222785335109</v>
          </cell>
          <cell r="E17">
            <v>1965.6489714664899</v>
          </cell>
          <cell r="F17">
            <v>39.984340799999998</v>
          </cell>
          <cell r="G17">
            <v>8327.7905025328801</v>
          </cell>
          <cell r="H17">
            <v>20.807544620000002</v>
          </cell>
          <cell r="I17">
            <v>187.09285485999999</v>
          </cell>
          <cell r="J17">
            <v>131.94399999999999</v>
          </cell>
          <cell r="K17">
            <v>-164</v>
          </cell>
          <cell r="L17">
            <v>-299</v>
          </cell>
          <cell r="M17">
            <v>353.77650718712539</v>
          </cell>
          <cell r="N17">
            <v>17593.614000000001</v>
          </cell>
          <cell r="O17">
            <v>-480.75400000000002</v>
          </cell>
          <cell r="P17">
            <v>-2.96</v>
          </cell>
          <cell r="Q17">
            <v>-477.79400000000004</v>
          </cell>
          <cell r="R17">
            <v>17112.86</v>
          </cell>
          <cell r="S17">
            <v>17133.105</v>
          </cell>
          <cell r="T17">
            <v>-47.568999999999967</v>
          </cell>
          <cell r="U17">
            <v>27.324000000000002</v>
          </cell>
          <cell r="Y17">
            <v>6690.7</v>
          </cell>
        </row>
        <row r="18">
          <cell r="A18" t="str">
            <v>FEB</v>
          </cell>
          <cell r="B18">
            <v>0.36499999999999999</v>
          </cell>
          <cell r="C18">
            <v>38.886999999999993</v>
          </cell>
          <cell r="D18">
            <v>3352.1739763658479</v>
          </cell>
          <cell r="E18">
            <v>1056.4151736341519</v>
          </cell>
          <cell r="F18">
            <v>30.951609699999999</v>
          </cell>
          <cell r="G18">
            <v>7730.8202147724533</v>
          </cell>
          <cell r="H18">
            <v>3.5436315</v>
          </cell>
          <cell r="I18">
            <v>98.984665009999972</v>
          </cell>
          <cell r="J18">
            <v>58.854999999999997</v>
          </cell>
          <cell r="K18">
            <v>-156</v>
          </cell>
          <cell r="L18">
            <v>-252</v>
          </cell>
          <cell r="M18">
            <v>-149.32527098245373</v>
          </cell>
          <cell r="N18">
            <v>11813.671</v>
          </cell>
          <cell r="O18">
            <v>-329.346</v>
          </cell>
          <cell r="P18">
            <v>-0.48</v>
          </cell>
          <cell r="Q18">
            <v>-328.86599999999999</v>
          </cell>
          <cell r="R18">
            <v>11484.325000000001</v>
          </cell>
          <cell r="S18">
            <v>11454.2</v>
          </cell>
          <cell r="T18">
            <v>57.634999999999998</v>
          </cell>
          <cell r="U18">
            <v>-27.51</v>
          </cell>
          <cell r="Y18">
            <v>691</v>
          </cell>
        </row>
        <row r="19">
          <cell r="A19" t="str">
            <v>MAR</v>
          </cell>
          <cell r="B19">
            <v>266.81099999999998</v>
          </cell>
          <cell r="C19">
            <v>32.95900000000006</v>
          </cell>
          <cell r="D19">
            <v>110.62749510064145</v>
          </cell>
          <cell r="E19">
            <v>35</v>
          </cell>
          <cell r="F19">
            <v>15.194517700000002</v>
          </cell>
          <cell r="G19">
            <v>8582.8564725723645</v>
          </cell>
          <cell r="H19">
            <v>7.7343684199999991</v>
          </cell>
          <cell r="I19">
            <v>59.304645000000008</v>
          </cell>
          <cell r="J19">
            <v>79.332999999999998</v>
          </cell>
          <cell r="K19">
            <v>-146</v>
          </cell>
          <cell r="L19">
            <v>-255.99</v>
          </cell>
          <cell r="M19">
            <v>-193.85149879300843</v>
          </cell>
          <cell r="N19">
            <v>8593.9789999999994</v>
          </cell>
          <cell r="O19">
            <v>-286.97899999999998</v>
          </cell>
          <cell r="P19">
            <v>-0.42299999999999999</v>
          </cell>
          <cell r="Q19">
            <v>-286.55599999999998</v>
          </cell>
          <cell r="R19">
            <v>8307</v>
          </cell>
          <cell r="S19">
            <v>8293.7000000000007</v>
          </cell>
          <cell r="T19">
            <v>9.75</v>
          </cell>
          <cell r="U19">
            <v>3.55</v>
          </cell>
          <cell r="Y19">
            <v>810.50000000000364</v>
          </cell>
        </row>
        <row r="20">
          <cell r="A20" t="str">
            <v xml:space="preserve">     YEAR</v>
          </cell>
          <cell r="B20">
            <v>2674.1539999999995</v>
          </cell>
          <cell r="C20">
            <v>1356.3540000000003</v>
          </cell>
          <cell r="D20">
            <v>14933.919</v>
          </cell>
          <cell r="E20">
            <v>3233.0641451006418</v>
          </cell>
          <cell r="F20">
            <v>329.58436310000002</v>
          </cell>
          <cell r="G20">
            <v>88940.300000000017</v>
          </cell>
          <cell r="H20">
            <v>98.956828229999985</v>
          </cell>
          <cell r="I20">
            <v>830.49172707100001</v>
          </cell>
          <cell r="J20">
            <v>891.01799999999992</v>
          </cell>
          <cell r="K20">
            <v>-1131</v>
          </cell>
          <cell r="L20">
            <v>-3388.9719999999998</v>
          </cell>
          <cell r="M20">
            <v>1038.2904817083645</v>
          </cell>
          <cell r="N20">
            <v>109806.16054521</v>
          </cell>
          <cell r="O20">
            <v>-4610.8190000000004</v>
          </cell>
          <cell r="P20">
            <v>-73.161699999999982</v>
          </cell>
          <cell r="Q20">
            <v>-4537.6572999999999</v>
          </cell>
          <cell r="R20">
            <v>105195.34154521</v>
          </cell>
          <cell r="S20">
            <v>104990.62854521</v>
          </cell>
          <cell r="T20">
            <v>56.346000000000011</v>
          </cell>
          <cell r="U20">
            <v>148.36700000000002</v>
          </cell>
        </row>
        <row r="22">
          <cell r="A22" t="str">
            <v>CGT</v>
          </cell>
          <cell r="F22">
            <v>2.8</v>
          </cell>
        </row>
        <row r="23">
          <cell r="A23" t="str">
            <v>General a/c</v>
          </cell>
          <cell r="B23">
            <v>2674.2</v>
          </cell>
          <cell r="C23">
            <v>1356.4</v>
          </cell>
          <cell r="D23">
            <v>15125.2</v>
          </cell>
          <cell r="F23">
            <v>326.8</v>
          </cell>
          <cell r="G23">
            <v>88940.4</v>
          </cell>
          <cell r="H23">
            <v>99</v>
          </cell>
          <cell r="I23">
            <v>830.5</v>
          </cell>
          <cell r="J23">
            <v>891</v>
          </cell>
          <cell r="K23">
            <v>-1136.3</v>
          </cell>
          <cell r="L23">
            <v>-3335.2</v>
          </cell>
          <cell r="M23">
            <v>-76.099999999999994</v>
          </cell>
          <cell r="N23">
            <v>110167.4</v>
          </cell>
          <cell r="O23">
            <v>-4540.3999999999996</v>
          </cell>
          <cell r="P23">
            <v>-73.2</v>
          </cell>
          <cell r="Q23">
            <v>-4467.2</v>
          </cell>
          <cell r="R23">
            <v>101155.5</v>
          </cell>
        </row>
        <row r="24">
          <cell r="A24" t="str">
            <v>Collectors o/p</v>
          </cell>
          <cell r="M24">
            <v>408</v>
          </cell>
          <cell r="N24">
            <v>408</v>
          </cell>
          <cell r="O24">
            <v>-408</v>
          </cell>
          <cell r="Q24">
            <v>-408</v>
          </cell>
        </row>
        <row r="25">
          <cell r="A25" t="str">
            <v>Total</v>
          </cell>
          <cell r="B25">
            <v>2674.2</v>
          </cell>
          <cell r="C25">
            <v>1356.4</v>
          </cell>
          <cell r="D25">
            <v>15125.2</v>
          </cell>
          <cell r="F25">
            <v>326.8</v>
          </cell>
          <cell r="G25">
            <v>88940.4</v>
          </cell>
          <cell r="H25">
            <v>99</v>
          </cell>
          <cell r="I25">
            <v>830.5</v>
          </cell>
          <cell r="J25">
            <v>891</v>
          </cell>
          <cell r="K25">
            <v>-1136.3</v>
          </cell>
          <cell r="L25">
            <v>-3335.2</v>
          </cell>
          <cell r="M25">
            <v>331.9</v>
          </cell>
          <cell r="N25">
            <v>110575.4</v>
          </cell>
          <cell r="O25">
            <v>-4948.3999999999996</v>
          </cell>
          <cell r="P25">
            <v>-73.2</v>
          </cell>
          <cell r="Q25">
            <v>-4875.2</v>
          </cell>
          <cell r="R25">
            <v>101155.5</v>
          </cell>
        </row>
        <row r="26">
          <cell r="A26">
            <v>37308.544785879632</v>
          </cell>
        </row>
        <row r="27">
          <cell r="J27" t="str">
            <v>Trust Document - WFTC/DPTC</v>
          </cell>
        </row>
        <row r="28">
          <cell r="J28" t="str">
            <v>A</v>
          </cell>
          <cell r="K28" t="str">
            <v>PVE Total</v>
          </cell>
          <cell r="N28">
            <v>1395.3</v>
          </cell>
        </row>
        <row r="29">
          <cell r="K29" t="str">
            <v>Direct Pyts to Empl</v>
          </cell>
          <cell r="N29">
            <v>82.2</v>
          </cell>
        </row>
        <row r="30">
          <cell r="N30">
            <v>1313.1</v>
          </cell>
        </row>
        <row r="31">
          <cell r="K31" t="str">
            <v>Deducted from Apr2001 PAYE</v>
          </cell>
          <cell r="N31">
            <v>176.8</v>
          </cell>
        </row>
        <row r="32">
          <cell r="N32">
            <v>1136.3</v>
          </cell>
        </row>
        <row r="33">
          <cell r="J33" t="str">
            <v>B</v>
          </cell>
          <cell r="K33" t="str">
            <v>TOTAL</v>
          </cell>
          <cell r="N33">
            <v>4648.3</v>
          </cell>
        </row>
        <row r="34">
          <cell r="K34" t="str">
            <v>Deducted from Apr2001 PAYE</v>
          </cell>
          <cell r="N34">
            <v>176.8</v>
          </cell>
        </row>
        <row r="35">
          <cell r="K35" t="str">
            <v>NET 2000-01</v>
          </cell>
          <cell r="N35">
            <v>4471.5</v>
          </cell>
        </row>
        <row r="37">
          <cell r="A37" t="str">
            <v>q2</v>
          </cell>
          <cell r="B37">
            <v>687.51599999999996</v>
          </cell>
          <cell r="C37">
            <v>420.42700000000002</v>
          </cell>
          <cell r="D37">
            <v>332.94943333333339</v>
          </cell>
          <cell r="E37">
            <v>58.666666666666671</v>
          </cell>
          <cell r="F37">
            <v>97.018983200000008</v>
          </cell>
          <cell r="G37">
            <v>22307.569001721706</v>
          </cell>
          <cell r="H37">
            <v>29.630715759999998</v>
          </cell>
          <cell r="I37">
            <v>139.44527019099999</v>
          </cell>
          <cell r="J37">
            <v>235.68700000000001</v>
          </cell>
          <cell r="K37">
            <v>-20</v>
          </cell>
          <cell r="L37">
            <v>-972</v>
          </cell>
          <cell r="M37">
            <v>178.55492912729551</v>
          </cell>
          <cell r="N37">
            <v>23495.465</v>
          </cell>
          <cell r="O37">
            <v>-1352.902</v>
          </cell>
          <cell r="P37">
            <v>-62.927999999999997</v>
          </cell>
          <cell r="Q37">
            <v>-1289.9739999999999</v>
          </cell>
          <cell r="R37">
            <v>22142.563000000002</v>
          </cell>
          <cell r="S37">
            <v>22150.720000000001</v>
          </cell>
          <cell r="T37">
            <v>-11.417000000000002</v>
          </cell>
          <cell r="U37">
            <v>3.2599999999999971</v>
          </cell>
        </row>
        <row r="38">
          <cell r="A38" t="str">
            <v>q3</v>
          </cell>
          <cell r="B38">
            <v>633.39599999999996</v>
          </cell>
          <cell r="C38">
            <v>279.28600000000006</v>
          </cell>
          <cell r="D38">
            <v>4829.0873333333329</v>
          </cell>
          <cell r="E38">
            <v>58.666666666666671</v>
          </cell>
          <cell r="F38">
            <v>76.610454599999997</v>
          </cell>
          <cell r="G38">
            <v>20994.874830088418</v>
          </cell>
          <cell r="H38">
            <v>17.45598523</v>
          </cell>
          <cell r="I38">
            <v>206.15138034999995</v>
          </cell>
          <cell r="J38">
            <v>196.40700000000001</v>
          </cell>
          <cell r="K38">
            <v>-236</v>
          </cell>
          <cell r="L38">
            <v>-817.98199999999997</v>
          </cell>
          <cell r="M38">
            <v>525.57389494158542</v>
          </cell>
          <cell r="N38">
            <v>26763.527545209996</v>
          </cell>
          <cell r="O38">
            <v>-1128.2170000000001</v>
          </cell>
          <cell r="P38">
            <v>-4.9987000000000004</v>
          </cell>
          <cell r="Q38">
            <v>-1123.2183</v>
          </cell>
          <cell r="R38">
            <v>25635.310545209999</v>
          </cell>
          <cell r="S38">
            <v>25446.558545209995</v>
          </cell>
          <cell r="T38">
            <v>54.69</v>
          </cell>
          <cell r="U38">
            <v>134.06200000000001</v>
          </cell>
        </row>
        <row r="39">
          <cell r="A39" t="str">
            <v>q4</v>
          </cell>
          <cell r="B39">
            <v>586.66799999999989</v>
          </cell>
          <cell r="C39">
            <v>292.1460000000003</v>
          </cell>
          <cell r="D39">
            <v>71.558483333333356</v>
          </cell>
          <cell r="E39">
            <v>58.666666666666671</v>
          </cell>
          <cell r="F39">
            <v>69.824457100000018</v>
          </cell>
          <cell r="G39">
            <v>20996.388978312181</v>
          </cell>
          <cell r="H39">
            <v>19.784582700000001</v>
          </cell>
          <cell r="I39">
            <v>139.51291166000001</v>
          </cell>
          <cell r="J39">
            <v>188.792</v>
          </cell>
          <cell r="K39">
            <v>-409</v>
          </cell>
          <cell r="L39">
            <v>-792</v>
          </cell>
          <cell r="M39">
            <v>323.56192022782034</v>
          </cell>
          <cell r="N39">
            <v>21545.904000000002</v>
          </cell>
          <cell r="O39">
            <v>-1032.6210000000001</v>
          </cell>
          <cell r="P39">
            <v>-1.3719999999999999</v>
          </cell>
          <cell r="Q39">
            <v>-1031.249</v>
          </cell>
          <cell r="R39">
            <v>20513.283000000003</v>
          </cell>
          <cell r="S39">
            <v>20512.345000000001</v>
          </cell>
          <cell r="T39">
            <v>-6.743000000000011</v>
          </cell>
          <cell r="U39">
            <v>7.6810000000000009</v>
          </cell>
        </row>
        <row r="40">
          <cell r="A40" t="str">
            <v>q1</v>
          </cell>
          <cell r="B40">
            <v>766.57399999999996</v>
          </cell>
          <cell r="C40">
            <v>364.495</v>
          </cell>
          <cell r="D40">
            <v>9700.3237499999996</v>
          </cell>
          <cell r="E40">
            <v>3057.0641451006418</v>
          </cell>
          <cell r="F40">
            <v>86.130468199999996</v>
          </cell>
          <cell r="G40">
            <v>24641.467189877698</v>
          </cell>
          <cell r="H40">
            <v>32.085544540000001</v>
          </cell>
          <cell r="I40">
            <v>345.38216486999994</v>
          </cell>
          <cell r="J40">
            <v>270.13199999999995</v>
          </cell>
          <cell r="K40">
            <v>-466</v>
          </cell>
          <cell r="L40">
            <v>-806.99</v>
          </cell>
          <cell r="M40">
            <v>10.599737411663227</v>
          </cell>
          <cell r="N40">
            <v>38001.264000000003</v>
          </cell>
          <cell r="O40">
            <v>-1097.079</v>
          </cell>
          <cell r="P40">
            <v>-3.863</v>
          </cell>
          <cell r="Q40">
            <v>-1093.2160000000001</v>
          </cell>
          <cell r="R40">
            <v>36904.184999999998</v>
          </cell>
          <cell r="S40">
            <v>36881.005000000005</v>
          </cell>
          <cell r="T40">
            <v>19.816000000000031</v>
          </cell>
          <cell r="U40">
            <v>3.3639999999999999</v>
          </cell>
        </row>
        <row r="41">
          <cell r="B41">
            <v>2674.1539999999995</v>
          </cell>
          <cell r="C41">
            <v>1356.3540000000003</v>
          </cell>
          <cell r="D41">
            <v>14933.918999999998</v>
          </cell>
          <cell r="E41">
            <v>3233.0641451006418</v>
          </cell>
          <cell r="F41">
            <v>329.58436310000002</v>
          </cell>
          <cell r="G41">
            <v>88940.3</v>
          </cell>
          <cell r="H41">
            <v>98.956828229999999</v>
          </cell>
          <cell r="I41">
            <v>830.49172707099979</v>
          </cell>
          <cell r="J41">
            <v>891.01800000000003</v>
          </cell>
          <cell r="K41">
            <v>-1131</v>
          </cell>
          <cell r="L41">
            <v>-3388.9719999999998</v>
          </cell>
          <cell r="M41">
            <v>1038.2904817083645</v>
          </cell>
          <cell r="N41">
            <v>109806.16054521</v>
          </cell>
          <cell r="O41">
            <v>-4610.8190000000004</v>
          </cell>
          <cell r="P41">
            <v>-73.161699999999996</v>
          </cell>
          <cell r="Q41">
            <v>-4537.6572999999999</v>
          </cell>
          <cell r="R41">
            <v>105195.34154521</v>
          </cell>
          <cell r="S41">
            <v>104990.62854521</v>
          </cell>
          <cell r="T41">
            <v>56.346000000000018</v>
          </cell>
          <cell r="U41">
            <v>148.36700000000002</v>
          </cell>
        </row>
        <row r="42">
          <cell r="A42" t="str">
            <v>key</v>
          </cell>
        </row>
        <row r="43">
          <cell r="A43" t="str">
            <v>*</v>
          </cell>
          <cell r="B43" t="str">
            <v>Data from u:\common\99i2k\shuttle\month\Andrew.xls</v>
          </cell>
        </row>
        <row r="44">
          <cell r="A44" t="str">
            <v>@</v>
          </cell>
          <cell r="B44" t="str">
            <v>Data from u:\common\99i2k\shuttle\data0001\Form4.xls</v>
          </cell>
        </row>
        <row r="45">
          <cell r="A45" t="str">
            <v>#</v>
          </cell>
          <cell r="B45" t="str">
            <v>From FINEST via Group 1. Tends to be lower than Form 444 due to repayments</v>
          </cell>
        </row>
        <row r="46">
          <cell r="A46" t="str">
            <v>**</v>
          </cell>
          <cell r="B46" t="str">
            <v>Adjusted for difference between Group 1 SA figure and FAO SA figure (which includes NIC4), and also WFTC/DPTC difference between FAO and the group 1 figure, which is adjusted to make monthly.</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External_Inputs"/>
      <sheetName val="FAS_Page_1"/>
      <sheetName val="FIN_L-P_regression"/>
      <sheetName val="HIC_L-P_regression"/>
      <sheetName val="FIN_Rates"/>
      <sheetName val="Building_Societies"/>
      <sheetName val="Rest_of_FIN"/>
      <sheetName val="FIN_Total"/>
      <sheetName val="HIC_Rates"/>
      <sheetName val="HIC_Total"/>
      <sheetName val="FC_Page_1"/>
      <sheetName val="T3_Page_1"/>
      <sheetName val="diff_with_last"/>
      <sheetName val="Budget_2005_measures"/>
      <sheetName val="PBR_2004_measures"/>
      <sheetName val="Previous_Measures"/>
      <sheetName val="NG_DATA"/>
      <sheetName val="NG_HIC_R7_3"/>
      <sheetName val="NG_HIC_R9_3"/>
      <sheetName val="NG_FIN_RA_3"/>
      <sheetName val="NG_FIN_RC_3"/>
      <sheetName val="CHGSPD19.FIN"/>
      <sheetName val="External_Inputs1"/>
      <sheetName val="FAS_Page_11"/>
      <sheetName val="FIN_L-P_regression1"/>
      <sheetName val="HIC_L-P_regression1"/>
      <sheetName val="FIN_Rates1"/>
      <sheetName val="Building_Societies1"/>
      <sheetName val="Rest_of_FIN1"/>
      <sheetName val="FIN_Total1"/>
      <sheetName val="HIC_Rates1"/>
      <sheetName val="HIC_Total1"/>
      <sheetName val="FC_Page_11"/>
      <sheetName val="T3_Page_11"/>
      <sheetName val="diff_with_last1"/>
      <sheetName val="Budget_2005_measures1"/>
      <sheetName val="PBR_2004_measures1"/>
      <sheetName val="Previous_Measures1"/>
      <sheetName val="NG_DATA1"/>
      <sheetName val="NG_HIC_R7_31"/>
      <sheetName val="NG_HIC_R9_31"/>
      <sheetName val="NG_FIN_RA_31"/>
      <sheetName val="NG_FIN_RC_31"/>
      <sheetName val="External_Inputs2"/>
      <sheetName val="FAS_Page_12"/>
      <sheetName val="FIN_L-P_regression2"/>
      <sheetName val="HIC_L-P_regression2"/>
      <sheetName val="FIN_Rates2"/>
      <sheetName val="Building_Societies2"/>
      <sheetName val="Rest_of_FIN2"/>
      <sheetName val="FIN_Total2"/>
      <sheetName val="HIC_Rates2"/>
      <sheetName val="HIC_Total2"/>
      <sheetName val="FC_Page_12"/>
      <sheetName val="T3_Page_12"/>
      <sheetName val="diff_with_last2"/>
      <sheetName val="Budget_2005_measures2"/>
      <sheetName val="PBR_2004_measures2"/>
      <sheetName val="Previous_Measures2"/>
      <sheetName val="NG_DATA2"/>
      <sheetName val="NG_HIC_R7_32"/>
      <sheetName val="NG_HIC_R9_32"/>
      <sheetName val="NG_FIN_RA_32"/>
      <sheetName val="NG_FIN_RC_32"/>
      <sheetName val="CHGSPD19_FIN"/>
      <sheetName val="External_Inputs3"/>
      <sheetName val="FAS_Page_13"/>
      <sheetName val="FIN_L-P_regression3"/>
      <sheetName val="HIC_L-P_regression3"/>
      <sheetName val="FIN_Rates3"/>
      <sheetName val="Building_Societies3"/>
      <sheetName val="Rest_of_FIN3"/>
      <sheetName val="FIN_Total3"/>
      <sheetName val="HIC_Rates3"/>
      <sheetName val="HIC_Total3"/>
      <sheetName val="FC_Page_13"/>
      <sheetName val="T3_Page_13"/>
      <sheetName val="diff_with_last3"/>
      <sheetName val="Budget_2005_measures3"/>
      <sheetName val="PBR_2004_measures3"/>
      <sheetName val="Previous_Measures3"/>
      <sheetName val="NG_DATA3"/>
      <sheetName val="NG_HIC_R7_33"/>
      <sheetName val="NG_HIC_R9_33"/>
      <sheetName val="NG_FIN_RA_33"/>
      <sheetName val="NG_FIN_RC_33"/>
      <sheetName val="CHGSPD19_FIN1"/>
      <sheetName val="External_Inputs4"/>
      <sheetName val="FAS_Page_14"/>
      <sheetName val="FIN_L-P_regression4"/>
      <sheetName val="HIC_L-P_regression4"/>
      <sheetName val="FIN_Rates4"/>
      <sheetName val="Building_Societies4"/>
      <sheetName val="Rest_of_FIN4"/>
      <sheetName val="FIN_Total4"/>
      <sheetName val="HIC_Rates4"/>
      <sheetName val="HIC_Total4"/>
      <sheetName val="FC_Page_14"/>
      <sheetName val="T3_Page_14"/>
      <sheetName val="diff_with_last4"/>
      <sheetName val="Budget_2005_measures4"/>
      <sheetName val="PBR_2004_measures4"/>
      <sheetName val="Previous_Measures4"/>
      <sheetName val="NG_DATA4"/>
      <sheetName val="NG_HIC_R7_34"/>
      <sheetName val="NG_HIC_R9_34"/>
      <sheetName val="NG_FIN_RA_34"/>
      <sheetName val="NG_FIN_RC_34"/>
      <sheetName val="CHGSPD19_FIN2"/>
      <sheetName val="External_Inputs5"/>
      <sheetName val="FAS_Page_15"/>
      <sheetName val="FIN_L-P_regression5"/>
      <sheetName val="HIC_L-P_regression5"/>
      <sheetName val="FIN_Rates5"/>
      <sheetName val="Building_Societies5"/>
      <sheetName val="Rest_of_FIN5"/>
      <sheetName val="FIN_Total5"/>
      <sheetName val="HIC_Rates5"/>
      <sheetName val="HIC_Total5"/>
      <sheetName val="FC_Page_15"/>
      <sheetName val="T3_Page_15"/>
      <sheetName val="diff_with_last5"/>
      <sheetName val="Budget_2005_measures5"/>
      <sheetName val="PBR_2004_measures5"/>
      <sheetName val="Previous_Measures5"/>
      <sheetName val="NG_DATA5"/>
      <sheetName val="NG_HIC_R7_35"/>
      <sheetName val="NG_HIC_R9_35"/>
      <sheetName val="NG_FIN_RA_35"/>
      <sheetName val="NG_FIN_RC_35"/>
      <sheetName val="CHGSPD19_FIN3"/>
      <sheetName val="External_Inputs6"/>
      <sheetName val="FAS_Page_16"/>
      <sheetName val="FIN_L-P_regression6"/>
      <sheetName val="HIC_L-P_regression6"/>
      <sheetName val="FIN_Rates6"/>
      <sheetName val="Building_Societies6"/>
      <sheetName val="Rest_of_FIN6"/>
      <sheetName val="FIN_Total6"/>
      <sheetName val="HIC_Rates6"/>
      <sheetName val="HIC_Total6"/>
      <sheetName val="FC_Page_16"/>
      <sheetName val="T3_Page_16"/>
      <sheetName val="diff_with_last6"/>
      <sheetName val="Budget_2005_measures6"/>
      <sheetName val="PBR_2004_measures6"/>
      <sheetName val="Previous_Measures6"/>
      <sheetName val="NG_DATA6"/>
      <sheetName val="NG_HIC_R7_36"/>
      <sheetName val="NG_HIC_R9_36"/>
      <sheetName val="NG_FIN_RA_36"/>
      <sheetName val="NG_FIN_RC_36"/>
      <sheetName val="CHGSPD19_FIN4"/>
      <sheetName val="weekly"/>
      <sheetName val="Drop 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refreshError="1"/>
      <sheetData sheetId="17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XX"/>
      <sheetName val="Differences"/>
      <sheetName val="margus"/>
      <sheetName val="margasia"/>
      <sheetName val="margeur"/>
      <sheetName val="Graphics"/>
      <sheetName val="RPW Graphics"/>
      <sheetName val="USGC Chart 2"/>
      <sheetName val="USGC Chart 3"/>
      <sheetName val="USGC Chart"/>
      <sheetName val="Singapore Chart"/>
      <sheetName val="Rott - ARA Chart"/>
      <sheetName val="NYHB Resid vs Gas"/>
      <sheetName val="USGC Resid vs Gas"/>
      <sheetName val="Notional Cracking Margins Chart"/>
      <sheetName val="Comparison Graphs"/>
      <sheetName val="RPW Annual"/>
      <sheetName val="Chart3"/>
      <sheetName val="USGC"/>
      <sheetName val="NYHB"/>
      <sheetName val="Singapore"/>
      <sheetName val="Rotterdam - ARA Barges"/>
      <sheetName val="Prices in 3 Markets "/>
      <sheetName val="Price Comparison Charts"/>
      <sheetName val="Inter-Product in 3 Markets"/>
      <sheetName val="Crude Forecast"/>
      <sheetName val="FOB Med"/>
      <sheetName val="Chart1"/>
      <sheetName val="Y-T-D"/>
      <sheetName val="Y-T-D Daily"/>
      <sheetName val="Prices"/>
      <sheetName val="Mogas-Dist Margins"/>
      <sheetName val="NGLs"/>
      <sheetName val="Maya2"/>
      <sheetName val="Q5"/>
      <sheetName val="SUMMARY TABLE"/>
      <sheetName val="RPW_Graphics"/>
      <sheetName val="USGC_Chart_2"/>
      <sheetName val="USGC_Chart_3"/>
      <sheetName val="USGC_Chart"/>
      <sheetName val="Singapore_Chart"/>
      <sheetName val="Rott_-_ARA_Chart"/>
      <sheetName val="NYHB_Resid_vs_Gas"/>
      <sheetName val="USGC_Resid_vs_Gas"/>
      <sheetName val="Notional_Cracking_Margins_Chart"/>
      <sheetName val="Comparison_Graphs"/>
      <sheetName val="RPW_Annual"/>
      <sheetName val="Rotterdam_-_ARA_Barges"/>
      <sheetName val="Prices_in_3_Markets_"/>
      <sheetName val="Price_Comparison_Charts"/>
      <sheetName val="Inter-Product_in_3_Markets"/>
      <sheetName val="Crude_Forecast"/>
      <sheetName val="FOB_Med"/>
      <sheetName val="Y-T-D_Daily"/>
      <sheetName val="Mogas-Dist_Margins"/>
      <sheetName val="RPW_Graphics1"/>
      <sheetName val="USGC_Chart_21"/>
      <sheetName val="USGC_Chart_31"/>
      <sheetName val="USGC_Chart1"/>
      <sheetName val="Singapore_Chart1"/>
      <sheetName val="Rott_-_ARA_Chart1"/>
      <sheetName val="NYHB_Resid_vs_Gas1"/>
      <sheetName val="USGC_Resid_vs_Gas1"/>
      <sheetName val="Notional_Cracking_Margins_Char1"/>
      <sheetName val="Comparison_Graphs1"/>
      <sheetName val="RPW_Annual1"/>
      <sheetName val="Rotterdam_-_ARA_Barges1"/>
      <sheetName val="Prices_in_3_Markets_1"/>
      <sheetName val="Price_Comparison_Charts1"/>
      <sheetName val="Inter-Product_in_3_Markets1"/>
      <sheetName val="Crude_Forecast1"/>
      <sheetName val="FOB_Med1"/>
      <sheetName val="Y-T-D_Daily1"/>
      <sheetName val="Mogas-Dist_Margins1"/>
      <sheetName val="RPW_Graphics2"/>
      <sheetName val="USGC_Chart_22"/>
      <sheetName val="USGC_Chart_32"/>
      <sheetName val="USGC_Chart2"/>
      <sheetName val="Singapore_Chart2"/>
      <sheetName val="Rott_-_ARA_Chart2"/>
      <sheetName val="NYHB_Resid_vs_Gas2"/>
      <sheetName val="USGC_Resid_vs_Gas2"/>
      <sheetName val="Notional_Cracking_Margins_Char2"/>
      <sheetName val="Comparison_Graphs2"/>
      <sheetName val="RPW_Annual2"/>
      <sheetName val="Rotterdam_-_ARA_Barges2"/>
      <sheetName val="Prices_in_3_Markets_2"/>
      <sheetName val="Price_Comparison_Charts2"/>
      <sheetName val="Inter-Product_in_3_Markets2"/>
      <sheetName val="Crude_Forecast2"/>
      <sheetName val="FOB_Med2"/>
      <sheetName val="Y-T-D_Daily2"/>
      <sheetName val="Mogas-Dist_Margins2"/>
      <sheetName val="RPW_Graphics3"/>
      <sheetName val="USGC_Chart_23"/>
      <sheetName val="USGC_Chart_33"/>
      <sheetName val="USGC_Chart3"/>
      <sheetName val="Singapore_Chart3"/>
      <sheetName val="Rott_-_ARA_Chart3"/>
      <sheetName val="NYHB_Resid_vs_Gas3"/>
      <sheetName val="USGC_Resid_vs_Gas3"/>
      <sheetName val="Notional_Cracking_Margins_Char3"/>
      <sheetName val="Comparison_Graphs3"/>
      <sheetName val="RPW_Annual3"/>
      <sheetName val="Rotterdam_-_ARA_Barges3"/>
      <sheetName val="Prices_in_3_Markets_3"/>
      <sheetName val="Price_Comparison_Charts3"/>
      <sheetName val="Inter-Product_in_3_Markets3"/>
      <sheetName val="Crude_Forecast3"/>
      <sheetName val="FOB_Med3"/>
      <sheetName val="Y-T-D_Daily3"/>
      <sheetName val="Mogas-Dist_Margins3"/>
      <sheetName val="Accuracy Calc"/>
      <sheetName val="Accuracy_Calc"/>
      <sheetName val="RPW_Graphics4"/>
      <sheetName val="USGC_Chart_24"/>
      <sheetName val="USGC_Chart_34"/>
      <sheetName val="USGC_Chart4"/>
      <sheetName val="Singapore_Chart4"/>
      <sheetName val="Rott_-_ARA_Chart4"/>
      <sheetName val="NYHB_Resid_vs_Gas4"/>
      <sheetName val="USGC_Resid_vs_Gas4"/>
      <sheetName val="Notional_Cracking_Margins_Char4"/>
      <sheetName val="Comparison_Graphs4"/>
      <sheetName val="RPW_Annual4"/>
      <sheetName val="Rotterdam_-_ARA_Barges4"/>
      <sheetName val="Prices_in_3_Markets_4"/>
      <sheetName val="Price_Comparison_Charts4"/>
      <sheetName val="Inter-Product_in_3_Markets4"/>
      <sheetName val="Crude_Forecast4"/>
      <sheetName val="FOB_Med4"/>
      <sheetName val="Y-T-D_Daily4"/>
      <sheetName val="Mogas-Dist_Margins4"/>
      <sheetName val="SUMMARY_TABLE"/>
      <sheetName val="RPW_Graphics5"/>
      <sheetName val="USGC_Chart_25"/>
      <sheetName val="USGC_Chart_35"/>
      <sheetName val="USGC_Chart5"/>
      <sheetName val="Singapore_Chart5"/>
      <sheetName val="Rott_-_ARA_Chart5"/>
      <sheetName val="NYHB_Resid_vs_Gas5"/>
      <sheetName val="USGC_Resid_vs_Gas5"/>
      <sheetName val="Notional_Cracking_Margins_Char5"/>
      <sheetName val="Comparison_Graphs5"/>
      <sheetName val="RPW_Annual5"/>
      <sheetName val="Rotterdam_-_ARA_Barges5"/>
      <sheetName val="Prices_in_3_Markets_5"/>
      <sheetName val="Price_Comparison_Charts5"/>
      <sheetName val="Inter-Product_in_3_Markets5"/>
      <sheetName val="Crude_Forecast5"/>
      <sheetName val="FOB_Med5"/>
      <sheetName val="Y-T-D_Daily5"/>
      <sheetName val="Mogas-Dist_Margins5"/>
      <sheetName val="SUMMARY_TABLE1"/>
      <sheetName val="Accuracy_Calc1"/>
      <sheetName val="RPW_Graphics6"/>
      <sheetName val="USGC_Chart_26"/>
      <sheetName val="USGC_Chart_36"/>
      <sheetName val="USGC_Chart6"/>
      <sheetName val="Singapore_Chart6"/>
      <sheetName val="Rott_-_ARA_Chart6"/>
      <sheetName val="NYHB_Resid_vs_Gas6"/>
      <sheetName val="USGC_Resid_vs_Gas6"/>
      <sheetName val="Notional_Cracking_Margins_Char6"/>
      <sheetName val="Comparison_Graphs6"/>
      <sheetName val="RPW_Annual6"/>
      <sheetName val="Rotterdam_-_ARA_Barges6"/>
      <sheetName val="Prices_in_3_Markets_6"/>
      <sheetName val="Price_Comparison_Charts6"/>
      <sheetName val="Inter-Product_in_3_Markets6"/>
      <sheetName val="Crude_Forecast6"/>
      <sheetName val="FOB_Med6"/>
      <sheetName val="Y-T-D_Daily6"/>
      <sheetName val="Mogas-Dist_Margins6"/>
      <sheetName val="SUMMARY_TABLE2"/>
      <sheetName val="Accuracy_Calc2"/>
      <sheetName val="fig_XX_YY"/>
      <sheetName val="LKP_INDEX"/>
      <sheetName val="Data for lists"/>
      <sheetName val="Data_for_lists"/>
      <sheetName val="Data_for_list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4">
          <cell r="AJ4" t="str">
            <v>LS</v>
          </cell>
        </row>
        <row r="34">
          <cell r="A34" t="str">
            <v>Q1 93</v>
          </cell>
          <cell r="C34">
            <v>2.46</v>
          </cell>
          <cell r="F34">
            <v>3.1</v>
          </cell>
          <cell r="L34">
            <v>2.4</v>
          </cell>
          <cell r="O34">
            <v>-6.16</v>
          </cell>
          <cell r="R34">
            <v>-8.82</v>
          </cell>
        </row>
        <row r="35">
          <cell r="A35" t="str">
            <v>Q2 93</v>
          </cell>
          <cell r="C35">
            <v>4.3600000000000003</v>
          </cell>
          <cell r="F35">
            <v>2.89</v>
          </cell>
          <cell r="L35">
            <v>2.08</v>
          </cell>
          <cell r="O35">
            <v>-5.0599999999999996</v>
          </cell>
          <cell r="R35">
            <v>-9.01</v>
          </cell>
        </row>
        <row r="36">
          <cell r="A36" t="str">
            <v>Q3 93</v>
          </cell>
          <cell r="C36">
            <v>3.15</v>
          </cell>
          <cell r="F36">
            <v>3.59</v>
          </cell>
          <cell r="L36">
            <v>2.7</v>
          </cell>
          <cell r="O36">
            <v>-4.67</v>
          </cell>
          <cell r="R36">
            <v>-8.06</v>
          </cell>
        </row>
        <row r="37">
          <cell r="A37" t="str">
            <v>Q4 93</v>
          </cell>
          <cell r="C37">
            <v>1.1200000000000001</v>
          </cell>
          <cell r="F37">
            <v>4.91</v>
          </cell>
          <cell r="L37">
            <v>3.17</v>
          </cell>
          <cell r="O37">
            <v>-4.79</v>
          </cell>
          <cell r="R37">
            <v>-8</v>
          </cell>
        </row>
        <row r="38">
          <cell r="A38" t="str">
            <v>Q1 94</v>
          </cell>
          <cell r="C38">
            <v>3.6</v>
          </cell>
          <cell r="F38">
            <v>5.59</v>
          </cell>
          <cell r="L38">
            <v>3.98</v>
          </cell>
          <cell r="O38">
            <v>-2.82</v>
          </cell>
          <cell r="R38">
            <v>-5.55</v>
          </cell>
        </row>
        <row r="39">
          <cell r="A39" t="str">
            <v>Q2 94</v>
          </cell>
          <cell r="C39">
            <v>3.49</v>
          </cell>
          <cell r="F39">
            <v>2.37</v>
          </cell>
          <cell r="L39">
            <v>1.47</v>
          </cell>
          <cell r="O39">
            <v>-4.22</v>
          </cell>
          <cell r="R39">
            <v>-6.01</v>
          </cell>
        </row>
        <row r="40">
          <cell r="A40" t="str">
            <v>Q3 94</v>
          </cell>
          <cell r="C40">
            <v>2.93</v>
          </cell>
          <cell r="F40">
            <v>2.46</v>
          </cell>
          <cell r="L40">
            <v>1.21</v>
          </cell>
          <cell r="O40">
            <v>-4.43</v>
          </cell>
          <cell r="R40">
            <v>-6.05</v>
          </cell>
        </row>
        <row r="41">
          <cell r="A41" t="str">
            <v>Q4 94</v>
          </cell>
          <cell r="C41">
            <v>1.55</v>
          </cell>
          <cell r="F41">
            <v>3.35</v>
          </cell>
          <cell r="L41">
            <v>1.86</v>
          </cell>
          <cell r="O41">
            <v>-3.6</v>
          </cell>
          <cell r="R41">
            <v>-4.4800000000000004</v>
          </cell>
        </row>
        <row r="42">
          <cell r="A42" t="str">
            <v>Q1 95</v>
          </cell>
          <cell r="C42">
            <v>2.14</v>
          </cell>
          <cell r="F42">
            <v>0.99</v>
          </cell>
          <cell r="L42">
            <v>0.44</v>
          </cell>
          <cell r="O42">
            <v>-3.9</v>
          </cell>
          <cell r="R42">
            <v>-4.47</v>
          </cell>
        </row>
        <row r="43">
          <cell r="A43" t="str">
            <v>Q2 95</v>
          </cell>
          <cell r="C43">
            <v>5.3</v>
          </cell>
          <cell r="F43">
            <v>1.42</v>
          </cell>
          <cell r="L43">
            <v>0.77</v>
          </cell>
          <cell r="O43">
            <v>-3.43</v>
          </cell>
          <cell r="R43">
            <v>-4.18</v>
          </cell>
        </row>
        <row r="44">
          <cell r="A44" t="str">
            <v>Q3 95</v>
          </cell>
          <cell r="C44">
            <v>3.44</v>
          </cell>
          <cell r="F44">
            <v>3.34</v>
          </cell>
          <cell r="L44">
            <v>2.25</v>
          </cell>
          <cell r="O44">
            <v>-4.04</v>
          </cell>
          <cell r="R44">
            <v>-5.19</v>
          </cell>
        </row>
        <row r="45">
          <cell r="A45" t="str">
            <v>Q4 95</v>
          </cell>
          <cell r="C45">
            <v>1.1599999999999999</v>
          </cell>
          <cell r="F45">
            <v>3.91</v>
          </cell>
          <cell r="L45">
            <v>2.76</v>
          </cell>
          <cell r="O45">
            <v>-3.65</v>
          </cell>
          <cell r="R45">
            <v>-4.82</v>
          </cell>
        </row>
        <row r="46">
          <cell r="A46" t="str">
            <v>Q1 96</v>
          </cell>
          <cell r="C46">
            <v>2.5299999999999998</v>
          </cell>
          <cell r="F46">
            <v>3.51</v>
          </cell>
          <cell r="L46">
            <v>2.74</v>
          </cell>
          <cell r="O46">
            <v>-3.35</v>
          </cell>
          <cell r="R46">
            <v>-5.24</v>
          </cell>
        </row>
        <row r="47">
          <cell r="A47" t="str">
            <v>Q2 96</v>
          </cell>
          <cell r="C47">
            <v>3.98</v>
          </cell>
          <cell r="F47">
            <v>1.49</v>
          </cell>
          <cell r="L47">
            <v>0.55000000000000004</v>
          </cell>
          <cell r="O47">
            <v>-4.62</v>
          </cell>
          <cell r="R47">
            <v>-7</v>
          </cell>
        </row>
        <row r="48">
          <cell r="A48" t="str">
            <v>Q3 96</v>
          </cell>
          <cell r="C48">
            <v>2.2400000000000002</v>
          </cell>
          <cell r="F48">
            <v>3.98</v>
          </cell>
          <cell r="L48">
            <v>3.13</v>
          </cell>
          <cell r="O48">
            <v>-5.45</v>
          </cell>
          <cell r="R48">
            <v>-7.22</v>
          </cell>
        </row>
        <row r="49">
          <cell r="A49" t="str">
            <v>Q4 96</v>
          </cell>
          <cell r="C49">
            <v>2.46</v>
          </cell>
          <cell r="F49">
            <v>4.29</v>
          </cell>
          <cell r="L49">
            <v>3.53</v>
          </cell>
          <cell r="O49">
            <v>-5.88</v>
          </cell>
          <cell r="R49">
            <v>-7.22</v>
          </cell>
        </row>
        <row r="50">
          <cell r="A50" t="str">
            <v>Q1 97</v>
          </cell>
          <cell r="C50">
            <v>3.8</v>
          </cell>
          <cell r="F50">
            <v>3.28</v>
          </cell>
          <cell r="L50">
            <v>2.04</v>
          </cell>
          <cell r="O50">
            <v>-7.38</v>
          </cell>
          <cell r="R50">
            <v>-9.26</v>
          </cell>
        </row>
        <row r="51">
          <cell r="A51" t="str">
            <v>Q2 97</v>
          </cell>
          <cell r="C51">
            <v>4.159230769230768</v>
          </cell>
          <cell r="F51">
            <v>2.3984615384615373</v>
          </cell>
          <cell r="L51">
            <v>1.841153846153845</v>
          </cell>
          <cell r="O51">
            <v>-4.7346153846153847</v>
          </cell>
          <cell r="R51">
            <v>-6.411538461538461</v>
          </cell>
        </row>
        <row r="52">
          <cell r="A52" t="str">
            <v>Q3 97</v>
          </cell>
          <cell r="C52">
            <v>5.4119230769230757</v>
          </cell>
          <cell r="F52">
            <v>3.1099999999999994</v>
          </cell>
          <cell r="L52">
            <v>1.9873076923076918</v>
          </cell>
          <cell r="O52">
            <v>-3.7192307692307689</v>
          </cell>
          <cell r="R52">
            <v>-4.8346153846153843</v>
          </cell>
        </row>
        <row r="53">
          <cell r="A53" t="str">
            <v>Q4 97</v>
          </cell>
          <cell r="C53">
            <v>1.9378571428571427</v>
          </cell>
          <cell r="F53">
            <v>2.485357142857143</v>
          </cell>
          <cell r="L53">
            <v>2.1553571428571421</v>
          </cell>
          <cell r="O53">
            <v>-3.0128571428571425</v>
          </cell>
          <cell r="R53">
            <v>-5.366428571428572</v>
          </cell>
        </row>
      </sheetData>
      <sheetData sheetId="19" refreshError="1"/>
      <sheetData sheetId="20"/>
      <sheetData sheetId="21"/>
      <sheetData sheetId="22"/>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refreshError="1"/>
      <sheetData sheetId="177" refreshError="1"/>
      <sheetData sheetId="178" refreshError="1"/>
      <sheetData sheetId="179"/>
      <sheetData sheetId="18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E3965-13FD-4BB5-8E7A-5EA4EC713526}">
  <sheetPr>
    <tabColor rgb="FF477391"/>
    <pageSetUpPr fitToPage="1"/>
  </sheetPr>
  <dimension ref="A1:E42"/>
  <sheetViews>
    <sheetView showGridLines="0" tabSelected="1" zoomScale="90" zoomScaleNormal="90" workbookViewId="0"/>
  </sheetViews>
  <sheetFormatPr defaultColWidth="9.140625" defaultRowHeight="0" customHeight="1" zeroHeight="1" x14ac:dyDescent="0.2"/>
  <cols>
    <col min="1" max="1" width="2.85546875" style="5" customWidth="1"/>
    <col min="2" max="2" width="1.5703125" style="29" customWidth="1"/>
    <col min="3" max="3" width="3.85546875" style="29" customWidth="1"/>
    <col min="4" max="4" width="17.5703125" style="5" customWidth="1"/>
    <col min="5" max="5" width="146.5703125" style="5" customWidth="1"/>
    <col min="6" max="16383" width="0" style="5" hidden="1" customWidth="1"/>
    <col min="16384" max="16384" width="0.140625" style="5" customWidth="1"/>
  </cols>
  <sheetData>
    <row r="1" spans="1:5" ht="15" x14ac:dyDescent="0.25">
      <c r="A1" s="3"/>
      <c r="B1" s="4"/>
      <c r="C1" s="4"/>
      <c r="D1" s="3"/>
      <c r="E1" s="3"/>
    </row>
    <row r="2" spans="1:5" ht="104.25" customHeight="1" x14ac:dyDescent="0.2">
      <c r="A2" s="6"/>
      <c r="B2" s="6"/>
      <c r="C2" s="6"/>
      <c r="D2" s="6"/>
      <c r="E2" s="7" t="s">
        <v>295</v>
      </c>
    </row>
    <row r="3" spans="1:5" s="11" customFormat="1" ht="37.5" customHeight="1" x14ac:dyDescent="0.25">
      <c r="A3" s="8"/>
      <c r="B3" s="9" t="s">
        <v>198</v>
      </c>
      <c r="C3" s="9"/>
      <c r="D3" s="10"/>
      <c r="E3" s="10"/>
    </row>
    <row r="4" spans="1:5" ht="15" x14ac:dyDescent="0.25">
      <c r="A4" s="12"/>
      <c r="B4" s="13"/>
      <c r="C4" s="14" t="s">
        <v>214</v>
      </c>
      <c r="D4" s="15"/>
      <c r="E4" s="16"/>
    </row>
    <row r="5" spans="1:5" ht="15" x14ac:dyDescent="0.25">
      <c r="A5" s="12"/>
      <c r="B5" s="13"/>
      <c r="C5" s="17" t="s">
        <v>106</v>
      </c>
      <c r="D5" s="15"/>
      <c r="E5" s="16"/>
    </row>
    <row r="6" spans="1:5" ht="15" x14ac:dyDescent="0.25">
      <c r="A6" s="12"/>
      <c r="B6" s="13"/>
      <c r="C6" s="14" t="s">
        <v>205</v>
      </c>
      <c r="D6" s="15"/>
      <c r="E6" s="16"/>
    </row>
    <row r="7" spans="1:5" ht="15" x14ac:dyDescent="0.25">
      <c r="A7" s="12"/>
      <c r="B7" s="13"/>
      <c r="C7" s="17" t="s">
        <v>215</v>
      </c>
      <c r="D7" s="15"/>
      <c r="E7" s="16"/>
    </row>
    <row r="8" spans="1:5" ht="15" x14ac:dyDescent="0.25">
      <c r="A8" s="12"/>
      <c r="B8" s="13"/>
      <c r="C8" s="17" t="s">
        <v>216</v>
      </c>
      <c r="D8" s="15"/>
      <c r="E8" s="16"/>
    </row>
    <row r="9" spans="1:5" ht="15" x14ac:dyDescent="0.25">
      <c r="A9" s="12"/>
      <c r="B9" s="13"/>
      <c r="C9" s="17" t="s">
        <v>217</v>
      </c>
      <c r="D9" s="15"/>
      <c r="E9" s="16"/>
    </row>
    <row r="10" spans="1:5" ht="15" x14ac:dyDescent="0.25">
      <c r="A10" s="12"/>
      <c r="B10" s="13"/>
      <c r="C10" s="14" t="s">
        <v>218</v>
      </c>
      <c r="D10" s="15"/>
      <c r="E10" s="16"/>
    </row>
    <row r="11" spans="1:5" ht="15" x14ac:dyDescent="0.25">
      <c r="A11" s="12"/>
      <c r="B11" s="13"/>
      <c r="C11" s="17" t="s">
        <v>219</v>
      </c>
      <c r="D11" s="15"/>
      <c r="E11" s="16"/>
    </row>
    <row r="12" spans="1:5" ht="15" x14ac:dyDescent="0.25">
      <c r="A12" s="12"/>
      <c r="B12" s="13"/>
      <c r="C12" s="17" t="s">
        <v>220</v>
      </c>
      <c r="D12" s="15"/>
      <c r="E12" s="16"/>
    </row>
    <row r="13" spans="1:5" ht="15" x14ac:dyDescent="0.25">
      <c r="A13" s="12"/>
      <c r="B13" s="13"/>
      <c r="C13" s="17" t="s">
        <v>221</v>
      </c>
      <c r="D13" s="15"/>
      <c r="E13" s="16"/>
    </row>
    <row r="14" spans="1:5" ht="15" x14ac:dyDescent="0.25">
      <c r="A14" s="12"/>
      <c r="B14" s="13"/>
      <c r="C14" s="17" t="s">
        <v>222</v>
      </c>
      <c r="D14" s="15"/>
      <c r="E14" s="16"/>
    </row>
    <row r="15" spans="1:5" ht="15" x14ac:dyDescent="0.25">
      <c r="A15" s="12"/>
      <c r="B15" s="13"/>
      <c r="C15" s="17" t="s">
        <v>223</v>
      </c>
      <c r="D15" s="15"/>
      <c r="E15" s="16"/>
    </row>
    <row r="16" spans="1:5" ht="15" x14ac:dyDescent="0.25">
      <c r="A16" s="12"/>
      <c r="B16" s="13"/>
      <c r="C16" s="17" t="s">
        <v>231</v>
      </c>
      <c r="D16" s="15"/>
      <c r="E16" s="16"/>
    </row>
    <row r="17" spans="1:5" ht="15" x14ac:dyDescent="0.25">
      <c r="A17" s="12"/>
      <c r="B17" s="13"/>
      <c r="C17" s="17" t="s">
        <v>224</v>
      </c>
      <c r="D17" s="15"/>
      <c r="E17" s="16"/>
    </row>
    <row r="18" spans="1:5" ht="15" x14ac:dyDescent="0.25">
      <c r="A18" s="12"/>
      <c r="B18" s="13"/>
      <c r="C18" s="17" t="s">
        <v>232</v>
      </c>
      <c r="D18" s="15"/>
      <c r="E18" s="16"/>
    </row>
    <row r="19" spans="1:5" ht="15" x14ac:dyDescent="0.25">
      <c r="A19" s="12"/>
      <c r="B19" s="13"/>
      <c r="C19" s="17" t="s">
        <v>225</v>
      </c>
      <c r="D19" s="15"/>
      <c r="E19" s="16"/>
    </row>
    <row r="20" spans="1:5" ht="15" x14ac:dyDescent="0.25">
      <c r="A20" s="12"/>
      <c r="B20" s="13"/>
      <c r="C20" s="17" t="s">
        <v>227</v>
      </c>
      <c r="D20" s="15"/>
      <c r="E20" s="16"/>
    </row>
    <row r="21" spans="1:5" ht="15" x14ac:dyDescent="0.25">
      <c r="A21" s="12"/>
      <c r="B21" s="13"/>
      <c r="C21" s="17" t="s">
        <v>228</v>
      </c>
      <c r="D21" s="15"/>
      <c r="E21" s="16"/>
    </row>
    <row r="22" spans="1:5" ht="15" x14ac:dyDescent="0.25">
      <c r="A22" s="12"/>
      <c r="B22" s="13"/>
      <c r="C22" s="17" t="s">
        <v>226</v>
      </c>
      <c r="D22" s="15"/>
      <c r="E22" s="16"/>
    </row>
    <row r="23" spans="1:5" ht="15" x14ac:dyDescent="0.25">
      <c r="A23" s="12"/>
      <c r="B23" s="13"/>
      <c r="C23" s="17" t="s">
        <v>229</v>
      </c>
      <c r="D23" s="15"/>
      <c r="E23" s="16"/>
    </row>
    <row r="24" spans="1:5" ht="15" x14ac:dyDescent="0.25">
      <c r="A24" s="12"/>
      <c r="B24" s="13"/>
      <c r="C24" s="17" t="s">
        <v>230</v>
      </c>
      <c r="D24" s="15"/>
      <c r="E24" s="16"/>
    </row>
    <row r="25" spans="1:5" ht="15" x14ac:dyDescent="0.25">
      <c r="A25" s="12"/>
      <c r="B25" s="13"/>
      <c r="C25" s="17" t="s">
        <v>233</v>
      </c>
      <c r="D25" s="15"/>
      <c r="E25" s="16"/>
    </row>
    <row r="26" spans="1:5" ht="15" x14ac:dyDescent="0.25">
      <c r="A26" s="12"/>
      <c r="B26" s="13"/>
      <c r="C26" s="17" t="s">
        <v>234</v>
      </c>
      <c r="D26" s="15"/>
      <c r="E26" s="16"/>
    </row>
    <row r="27" spans="1:5" ht="15" x14ac:dyDescent="0.25">
      <c r="A27" s="12"/>
      <c r="B27" s="13"/>
      <c r="C27" s="17" t="s">
        <v>235</v>
      </c>
      <c r="D27" s="15"/>
      <c r="E27" s="16"/>
    </row>
    <row r="28" spans="1:5" ht="15" x14ac:dyDescent="0.25">
      <c r="A28" s="12"/>
      <c r="B28" s="13"/>
      <c r="C28" s="17" t="s">
        <v>236</v>
      </c>
      <c r="D28" s="15"/>
      <c r="E28" s="16"/>
    </row>
    <row r="29" spans="1:5" ht="15" x14ac:dyDescent="0.25">
      <c r="A29" s="12"/>
      <c r="B29" s="13"/>
      <c r="C29" s="17" t="s">
        <v>196</v>
      </c>
      <c r="D29" s="15"/>
      <c r="E29" s="16"/>
    </row>
    <row r="30" spans="1:5" ht="15" x14ac:dyDescent="0.25">
      <c r="A30" s="18"/>
      <c r="B30" s="19"/>
      <c r="C30" s="13"/>
      <c r="D30" s="153"/>
      <c r="E30" s="153"/>
    </row>
    <row r="31" spans="1:5" s="11" customFormat="1" ht="37.5" customHeight="1" x14ac:dyDescent="0.25">
      <c r="A31" s="8"/>
      <c r="B31" s="9" t="s">
        <v>199</v>
      </c>
      <c r="C31" s="9"/>
      <c r="D31" s="10"/>
      <c r="E31" s="10"/>
    </row>
    <row r="32" spans="1:5" s="11" customFormat="1" ht="40.5" customHeight="1" x14ac:dyDescent="0.25">
      <c r="A32" s="8"/>
      <c r="B32" s="20"/>
      <c r="C32" s="20"/>
      <c r="D32" s="154" t="s">
        <v>296</v>
      </c>
      <c r="E32" s="154"/>
    </row>
    <row r="33" spans="1:5" s="11" customFormat="1" ht="74.099999999999994" customHeight="1" x14ac:dyDescent="0.25">
      <c r="A33" s="8"/>
      <c r="B33" s="20"/>
      <c r="C33" s="20"/>
      <c r="D33" s="155" t="s">
        <v>271</v>
      </c>
      <c r="E33" s="155"/>
    </row>
    <row r="34" spans="1:5" s="11" customFormat="1" ht="65.45" customHeight="1" x14ac:dyDescent="0.25">
      <c r="A34" s="8"/>
      <c r="B34" s="20"/>
      <c r="C34" s="20"/>
      <c r="D34" s="155" t="s">
        <v>272</v>
      </c>
      <c r="E34" s="155"/>
    </row>
    <row r="35" spans="1:5" s="11" customFormat="1" ht="73.5" customHeight="1" x14ac:dyDescent="0.25">
      <c r="A35" s="8"/>
      <c r="B35" s="20"/>
      <c r="C35" s="20"/>
      <c r="D35" s="155" t="s">
        <v>273</v>
      </c>
      <c r="E35" s="155"/>
    </row>
    <row r="36" spans="1:5" s="11" customFormat="1" ht="57" customHeight="1" x14ac:dyDescent="0.25">
      <c r="A36" s="8"/>
      <c r="B36" s="20"/>
      <c r="C36" s="20"/>
      <c r="D36" s="155" t="s">
        <v>274</v>
      </c>
      <c r="E36" s="155"/>
    </row>
    <row r="37" spans="1:5" s="11" customFormat="1" ht="42.75" customHeight="1" x14ac:dyDescent="0.25">
      <c r="A37" s="8"/>
      <c r="B37" s="20"/>
      <c r="C37" s="20"/>
      <c r="D37" s="155" t="s">
        <v>204</v>
      </c>
      <c r="E37" s="155"/>
    </row>
    <row r="38" spans="1:5" ht="31.5" customHeight="1" x14ac:dyDescent="0.25">
      <c r="A38" s="21"/>
      <c r="B38" s="22"/>
      <c r="C38" s="23"/>
      <c r="D38" s="156" t="s">
        <v>200</v>
      </c>
      <c r="E38" s="156"/>
    </row>
    <row r="39" spans="1:5" ht="22.5" customHeight="1" x14ac:dyDescent="0.25">
      <c r="A39" s="12"/>
      <c r="B39" s="3"/>
      <c r="C39" s="24"/>
      <c r="D39" s="150"/>
      <c r="E39" s="150"/>
    </row>
    <row r="40" spans="1:5" s="11" customFormat="1" ht="37.5" customHeight="1" x14ac:dyDescent="0.25">
      <c r="A40" s="25"/>
      <c r="B40" s="20" t="s">
        <v>201</v>
      </c>
      <c r="C40" s="10"/>
      <c r="D40" s="10"/>
      <c r="E40" s="26"/>
    </row>
    <row r="41" spans="1:5" ht="22.5" customHeight="1" x14ac:dyDescent="0.25">
      <c r="A41" s="12"/>
      <c r="B41" s="3"/>
      <c r="C41" s="5"/>
      <c r="D41" s="151" t="s">
        <v>202</v>
      </c>
      <c r="E41" s="151"/>
    </row>
    <row r="42" spans="1:5" ht="22.5" customHeight="1" x14ac:dyDescent="0.25">
      <c r="A42" s="21"/>
      <c r="B42" s="27"/>
      <c r="C42" s="28"/>
      <c r="D42" s="152" t="s">
        <v>203</v>
      </c>
      <c r="E42" s="152"/>
    </row>
  </sheetData>
  <mergeCells count="11">
    <mergeCell ref="D39:E39"/>
    <mergeCell ref="D41:E41"/>
    <mergeCell ref="D42:E42"/>
    <mergeCell ref="D30:E30"/>
    <mergeCell ref="D32:E32"/>
    <mergeCell ref="D33:E33"/>
    <mergeCell ref="D34:E34"/>
    <mergeCell ref="D37:E37"/>
    <mergeCell ref="D38:E38"/>
    <mergeCell ref="D35:E35"/>
    <mergeCell ref="D36:E36"/>
  </mergeCells>
  <hyperlinks>
    <hyperlink ref="C5" location="Scenario_inputs!A1" display="Scenario" xr:uid="{1B5B62C1-621E-4403-80FB-BED47FCF13BF}"/>
    <hyperlink ref="C7" location="Receipts_Spending!A1" display="Receipts and spending tables" xr:uid="{75CA488C-00C5-43AF-8D34-2B4CD6A8F817}"/>
    <hyperlink ref="C8" location="Aggregates!A1" display="Aggregates tables" xr:uid="{E966FF0B-3A58-4A59-9691-A192E980F40C}"/>
    <hyperlink ref="C9" location="Charts!A1" display="Charts" xr:uid="{7BC15DE6-7013-40A2-A28A-B1CC671BA795}"/>
    <hyperlink ref="C11" location="Determinants!A1" display="Baseline and scenario determinants" xr:uid="{D10E6116-D449-4058-9E57-5C9DC436B59D}"/>
    <hyperlink ref="C12" location="Receipts_determinants!A1" display="Determinants used for receipts" xr:uid="{6B363BBE-EFB5-4B70-9F74-EF4BEFBD9845}"/>
    <hyperlink ref="C13" location="Receipts_RR!A1" display="Receipts ready-reckoners" xr:uid="{F12E5175-5258-4DD3-B844-12FD96E211A2}"/>
    <hyperlink ref="C14" location="Receipts_RRpc!A1" display="Receipts ready-reckoners (per cent)" xr:uid="{4C01E3AA-C40E-451B-8B8F-2EB30CF89429}"/>
    <hyperlink ref="C15" location="Receipts_effects!A1" display="Scenario effects on receipts" xr:uid="{85FAC587-ABB6-4B06-A663-427D133D5C2F}"/>
    <hyperlink ref="C16" location="Receipts_by_stream!A1" display="Scenario effects on receipts by receipts stream" xr:uid="{5C1625D7-D004-40BE-9398-52B65A12BE9B}"/>
    <hyperlink ref="C17" location="Receipts_by_determinant!A1" display="Scenario effects on receipts by determinant" xr:uid="{CCFE30D5-1C8E-4DE2-8585-8BE704D15EB2}"/>
    <hyperlink ref="C19" location="Spending_determinants!A1" display="Determinants used for primary spending" xr:uid="{AC0DA1B8-D13C-44DE-97A3-9C5B2D1385D2}"/>
    <hyperlink ref="C20" location="'Spending_RR£'!A1" display="Primary spending ready-reckoners (£)" xr:uid="{03BDFAA8-D2E7-4F52-B222-F6EB28944AF2}"/>
    <hyperlink ref="C21" location="Spending_RRpc!A1" display="Primary spending ready-reckoners (per cent)" xr:uid="{7FE533C7-2F57-423B-9EDC-CCFA3E4B2953}"/>
    <hyperlink ref="C22" location="Spending_effects!A1" display="Scenario effects on primary spending" xr:uid="{0C580BD5-B5D5-4802-9077-0CF97E639F1A}"/>
    <hyperlink ref="C23" location="Spending_by_stream!A1" display="Scenario effects on primary spending by stream" xr:uid="{6703DD34-9396-453F-9839-FE7085E8EDD2}"/>
    <hyperlink ref="C24" location="Spending_by_determinant!A1" display="Scenario effects on primary spending by determinant" xr:uid="{A13E4CF9-C81F-41C1-9994-68CC18F941AC}"/>
    <hyperlink ref="C18" location="Receipts_adjustments!A1" display="Receipts adjustments" xr:uid="{8AACE89B-7984-4FC5-AE25-6922F201D2D7}"/>
    <hyperlink ref="C25" location="Spending_adjustments!A1" display="Primary spending adjustments" xr:uid="{EDB45EC7-128D-4A17-8742-8CED959DDFCD}"/>
    <hyperlink ref="C26" location="Debt_interest_determinants!A1" display="Determinants used for debt interest" xr:uid="{B9D1BC71-4498-49B1-8F0B-DF918CBA8377}"/>
    <hyperlink ref="C27" location="Debt_interest_RR!A1" display="Debt interest ready-reckoners (£)" xr:uid="{D5899371-9E6D-441C-84EA-7AC18269F790}"/>
    <hyperlink ref="C29" location="Debt_interest_adjustments!A1" display="Debt interest adjustments" xr:uid="{30A72F2F-40A6-4432-AD33-228FB0EA0C5C}"/>
    <hyperlink ref="C28" location="Debt_interest_effects!A1" display="Scenario effects on debt interest" xr:uid="{8237D7FA-68CB-4C2C-9DB0-5FD3037C247D}"/>
  </hyperlinks>
  <pageMargins left="0.7" right="0.7" top="0.75" bottom="0.75" header="0.3" footer="0.3"/>
  <pageSetup paperSize="8"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2BFE2-1F40-46FB-BB10-51F9479EF454}">
  <dimension ref="A1:G32"/>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6" width="8.85546875" style="34"/>
    <col min="7" max="7" width="8.7109375" style="34" customWidth="1"/>
    <col min="8" max="16384" width="8.85546875" style="34"/>
  </cols>
  <sheetData>
    <row r="1" spans="1:7" x14ac:dyDescent="0.2">
      <c r="A1" s="1" t="s">
        <v>206</v>
      </c>
    </row>
    <row r="2" spans="1:7" x14ac:dyDescent="0.2">
      <c r="A2" s="31" t="s">
        <v>116</v>
      </c>
      <c r="B2" s="31" t="s">
        <v>3</v>
      </c>
      <c r="C2" s="31" t="s">
        <v>4</v>
      </c>
      <c r="D2" s="31" t="s">
        <v>5</v>
      </c>
      <c r="E2" s="31" t="s">
        <v>6</v>
      </c>
      <c r="F2" s="31" t="s">
        <v>7</v>
      </c>
      <c r="G2" s="31" t="s">
        <v>289</v>
      </c>
    </row>
    <row r="3" spans="1:7" x14ac:dyDescent="0.2">
      <c r="A3" s="34" t="s">
        <v>0</v>
      </c>
      <c r="B3" s="42">
        <f t="array" ref="B3:G3">TRANSPOSE(Scenario_inputs!$B$5:$B$10)</f>
        <v>0</v>
      </c>
      <c r="C3" s="42">
        <v>0</v>
      </c>
      <c r="D3" s="42">
        <v>0</v>
      </c>
      <c r="E3" s="42">
        <v>0</v>
      </c>
      <c r="F3" s="42">
        <v>0</v>
      </c>
      <c r="G3" s="130">
        <v>0</v>
      </c>
    </row>
    <row r="4" spans="1:7" x14ac:dyDescent="0.2">
      <c r="A4" s="34" t="s">
        <v>8</v>
      </c>
      <c r="B4" s="42">
        <f t="array" ref="B4:G4">TRANSPOSE(Scenario_inputs!$C$5:$C$10)</f>
        <v>0</v>
      </c>
      <c r="C4" s="42">
        <v>0</v>
      </c>
      <c r="D4" s="42">
        <v>0</v>
      </c>
      <c r="E4" s="42">
        <v>0</v>
      </c>
      <c r="F4" s="42">
        <v>0</v>
      </c>
      <c r="G4" s="130">
        <v>0</v>
      </c>
    </row>
    <row r="5" spans="1:7" x14ac:dyDescent="0.2">
      <c r="A5" s="34" t="s">
        <v>10</v>
      </c>
      <c r="B5" s="42">
        <f t="array" ref="B5:G5">TRANSPOSE(Scenario_inputs!$D$5:$D$10)</f>
        <v>0</v>
      </c>
      <c r="C5" s="42">
        <v>0</v>
      </c>
      <c r="D5" s="42">
        <v>0</v>
      </c>
      <c r="E5" s="42">
        <v>0</v>
      </c>
      <c r="F5" s="42">
        <v>0</v>
      </c>
      <c r="G5" s="130">
        <v>0</v>
      </c>
    </row>
    <row r="6" spans="1:7" x14ac:dyDescent="0.2">
      <c r="A6" s="66" t="s">
        <v>254</v>
      </c>
      <c r="B6" s="95">
        <f t="array" ref="B6:G6">TRANSPOSE(Scenario_inputs!$E$5:$E$10)</f>
        <v>0</v>
      </c>
      <c r="C6" s="95">
        <v>0</v>
      </c>
      <c r="D6" s="95">
        <v>0</v>
      </c>
      <c r="E6" s="95">
        <v>0</v>
      </c>
      <c r="F6" s="95">
        <v>0</v>
      </c>
      <c r="G6" s="130">
        <v>0</v>
      </c>
    </row>
    <row r="7" spans="1:7" x14ac:dyDescent="0.2">
      <c r="A7" s="34" t="s">
        <v>11</v>
      </c>
      <c r="B7" s="42">
        <f t="array" ref="B7:G7">TRANSPOSE(Scenario_inputs!$F$5:$F$10)</f>
        <v>0</v>
      </c>
      <c r="C7" s="42">
        <v>0</v>
      </c>
      <c r="D7" s="42">
        <v>0</v>
      </c>
      <c r="E7" s="42">
        <v>0</v>
      </c>
      <c r="F7" s="42">
        <v>0</v>
      </c>
      <c r="G7" s="130">
        <v>0</v>
      </c>
    </row>
    <row r="8" spans="1:7" x14ac:dyDescent="0.2">
      <c r="A8" s="34" t="s">
        <v>13</v>
      </c>
      <c r="B8" s="42">
        <f t="array" ref="B8:G8">TRANSPOSE(Scenario_inputs!$G$5:$G$10)</f>
        <v>0</v>
      </c>
      <c r="C8" s="42">
        <v>0</v>
      </c>
      <c r="D8" s="42">
        <v>0</v>
      </c>
      <c r="E8" s="42">
        <v>0</v>
      </c>
      <c r="F8" s="42">
        <v>0</v>
      </c>
      <c r="G8" s="130">
        <v>0</v>
      </c>
    </row>
    <row r="9" spans="1:7" x14ac:dyDescent="0.2">
      <c r="A9" s="66" t="s">
        <v>252</v>
      </c>
      <c r="B9" s="95">
        <f t="array" ref="B9:G9">TRANSPOSE(Scenario_inputs!$H$5:$H$10)</f>
        <v>0</v>
      </c>
      <c r="C9" s="95">
        <v>0</v>
      </c>
      <c r="D9" s="95">
        <v>0</v>
      </c>
      <c r="E9" s="95">
        <v>0</v>
      </c>
      <c r="F9" s="95">
        <v>0</v>
      </c>
      <c r="G9" s="130">
        <v>0</v>
      </c>
    </row>
    <row r="10" spans="1:7" x14ac:dyDescent="0.2">
      <c r="A10" s="34" t="s">
        <v>16</v>
      </c>
      <c r="B10" s="42">
        <f t="array" ref="B10:G10">TRANSPOSE(Scenario_inputs!$I$5:$I$10)</f>
        <v>0</v>
      </c>
      <c r="C10" s="42">
        <v>0</v>
      </c>
      <c r="D10" s="42">
        <v>0</v>
      </c>
      <c r="E10" s="42">
        <v>0</v>
      </c>
      <c r="F10" s="42">
        <v>0</v>
      </c>
      <c r="G10" s="130">
        <v>0</v>
      </c>
    </row>
    <row r="11" spans="1:7" x14ac:dyDescent="0.2">
      <c r="A11" s="66" t="s">
        <v>245</v>
      </c>
      <c r="B11" s="95">
        <f t="array" ref="B11:G11">TRANSPOSE(Scenario_inputs!$K$5:$K$10)</f>
        <v>0</v>
      </c>
      <c r="C11" s="95">
        <v>0</v>
      </c>
      <c r="D11" s="95">
        <v>0</v>
      </c>
      <c r="E11" s="95">
        <v>0</v>
      </c>
      <c r="F11" s="95">
        <v>0</v>
      </c>
      <c r="G11" s="130">
        <v>0</v>
      </c>
    </row>
    <row r="12" spans="1:7" x14ac:dyDescent="0.2">
      <c r="A12" s="34" t="s">
        <v>18</v>
      </c>
      <c r="B12" s="42">
        <f t="array" ref="B12:G12">TRANSPOSE(Scenario_inputs!$J$5:$J$10)</f>
        <v>0</v>
      </c>
      <c r="C12" s="42">
        <v>0</v>
      </c>
      <c r="D12" s="42">
        <v>0</v>
      </c>
      <c r="E12" s="42">
        <v>0</v>
      </c>
      <c r="F12" s="42">
        <v>0</v>
      </c>
      <c r="G12" s="130">
        <v>0</v>
      </c>
    </row>
    <row r="13" spans="1:7" x14ac:dyDescent="0.2">
      <c r="A13" s="34" t="s">
        <v>20</v>
      </c>
      <c r="B13" s="42">
        <f t="array" ref="B13:G13">TRANSPOSE(Scenario_inputs!$L$5:$L$10)</f>
        <v>0</v>
      </c>
      <c r="C13" s="42">
        <v>0</v>
      </c>
      <c r="D13" s="42">
        <v>0</v>
      </c>
      <c r="E13" s="42">
        <v>0</v>
      </c>
      <c r="F13" s="42">
        <v>0</v>
      </c>
      <c r="G13" s="130">
        <v>0</v>
      </c>
    </row>
    <row r="14" spans="1:7" x14ac:dyDescent="0.2">
      <c r="A14" s="34" t="s">
        <v>101</v>
      </c>
      <c r="B14" s="42">
        <f t="array" ref="B14:G14">TRANSPOSE(Scenario_inputs!$N$5:$N$10)</f>
        <v>0</v>
      </c>
      <c r="C14" s="42">
        <v>0</v>
      </c>
      <c r="D14" s="42">
        <v>0</v>
      </c>
      <c r="E14" s="42">
        <v>0</v>
      </c>
      <c r="F14" s="42">
        <v>0</v>
      </c>
      <c r="G14" s="130">
        <v>0</v>
      </c>
    </row>
    <row r="15" spans="1:7" x14ac:dyDescent="0.2">
      <c r="A15" s="34" t="s">
        <v>22</v>
      </c>
      <c r="B15" s="42">
        <f t="array" ref="B15:G15">TRANSPOSE(Scenario_inputs!$M$5:$M$10)</f>
        <v>0</v>
      </c>
      <c r="C15" s="42">
        <v>0</v>
      </c>
      <c r="D15" s="42">
        <v>0</v>
      </c>
      <c r="E15" s="42">
        <v>0</v>
      </c>
      <c r="F15" s="42">
        <v>0</v>
      </c>
      <c r="G15" s="130">
        <v>0</v>
      </c>
    </row>
    <row r="16" spans="1:7" x14ac:dyDescent="0.2">
      <c r="A16" s="34" t="s">
        <v>23</v>
      </c>
      <c r="B16" s="42">
        <f t="array" ref="B16:G16">TRANSPOSE(Scenario_inputs!$O$5:$O$10)</f>
        <v>0</v>
      </c>
      <c r="C16" s="42">
        <v>0</v>
      </c>
      <c r="D16" s="42">
        <v>0</v>
      </c>
      <c r="E16" s="42">
        <v>0</v>
      </c>
      <c r="F16" s="42">
        <v>0</v>
      </c>
      <c r="G16" s="130">
        <v>0</v>
      </c>
    </row>
    <row r="17" spans="1:7" x14ac:dyDescent="0.2">
      <c r="A17" s="34" t="s">
        <v>28</v>
      </c>
      <c r="B17" s="42">
        <f t="array" ref="B17:G17">TRANSPOSE(Scenario_inputs!$P$5:$P$10)</f>
        <v>0</v>
      </c>
      <c r="C17" s="42">
        <v>0</v>
      </c>
      <c r="D17" s="42">
        <v>0</v>
      </c>
      <c r="E17" s="42">
        <v>0</v>
      </c>
      <c r="F17" s="42">
        <v>0</v>
      </c>
      <c r="G17" s="130">
        <v>0</v>
      </c>
    </row>
    <row r="18" spans="1:7" x14ac:dyDescent="0.2">
      <c r="A18" s="34" t="s">
        <v>29</v>
      </c>
      <c r="B18" s="42">
        <f t="array" ref="B18:G18">TRANSPOSE(Scenario_inputs!$Q$5:$Q$10)</f>
        <v>0</v>
      </c>
      <c r="C18" s="42">
        <v>0</v>
      </c>
      <c r="D18" s="42">
        <v>0</v>
      </c>
      <c r="E18" s="42">
        <v>0</v>
      </c>
      <c r="F18" s="42">
        <v>0</v>
      </c>
      <c r="G18" s="130">
        <v>0</v>
      </c>
    </row>
    <row r="19" spans="1:7" x14ac:dyDescent="0.2">
      <c r="A19" s="34" t="s">
        <v>30</v>
      </c>
      <c r="B19" s="42">
        <f t="array" ref="B19:G19">TRANSPOSE(Scenario_inputs!$T$5:$T$10)/10</f>
        <v>0</v>
      </c>
      <c r="C19" s="42">
        <v>0</v>
      </c>
      <c r="D19" s="42">
        <v>0</v>
      </c>
      <c r="E19" s="42">
        <v>0</v>
      </c>
      <c r="F19" s="42">
        <v>0</v>
      </c>
      <c r="G19" s="130">
        <v>0</v>
      </c>
    </row>
    <row r="20" spans="1:7" x14ac:dyDescent="0.2">
      <c r="A20" s="34" t="s">
        <v>45</v>
      </c>
      <c r="B20" s="42">
        <f t="array" ref="B20:G20">TRANSPOSE(Scenario_inputs!$U$5:$U$10)</f>
        <v>0</v>
      </c>
      <c r="C20" s="42">
        <v>0</v>
      </c>
      <c r="D20" s="42">
        <v>0</v>
      </c>
      <c r="E20" s="42">
        <v>0</v>
      </c>
      <c r="F20" s="42">
        <v>0</v>
      </c>
      <c r="G20" s="130">
        <v>0</v>
      </c>
    </row>
    <row r="21" spans="1:7" x14ac:dyDescent="0.2">
      <c r="A21" s="34" t="s">
        <v>49</v>
      </c>
      <c r="B21" s="42">
        <f t="array" ref="B21:G21">TRANSPOSE(Scenario_inputs!$AI$5:$AI$10)/10</f>
        <v>0</v>
      </c>
      <c r="C21" s="42">
        <v>0</v>
      </c>
      <c r="D21" s="42">
        <v>0</v>
      </c>
      <c r="E21" s="42">
        <v>0</v>
      </c>
      <c r="F21" s="42">
        <v>0</v>
      </c>
      <c r="G21" s="130">
        <v>0</v>
      </c>
    </row>
    <row r="22" spans="1:7" x14ac:dyDescent="0.2">
      <c r="A22" s="34" t="s">
        <v>270</v>
      </c>
      <c r="B22" s="42">
        <f t="array" ref="B22:G22">TRANSPOSE(Scenario_inputs!V5:V10)/10</f>
        <v>0</v>
      </c>
      <c r="C22" s="42">
        <v>0</v>
      </c>
      <c r="D22" s="42">
        <v>0</v>
      </c>
      <c r="E22" s="42">
        <v>0</v>
      </c>
      <c r="F22" s="42">
        <v>0</v>
      </c>
      <c r="G22" s="130">
        <v>0</v>
      </c>
    </row>
    <row r="23" spans="1:7" x14ac:dyDescent="0.2">
      <c r="A23" s="34" t="s">
        <v>51</v>
      </c>
      <c r="B23" s="42">
        <f t="array" ref="B23:G23">TRANSPOSE(Scenario_inputs!$W$5:$W$10)</f>
        <v>0</v>
      </c>
      <c r="C23" s="42">
        <v>0</v>
      </c>
      <c r="D23" s="42">
        <v>0</v>
      </c>
      <c r="E23" s="42">
        <v>0</v>
      </c>
      <c r="F23" s="42">
        <v>0</v>
      </c>
      <c r="G23" s="130">
        <v>0</v>
      </c>
    </row>
    <row r="24" spans="1:7" x14ac:dyDescent="0.2">
      <c r="A24" s="34" t="s">
        <v>115</v>
      </c>
      <c r="B24" s="42">
        <f t="array" ref="B24:G24">TRANSPOSE(Scenario_inputs!$AQ$5:$AQ$10)</f>
        <v>2.2204460492503131E-14</v>
      </c>
      <c r="C24" s="42">
        <v>2.2204460492503131E-14</v>
      </c>
      <c r="D24" s="42">
        <v>2.2204460492503131E-14</v>
      </c>
      <c r="E24" s="42">
        <v>2.2204460492503131E-14</v>
      </c>
      <c r="F24" s="42">
        <v>2.2204460492503131E-14</v>
      </c>
      <c r="G24" s="130">
        <v>2.2204460492503131E-14</v>
      </c>
    </row>
    <row r="25" spans="1:7" x14ac:dyDescent="0.2">
      <c r="A25" s="34" t="s">
        <v>121</v>
      </c>
      <c r="B25" s="42">
        <f t="array" ref="B25:G25">TRANSPOSE(Scenario_inputs!$AO$5:$AO$10)</f>
        <v>0</v>
      </c>
      <c r="C25" s="42">
        <v>0</v>
      </c>
      <c r="D25" s="42">
        <v>0</v>
      </c>
      <c r="E25" s="42">
        <v>0</v>
      </c>
      <c r="F25" s="42">
        <v>0</v>
      </c>
      <c r="G25" s="130">
        <v>2.2204460492503131E-14</v>
      </c>
    </row>
    <row r="26" spans="1:7" x14ac:dyDescent="0.2">
      <c r="A26" s="34" t="s">
        <v>122</v>
      </c>
      <c r="B26" s="42">
        <f t="array" ref="B26:G26">TRANSPOSE(Scenario_inputs!$AP$5:$AP$10)</f>
        <v>0</v>
      </c>
      <c r="C26" s="42">
        <v>0</v>
      </c>
      <c r="D26" s="42">
        <v>0</v>
      </c>
      <c r="E26" s="42">
        <v>2.2204460492503131E-14</v>
      </c>
      <c r="F26" s="42">
        <v>2.2204460492503131E-14</v>
      </c>
      <c r="G26" s="130">
        <v>2.2204460492503131E-14</v>
      </c>
    </row>
    <row r="27" spans="1:7" x14ac:dyDescent="0.2">
      <c r="A27" s="34" t="s">
        <v>96</v>
      </c>
      <c r="B27" s="42">
        <f t="array" ref="B27:G27">TRANSPOSE(Scenario_inputs!$Y$5:$Y$10)</f>
        <v>0</v>
      </c>
      <c r="C27" s="42">
        <v>0</v>
      </c>
      <c r="D27" s="42">
        <v>0</v>
      </c>
      <c r="E27" s="42">
        <v>0</v>
      </c>
      <c r="F27" s="42">
        <v>0</v>
      </c>
      <c r="G27" s="130">
        <v>0</v>
      </c>
    </row>
    <row r="28" spans="1:7" x14ac:dyDescent="0.2">
      <c r="A28" s="34" t="s">
        <v>60</v>
      </c>
      <c r="B28" s="42">
        <f t="array" ref="B28:G28">TRANSPOSE(Scenario_inputs!$Z$5:$Z$10)</f>
        <v>0</v>
      </c>
      <c r="C28" s="42">
        <v>0</v>
      </c>
      <c r="D28" s="42">
        <v>0</v>
      </c>
      <c r="E28" s="42">
        <v>0</v>
      </c>
      <c r="F28" s="42">
        <v>0</v>
      </c>
      <c r="G28" s="130">
        <v>0</v>
      </c>
    </row>
    <row r="29" spans="1:7" x14ac:dyDescent="0.2">
      <c r="A29" s="34" t="s">
        <v>63</v>
      </c>
      <c r="B29" s="42">
        <f t="array" ref="B29:G29">TRANSPOSE(Scenario_inputs!$AA$5:$AA$10)</f>
        <v>0</v>
      </c>
      <c r="C29" s="42">
        <v>0</v>
      </c>
      <c r="D29" s="42">
        <v>0</v>
      </c>
      <c r="E29" s="42">
        <v>0</v>
      </c>
      <c r="F29" s="42">
        <v>0</v>
      </c>
      <c r="G29" s="130">
        <v>0</v>
      </c>
    </row>
    <row r="30" spans="1:7" x14ac:dyDescent="0.2">
      <c r="A30" s="66" t="s">
        <v>241</v>
      </c>
      <c r="B30" s="98">
        <f t="array" ref="B30:G30">TRANSPOSE(Scenario_inputs!$R$5:$R$10)</f>
        <v>0</v>
      </c>
      <c r="C30" s="98">
        <v>0</v>
      </c>
      <c r="D30" s="98">
        <v>0</v>
      </c>
      <c r="E30" s="98">
        <v>0</v>
      </c>
      <c r="F30" s="98">
        <v>0</v>
      </c>
      <c r="G30" s="130">
        <v>0</v>
      </c>
    </row>
    <row r="31" spans="1:7" x14ac:dyDescent="0.2">
      <c r="A31" s="66" t="s">
        <v>242</v>
      </c>
      <c r="B31" s="98">
        <f t="array" ref="B31:G31">TRANSPOSE(Scenario_inputs!$S$5:$S$10)</f>
        <v>0</v>
      </c>
      <c r="C31" s="98">
        <v>0</v>
      </c>
      <c r="D31" s="98">
        <v>0</v>
      </c>
      <c r="E31" s="98">
        <v>0</v>
      </c>
      <c r="F31" s="98">
        <v>0</v>
      </c>
      <c r="G31" s="130">
        <v>0</v>
      </c>
    </row>
    <row r="32" spans="1:7" x14ac:dyDescent="0.2">
      <c r="A32" s="34" t="s">
        <v>141</v>
      </c>
      <c r="B32" s="98">
        <f t="array" ref="B32:G32">TRANSPOSE(Scenario_inputs!$AG$5:$AG$10)</f>
        <v>0</v>
      </c>
      <c r="C32" s="98">
        <v>0</v>
      </c>
      <c r="D32" s="98">
        <v>0</v>
      </c>
      <c r="E32" s="98">
        <v>0</v>
      </c>
      <c r="F32" s="98">
        <v>0</v>
      </c>
      <c r="G32" s="130">
        <v>0</v>
      </c>
    </row>
  </sheetData>
  <phoneticPr fontId="26" type="noConversion"/>
  <hyperlinks>
    <hyperlink ref="A1" location="Notes!A1" display="Back to contents" xr:uid="{7DA6DBEE-5253-4664-BDA9-0B6D7AF978D9}"/>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BB3C6-7510-4106-B8B3-7FE6BF6CACA8}">
  <dimension ref="A1:T59"/>
  <sheetViews>
    <sheetView showGridLines="0" zoomScaleNormal="100" workbookViewId="0">
      <pane xSplit="2" ySplit="2" topLeftCell="C3" activePane="bottomRight" state="frozen"/>
      <selection pane="topRight" activeCell="C1" sqref="C1"/>
      <selection pane="bottomLeft" activeCell="A2" sqref="A2"/>
      <selection pane="bottomRight"/>
    </sheetView>
  </sheetViews>
  <sheetFormatPr defaultColWidth="8.85546875" defaultRowHeight="12" x14ac:dyDescent="0.25"/>
  <cols>
    <col min="1" max="1" width="51.28515625" style="69" customWidth="1"/>
    <col min="2" max="2" width="29" style="69" bestFit="1" customWidth="1"/>
    <col min="3" max="8" width="8.85546875" style="69"/>
    <col min="9" max="9" width="73" style="69" customWidth="1"/>
    <col min="10" max="16384" width="8.85546875" style="69"/>
  </cols>
  <sheetData>
    <row r="1" spans="1:20" x14ac:dyDescent="0.25">
      <c r="A1" s="70" t="s">
        <v>206</v>
      </c>
    </row>
    <row r="2" spans="1:20" x14ac:dyDescent="0.25">
      <c r="A2" s="71" t="s">
        <v>279</v>
      </c>
      <c r="B2" s="71" t="s">
        <v>19</v>
      </c>
      <c r="C2" s="71" t="s">
        <v>3</v>
      </c>
      <c r="D2" s="71" t="s">
        <v>4</v>
      </c>
      <c r="E2" s="71" t="s">
        <v>5</v>
      </c>
      <c r="F2" s="71" t="s">
        <v>6</v>
      </c>
      <c r="G2" s="71" t="s">
        <v>7</v>
      </c>
      <c r="H2" s="71" t="s">
        <v>289</v>
      </c>
      <c r="I2" s="72" t="s">
        <v>32</v>
      </c>
      <c r="J2" s="73"/>
      <c r="K2" s="73"/>
      <c r="L2" s="73"/>
      <c r="M2" s="73"/>
      <c r="N2" s="73"/>
      <c r="O2" s="73"/>
      <c r="P2" s="73"/>
      <c r="Q2" s="73"/>
      <c r="R2" s="73"/>
      <c r="S2" s="73"/>
      <c r="T2" s="73"/>
    </row>
    <row r="3" spans="1:20" ht="24" x14ac:dyDescent="0.25">
      <c r="A3" s="79" t="s">
        <v>0</v>
      </c>
      <c r="B3" s="79" t="s">
        <v>1</v>
      </c>
      <c r="C3" s="109">
        <v>3278.3208199009241</v>
      </c>
      <c r="D3" s="109">
        <v>3360.4110313611163</v>
      </c>
      <c r="E3" s="109">
        <v>3446.3956131781451</v>
      </c>
      <c r="F3" s="109">
        <v>3539.9140473945008</v>
      </c>
      <c r="G3" s="109">
        <v>3647.5326061845408</v>
      </c>
      <c r="H3" s="109">
        <v>3758.4229263905304</v>
      </c>
      <c r="I3" s="81" t="s">
        <v>65</v>
      </c>
    </row>
    <row r="4" spans="1:20" ht="24" x14ac:dyDescent="0.25">
      <c r="A4" s="82"/>
      <c r="B4" s="82" t="s">
        <v>2</v>
      </c>
      <c r="C4" s="83">
        <v>2222.165984156607</v>
      </c>
      <c r="D4" s="83">
        <v>2267.1429669054269</v>
      </c>
      <c r="E4" s="83">
        <v>2320.1704676939189</v>
      </c>
      <c r="F4" s="83">
        <v>2380.8130464565329</v>
      </c>
      <c r="G4" s="83">
        <v>2450.7388197317341</v>
      </c>
      <c r="H4" s="83">
        <v>2522.7189720910787</v>
      </c>
      <c r="I4" s="84" t="s">
        <v>65</v>
      </c>
    </row>
    <row r="5" spans="1:20" x14ac:dyDescent="0.25">
      <c r="A5" s="79" t="s">
        <v>8</v>
      </c>
      <c r="B5" s="79" t="s">
        <v>9</v>
      </c>
      <c r="C5" s="109">
        <v>321.8741938755993</v>
      </c>
      <c r="D5" s="109">
        <v>327.70546802308672</v>
      </c>
      <c r="E5" s="109">
        <v>346.7294770182998</v>
      </c>
      <c r="F5" s="109">
        <v>368.73387958769308</v>
      </c>
      <c r="G5" s="109">
        <v>392.60164850930596</v>
      </c>
      <c r="H5" s="109">
        <v>418.01435383310815</v>
      </c>
      <c r="I5" s="81" t="s">
        <v>33</v>
      </c>
    </row>
    <row r="6" spans="1:20" x14ac:dyDescent="0.25">
      <c r="A6" s="82"/>
      <c r="B6" s="82" t="s">
        <v>2</v>
      </c>
      <c r="C6" s="83">
        <v>41.244947243750175</v>
      </c>
      <c r="D6" s="83">
        <v>41.332327198304483</v>
      </c>
      <c r="E6" s="83">
        <v>43.247286686974803</v>
      </c>
      <c r="F6" s="83">
        <v>45.555273348697483</v>
      </c>
      <c r="G6" s="83">
        <v>48.425241753818227</v>
      </c>
      <c r="H6" s="83">
        <v>51.476017298067397</v>
      </c>
      <c r="I6" s="84" t="s">
        <v>33</v>
      </c>
    </row>
    <row r="7" spans="1:20" x14ac:dyDescent="0.25">
      <c r="A7" s="79" t="s">
        <v>10</v>
      </c>
      <c r="B7" s="79" t="s">
        <v>1</v>
      </c>
      <c r="C7" s="109">
        <v>1953.9833068216103</v>
      </c>
      <c r="D7" s="109">
        <v>2011.3741400598956</v>
      </c>
      <c r="E7" s="109">
        <v>2078.2841409540561</v>
      </c>
      <c r="F7" s="109">
        <v>2157.965743361623</v>
      </c>
      <c r="G7" s="109">
        <v>2252.9862424085732</v>
      </c>
      <c r="H7" s="109">
        <v>2352.190725963575</v>
      </c>
      <c r="I7" s="81" t="s">
        <v>34</v>
      </c>
    </row>
    <row r="8" spans="1:20" x14ac:dyDescent="0.25">
      <c r="A8" s="82"/>
      <c r="B8" s="82" t="s">
        <v>2</v>
      </c>
      <c r="C8" s="83">
        <v>1694.8600523736968</v>
      </c>
      <c r="D8" s="83">
        <v>1737.824540006739</v>
      </c>
      <c r="E8" s="83">
        <v>1787.0767119641459</v>
      </c>
      <c r="F8" s="83">
        <v>1844.5438681508531</v>
      </c>
      <c r="G8" s="83">
        <v>1911.7617945534294</v>
      </c>
      <c r="H8" s="83">
        <v>1981.4336788903056</v>
      </c>
      <c r="I8" s="84" t="s">
        <v>34</v>
      </c>
    </row>
    <row r="9" spans="1:20" x14ac:dyDescent="0.2">
      <c r="A9" s="66" t="s">
        <v>254</v>
      </c>
      <c r="B9" s="79" t="s">
        <v>1</v>
      </c>
      <c r="C9" s="109">
        <v>86.060125868592877</v>
      </c>
      <c r="D9" s="109">
        <v>86.909068410372129</v>
      </c>
      <c r="E9" s="109">
        <v>90.335358478361741</v>
      </c>
      <c r="F9" s="109">
        <v>95.038629784830846</v>
      </c>
      <c r="G9" s="109">
        <v>99.442787038278766</v>
      </c>
      <c r="H9" s="109">
        <v>104.05103605059371</v>
      </c>
      <c r="I9" s="81" t="s">
        <v>247</v>
      </c>
    </row>
    <row r="10" spans="1:20" x14ac:dyDescent="0.25">
      <c r="A10" s="82"/>
      <c r="B10" s="82" t="s">
        <v>9</v>
      </c>
      <c r="C10" s="109">
        <v>-63.034579279184982</v>
      </c>
      <c r="D10" s="109">
        <v>-63.656385666421556</v>
      </c>
      <c r="E10" s="109">
        <v>-66.165965460168081</v>
      </c>
      <c r="F10" s="109">
        <v>-69.610867789167969</v>
      </c>
      <c r="G10" s="109">
        <v>-72.836684585854528</v>
      </c>
      <c r="H10" s="109">
        <v>-76.211988012090103</v>
      </c>
      <c r="I10" s="84" t="s">
        <v>247</v>
      </c>
    </row>
    <row r="11" spans="1:20" x14ac:dyDescent="0.25">
      <c r="A11" s="79" t="s">
        <v>11</v>
      </c>
      <c r="B11" s="79" t="s">
        <v>12</v>
      </c>
      <c r="C11" s="77">
        <v>1392.0136146974983</v>
      </c>
      <c r="D11" s="77">
        <v>1354.976331548387</v>
      </c>
      <c r="E11" s="77">
        <v>1372.7873344150721</v>
      </c>
      <c r="F11" s="77">
        <v>1404.8741818216804</v>
      </c>
      <c r="G11" s="77">
        <v>1454.1403395278321</v>
      </c>
      <c r="H11" s="77">
        <v>1505.0702138779452</v>
      </c>
      <c r="I11" s="81" t="s">
        <v>35</v>
      </c>
    </row>
    <row r="12" spans="1:20" x14ac:dyDescent="0.25">
      <c r="A12" s="82"/>
      <c r="B12" s="82" t="s">
        <v>237</v>
      </c>
      <c r="C12" s="83">
        <v>40.764623287107568</v>
      </c>
      <c r="D12" s="83">
        <v>41.781263041528987</v>
      </c>
      <c r="E12" s="83">
        <v>42.45678710834521</v>
      </c>
      <c r="F12" s="83">
        <v>43.567921700416711</v>
      </c>
      <c r="G12" s="83">
        <v>45.121130447305589</v>
      </c>
      <c r="H12" s="83">
        <v>46.729711525883843</v>
      </c>
      <c r="I12" s="84" t="s">
        <v>35</v>
      </c>
    </row>
    <row r="13" spans="1:20" x14ac:dyDescent="0.25">
      <c r="A13" s="79" t="s">
        <v>13</v>
      </c>
      <c r="B13" s="79" t="s">
        <v>14</v>
      </c>
      <c r="C13" s="77">
        <v>155.76106766093866</v>
      </c>
      <c r="D13" s="77">
        <v>166.54185827385476</v>
      </c>
      <c r="E13" s="77">
        <v>169.50137783337669</v>
      </c>
      <c r="F13" s="77">
        <v>175.3745329569623</v>
      </c>
      <c r="G13" s="77">
        <v>183.63617032103124</v>
      </c>
      <c r="H13" s="80">
        <v>192.28700131991451</v>
      </c>
      <c r="I13" s="81" t="s">
        <v>36</v>
      </c>
    </row>
    <row r="14" spans="1:20" x14ac:dyDescent="0.25">
      <c r="A14" s="82"/>
      <c r="B14" s="82" t="s">
        <v>15</v>
      </c>
      <c r="C14" s="83">
        <v>11.464954992617333</v>
      </c>
      <c r="D14" s="83">
        <v>12.438038570679502</v>
      </c>
      <c r="E14" s="83">
        <v>12.123381035705705</v>
      </c>
      <c r="F14" s="83">
        <v>11.846450728913538</v>
      </c>
      <c r="G14" s="83">
        <v>11.570189835205607</v>
      </c>
      <c r="H14" s="83">
        <v>11.300371384313568</v>
      </c>
      <c r="I14" s="84" t="s">
        <v>36</v>
      </c>
    </row>
    <row r="15" spans="1:20" x14ac:dyDescent="0.25">
      <c r="A15" s="108" t="s">
        <v>252</v>
      </c>
      <c r="B15" s="108" t="s">
        <v>12</v>
      </c>
      <c r="C15" s="77">
        <v>198.17578004565439</v>
      </c>
      <c r="D15" s="77">
        <v>267.41826993913855</v>
      </c>
      <c r="E15" s="77">
        <v>285.07499543466838</v>
      </c>
      <c r="F15" s="77">
        <v>295.27673287683865</v>
      </c>
      <c r="G15" s="77">
        <v>306.65319408063078</v>
      </c>
      <c r="H15" s="80">
        <v>317.5552360782458</v>
      </c>
      <c r="I15" s="110" t="s">
        <v>253</v>
      </c>
    </row>
    <row r="16" spans="1:20" x14ac:dyDescent="0.25">
      <c r="A16" s="76" t="s">
        <v>16</v>
      </c>
      <c r="B16" s="76" t="s">
        <v>17</v>
      </c>
      <c r="C16" s="77">
        <v>584.28735483173546</v>
      </c>
      <c r="D16" s="77">
        <v>654.04614651409929</v>
      </c>
      <c r="E16" s="77">
        <v>648.59858214017549</v>
      </c>
      <c r="F16" s="77">
        <v>642.54181414797904</v>
      </c>
      <c r="G16" s="77">
        <v>650.14133752899886</v>
      </c>
      <c r="H16" s="77">
        <v>657.83074261786567</v>
      </c>
      <c r="I16" s="78" t="s">
        <v>37</v>
      </c>
    </row>
    <row r="17" spans="1:9" x14ac:dyDescent="0.25">
      <c r="A17" s="82"/>
      <c r="B17" s="82" t="s">
        <v>9</v>
      </c>
      <c r="C17" s="83">
        <v>149.3338792995637</v>
      </c>
      <c r="D17" s="83">
        <v>154.53745646258903</v>
      </c>
      <c r="E17" s="83">
        <v>164.79762107232818</v>
      </c>
      <c r="F17" s="83">
        <v>175.53726929535333</v>
      </c>
      <c r="G17" s="83">
        <v>185.68396062985994</v>
      </c>
      <c r="H17" s="83">
        <v>196.41716755419563</v>
      </c>
      <c r="I17" s="84" t="s">
        <v>37</v>
      </c>
    </row>
    <row r="18" spans="1:9" x14ac:dyDescent="0.25">
      <c r="A18" s="82" t="s">
        <v>245</v>
      </c>
      <c r="B18" s="82" t="s">
        <v>17</v>
      </c>
      <c r="C18" s="77">
        <v>140.46757371083126</v>
      </c>
      <c r="D18" s="77">
        <v>138.79921691298082</v>
      </c>
      <c r="E18" s="77">
        <v>138.24258956406254</v>
      </c>
      <c r="F18" s="77">
        <v>151.68023568353374</v>
      </c>
      <c r="G18" s="77">
        <v>164.8336628812124</v>
      </c>
      <c r="H18" s="80">
        <v>179.12773075804725</v>
      </c>
      <c r="I18" s="84" t="s">
        <v>261</v>
      </c>
    </row>
    <row r="19" spans="1:9" x14ac:dyDescent="0.25">
      <c r="A19" s="107" t="s">
        <v>18</v>
      </c>
      <c r="B19" s="107" t="s">
        <v>17</v>
      </c>
      <c r="C19" s="111">
        <v>-144.75492854256674</v>
      </c>
      <c r="D19" s="111">
        <v>-188.84536342708009</v>
      </c>
      <c r="E19" s="111">
        <v>-173.84117170423815</v>
      </c>
      <c r="F19" s="111">
        <v>-104.22204983151278</v>
      </c>
      <c r="G19" s="111">
        <v>-71.975000410211123</v>
      </c>
      <c r="H19" s="111">
        <f>G19*G19/F19</f>
        <v>-49.705419269958895</v>
      </c>
      <c r="I19" s="112" t="s">
        <v>38</v>
      </c>
    </row>
    <row r="20" spans="1:9" x14ac:dyDescent="0.25">
      <c r="A20" s="79" t="s">
        <v>20</v>
      </c>
      <c r="B20" s="79" t="s">
        <v>15</v>
      </c>
      <c r="C20" s="80">
        <v>64.713956609496975</v>
      </c>
      <c r="D20" s="80">
        <v>71.866142515686661</v>
      </c>
      <c r="E20" s="80">
        <v>72.620636588399364</v>
      </c>
      <c r="F20" s="80">
        <v>73.593945847084044</v>
      </c>
      <c r="G20" s="80">
        <v>74.762728374745961</v>
      </c>
      <c r="H20" s="80">
        <v>75.950072926515219</v>
      </c>
      <c r="I20" s="81" t="s">
        <v>39</v>
      </c>
    </row>
    <row r="21" spans="1:9" x14ac:dyDescent="0.25">
      <c r="A21" s="82"/>
      <c r="B21" s="82" t="s">
        <v>21</v>
      </c>
      <c r="C21" s="83">
        <v>36.579644292634633</v>
      </c>
      <c r="D21" s="83">
        <v>40.316055357789992</v>
      </c>
      <c r="E21" s="83">
        <v>44.434120425267793</v>
      </c>
      <c r="F21" s="83">
        <v>46.779687497188206</v>
      </c>
      <c r="G21" s="83">
        <v>49.829604362890677</v>
      </c>
      <c r="H21" s="83">
        <v>53.078368065444195</v>
      </c>
      <c r="I21" s="84" t="s">
        <v>39</v>
      </c>
    </row>
    <row r="22" spans="1:9" x14ac:dyDescent="0.25">
      <c r="A22" s="107" t="s">
        <v>101</v>
      </c>
      <c r="B22" s="107" t="s">
        <v>12</v>
      </c>
      <c r="C22" s="111">
        <v>203.94641052614315</v>
      </c>
      <c r="D22" s="111">
        <v>211.56160512068891</v>
      </c>
      <c r="E22" s="111">
        <v>219.06662358946051</v>
      </c>
      <c r="F22" s="111">
        <v>226.05372625365271</v>
      </c>
      <c r="G22" s="111">
        <v>234.01065086538438</v>
      </c>
      <c r="H22" s="111">
        <v>242.24765336094401</v>
      </c>
      <c r="I22" s="112" t="s">
        <v>40</v>
      </c>
    </row>
    <row r="23" spans="1:9" x14ac:dyDescent="0.25">
      <c r="A23" s="134" t="s">
        <v>22</v>
      </c>
      <c r="B23" s="134" t="s">
        <v>152</v>
      </c>
      <c r="C23" s="135">
        <v>404.81484659833933</v>
      </c>
      <c r="D23" s="135">
        <v>411.50970415617013</v>
      </c>
      <c r="E23" s="135">
        <v>421.81052365012778</v>
      </c>
      <c r="F23" s="135">
        <v>423.44087258160079</v>
      </c>
      <c r="G23" s="135">
        <v>398.06355301796225</v>
      </c>
      <c r="H23" s="135">
        <v>410.58512495696891</v>
      </c>
      <c r="I23" s="84" t="s">
        <v>40</v>
      </c>
    </row>
    <row r="24" spans="1:9" x14ac:dyDescent="0.25">
      <c r="A24" s="79" t="s">
        <v>23</v>
      </c>
      <c r="B24" s="79" t="s">
        <v>24</v>
      </c>
      <c r="C24" s="80">
        <v>12.603735889635573</v>
      </c>
      <c r="D24" s="80">
        <v>28.398741935785438</v>
      </c>
      <c r="E24" s="80">
        <v>31.618020623481243</v>
      </c>
      <c r="F24" s="80">
        <v>33.641520365948054</v>
      </c>
      <c r="G24" s="80">
        <v>35.960963636727683</v>
      </c>
      <c r="H24" s="80">
        <v>38.440322899051218</v>
      </c>
      <c r="I24" s="81" t="s">
        <v>41</v>
      </c>
    </row>
    <row r="25" spans="1:9" x14ac:dyDescent="0.25">
      <c r="A25" s="79"/>
      <c r="B25" s="79" t="s">
        <v>25</v>
      </c>
      <c r="C25" s="80">
        <v>36.868654104954658</v>
      </c>
      <c r="D25" s="80">
        <v>38.236351896923225</v>
      </c>
      <c r="E25" s="80">
        <v>39.530268864220488</v>
      </c>
      <c r="F25" s="80">
        <v>40.828070770698105</v>
      </c>
      <c r="G25" s="80">
        <v>42.263468874659338</v>
      </c>
      <c r="H25" s="80">
        <v>43.749331467340291</v>
      </c>
      <c r="I25" s="81" t="s">
        <v>41</v>
      </c>
    </row>
    <row r="26" spans="1:9" x14ac:dyDescent="0.25">
      <c r="A26" s="79"/>
      <c r="B26" s="79" t="s">
        <v>26</v>
      </c>
      <c r="C26" s="83">
        <v>414.0577459391061</v>
      </c>
      <c r="D26" s="83">
        <v>462.81144736932038</v>
      </c>
      <c r="E26" s="83">
        <v>505.81805243313647</v>
      </c>
      <c r="F26" s="83">
        <v>560.91567777018645</v>
      </c>
      <c r="G26" s="83">
        <v>624.93815809048101</v>
      </c>
      <c r="H26" s="80">
        <v>696.26811464794696</v>
      </c>
      <c r="I26" s="81" t="s">
        <v>41</v>
      </c>
    </row>
    <row r="27" spans="1:9" x14ac:dyDescent="0.25">
      <c r="A27" s="76" t="s">
        <v>28</v>
      </c>
      <c r="B27" s="76" t="s">
        <v>24</v>
      </c>
      <c r="C27" s="77">
        <v>29.97146934522334</v>
      </c>
      <c r="D27" s="77">
        <v>63.753528718888447</v>
      </c>
      <c r="E27" s="77">
        <v>68.119723448332479</v>
      </c>
      <c r="F27" s="77">
        <v>75.09433534224263</v>
      </c>
      <c r="G27" s="77">
        <v>83.265236215453115</v>
      </c>
      <c r="H27" s="77">
        <v>92.325200435127172</v>
      </c>
      <c r="I27" s="78" t="s">
        <v>42</v>
      </c>
    </row>
    <row r="28" spans="1:9" x14ac:dyDescent="0.25">
      <c r="A28" s="79"/>
      <c r="B28" s="79" t="s">
        <v>25</v>
      </c>
      <c r="C28" s="80">
        <v>125.97319922669095</v>
      </c>
      <c r="D28" s="80">
        <v>119.46815275940428</v>
      </c>
      <c r="E28" s="80">
        <v>150.43955277291883</v>
      </c>
      <c r="F28" s="80">
        <v>185.98228639048864</v>
      </c>
      <c r="G28" s="80">
        <v>209.67889804680391</v>
      </c>
      <c r="H28" s="80">
        <v>236.39477253125341</v>
      </c>
      <c r="I28" s="81" t="s">
        <v>42</v>
      </c>
    </row>
    <row r="29" spans="1:9" x14ac:dyDescent="0.25">
      <c r="A29" s="82"/>
      <c r="B29" s="82" t="s">
        <v>26</v>
      </c>
      <c r="C29" s="83">
        <v>53.394926527675125</v>
      </c>
      <c r="D29" s="83">
        <v>50.76171072381112</v>
      </c>
      <c r="E29" s="83">
        <v>57.42129409957488</v>
      </c>
      <c r="F29" s="83">
        <v>66.451916987836739</v>
      </c>
      <c r="G29" s="83">
        <v>74.301145948913472</v>
      </c>
      <c r="H29" s="83">
        <v>83.077517392496503</v>
      </c>
      <c r="I29" s="84" t="s">
        <v>42</v>
      </c>
    </row>
    <row r="30" spans="1:9" x14ac:dyDescent="0.25">
      <c r="A30" s="79" t="s">
        <v>29</v>
      </c>
      <c r="B30" s="79" t="s">
        <v>25</v>
      </c>
      <c r="C30" s="77">
        <v>85.625344181388755</v>
      </c>
      <c r="D30" s="77">
        <v>79.763590191642649</v>
      </c>
      <c r="E30" s="77">
        <v>99.151067200009805</v>
      </c>
      <c r="F30" s="77">
        <v>122.72243775222069</v>
      </c>
      <c r="G30" s="77">
        <v>139.44608232729342</v>
      </c>
      <c r="H30" s="80">
        <v>158.44869310443949</v>
      </c>
      <c r="I30" s="81" t="s">
        <v>43</v>
      </c>
    </row>
    <row r="31" spans="1:9" x14ac:dyDescent="0.25">
      <c r="A31" s="82"/>
      <c r="B31" s="82" t="s">
        <v>26</v>
      </c>
      <c r="C31" s="83">
        <v>53.394926527675125</v>
      </c>
      <c r="D31" s="83">
        <v>50.76171072381112</v>
      </c>
      <c r="E31" s="83">
        <v>57.42129409957488</v>
      </c>
      <c r="F31" s="83">
        <v>66.451916987844015</v>
      </c>
      <c r="G31" s="83">
        <v>74.301145948913472</v>
      </c>
      <c r="H31" s="83">
        <v>83.077517392487422</v>
      </c>
      <c r="I31" s="84" t="s">
        <v>43</v>
      </c>
    </row>
    <row r="32" spans="1:9" x14ac:dyDescent="0.25">
      <c r="A32" s="136" t="s">
        <v>30</v>
      </c>
      <c r="B32" s="136" t="s">
        <v>31</v>
      </c>
      <c r="C32" s="128">
        <v>519.24228052152569</v>
      </c>
      <c r="D32" s="128">
        <v>449.02709798722503</v>
      </c>
      <c r="E32" s="128">
        <v>388.3068507524406</v>
      </c>
      <c r="F32" s="128">
        <v>335.71089778610781</v>
      </c>
      <c r="G32" s="128">
        <v>283.84509145487522</v>
      </c>
      <c r="H32" s="128">
        <v>274.52698037177277</v>
      </c>
      <c r="I32" s="81" t="s">
        <v>44</v>
      </c>
    </row>
    <row r="33" spans="1:9" x14ac:dyDescent="0.25">
      <c r="A33" s="136"/>
      <c r="B33" s="136" t="s">
        <v>46</v>
      </c>
      <c r="C33" s="131">
        <v>400.20821646483427</v>
      </c>
      <c r="D33" s="131">
        <v>387.88947364753142</v>
      </c>
      <c r="E33" s="131">
        <v>319.99003511601506</v>
      </c>
      <c r="F33" s="131">
        <v>309.27702753447267</v>
      </c>
      <c r="G33" s="131">
        <v>238.61729803146807</v>
      </c>
      <c r="H33" s="140"/>
      <c r="I33" s="81" t="s">
        <v>44</v>
      </c>
    </row>
    <row r="34" spans="1:9" x14ac:dyDescent="0.25">
      <c r="A34" s="136"/>
      <c r="B34" s="136" t="s">
        <v>15</v>
      </c>
      <c r="C34" s="135">
        <v>-31.357628225379774</v>
      </c>
      <c r="D34" s="135">
        <v>-36.71751379346837</v>
      </c>
      <c r="E34" s="135">
        <v>-37.41301593293872</v>
      </c>
      <c r="F34" s="135">
        <v>-37.069816427377745</v>
      </c>
      <c r="G34" s="135">
        <v>-36.315991355975441</v>
      </c>
      <c r="H34" s="131">
        <v>-35.577495527958732</v>
      </c>
      <c r="I34" s="81" t="s">
        <v>44</v>
      </c>
    </row>
    <row r="35" spans="1:9" x14ac:dyDescent="0.25">
      <c r="A35" s="141" t="s">
        <v>45</v>
      </c>
      <c r="B35" s="141" t="s">
        <v>31</v>
      </c>
      <c r="C35" s="128">
        <v>29.470489758000852</v>
      </c>
      <c r="D35" s="128">
        <v>26.330724956781626</v>
      </c>
      <c r="E35" s="128">
        <v>23.5254684412382</v>
      </c>
      <c r="F35" s="128">
        <v>20.19497721485217</v>
      </c>
      <c r="G35" s="128">
        <v>16.734905468296798</v>
      </c>
      <c r="H35" s="128">
        <v>13.588212858194106</v>
      </c>
      <c r="I35" s="78" t="s">
        <v>50</v>
      </c>
    </row>
    <row r="36" spans="1:9" x14ac:dyDescent="0.25">
      <c r="A36" s="134"/>
      <c r="B36" s="134" t="s">
        <v>46</v>
      </c>
      <c r="C36" s="135">
        <v>25.133253236913571</v>
      </c>
      <c r="D36" s="135">
        <v>22.562158905271975</v>
      </c>
      <c r="E36" s="135">
        <v>19.807448985155908</v>
      </c>
      <c r="F36" s="135">
        <v>17.725629166060042</v>
      </c>
      <c r="G36" s="135">
        <v>13.077202109696993</v>
      </c>
      <c r="H36" s="140"/>
      <c r="I36" s="84" t="s">
        <v>50</v>
      </c>
    </row>
    <row r="37" spans="1:9" x14ac:dyDescent="0.2">
      <c r="A37" s="59" t="s">
        <v>270</v>
      </c>
      <c r="B37" s="142" t="s">
        <v>47</v>
      </c>
      <c r="C37" s="128">
        <v>195.10672042254691</v>
      </c>
      <c r="D37" s="128">
        <v>341.47545658673033</v>
      </c>
      <c r="E37" s="128">
        <v>276.26530544642571</v>
      </c>
      <c r="F37" s="128">
        <v>105.63185757302422</v>
      </c>
      <c r="G37" s="128">
        <v>42.545260331405764</v>
      </c>
      <c r="H37" s="143"/>
      <c r="I37" s="112" t="s">
        <v>50</v>
      </c>
    </row>
    <row r="38" spans="1:9" x14ac:dyDescent="0.25">
      <c r="A38" s="141" t="s">
        <v>243</v>
      </c>
      <c r="B38" s="141" t="s">
        <v>31</v>
      </c>
      <c r="C38" s="128">
        <v>-169.36607318238575</v>
      </c>
      <c r="D38" s="128">
        <v>-139.60273053362042</v>
      </c>
      <c r="E38" s="128">
        <v>-115.06981301653926</v>
      </c>
      <c r="F38" s="128">
        <v>-92.669237015063416</v>
      </c>
      <c r="G38" s="128">
        <v>-76.357184021610806</v>
      </c>
      <c r="H38" s="128">
        <v>-91.744193162035714</v>
      </c>
      <c r="I38" s="78" t="s">
        <v>248</v>
      </c>
    </row>
    <row r="39" spans="1:9" x14ac:dyDescent="0.25">
      <c r="A39" s="134"/>
      <c r="B39" s="134" t="s">
        <v>15</v>
      </c>
      <c r="C39" s="135">
        <v>20.824447700889234</v>
      </c>
      <c r="D39" s="135">
        <v>22.974403248930635</v>
      </c>
      <c r="E39" s="135">
        <v>22.450385009285224</v>
      </c>
      <c r="F39" s="135">
        <v>22.330289949633865</v>
      </c>
      <c r="G39" s="135">
        <v>22.255497377443458</v>
      </c>
      <c r="H39" s="135">
        <v>22.180955313816419</v>
      </c>
      <c r="I39" s="84" t="s">
        <v>248</v>
      </c>
    </row>
    <row r="40" spans="1:9" x14ac:dyDescent="0.25">
      <c r="A40" s="79" t="s">
        <v>115</v>
      </c>
      <c r="B40" s="79" t="s">
        <v>15</v>
      </c>
      <c r="C40" s="77">
        <v>0</v>
      </c>
      <c r="D40" s="77">
        <v>247.28580115364201</v>
      </c>
      <c r="E40" s="77">
        <v>246.75091392092907</v>
      </c>
      <c r="F40" s="77">
        <v>245.16798213022446</v>
      </c>
      <c r="G40" s="77">
        <v>245.05839996063864</v>
      </c>
      <c r="H40" s="80">
        <v>244.94886677074334</v>
      </c>
      <c r="I40" s="81" t="s">
        <v>56</v>
      </c>
    </row>
    <row r="41" spans="1:9" x14ac:dyDescent="0.25">
      <c r="A41" s="79"/>
      <c r="B41" s="79" t="s">
        <v>14</v>
      </c>
      <c r="C41" s="80">
        <v>18.416493664093196</v>
      </c>
      <c r="D41" s="80">
        <v>135.76586395299134</v>
      </c>
      <c r="E41" s="80">
        <v>133.16142033133633</v>
      </c>
      <c r="F41" s="80">
        <v>136.49863393808286</v>
      </c>
      <c r="G41" s="80">
        <v>161.5113985179178</v>
      </c>
      <c r="H41" s="80">
        <v>161.5113985179178</v>
      </c>
      <c r="I41" s="81" t="s">
        <v>56</v>
      </c>
    </row>
    <row r="42" spans="1:9" x14ac:dyDescent="0.25">
      <c r="A42" s="79"/>
      <c r="B42" s="79" t="s">
        <v>53</v>
      </c>
      <c r="C42" s="80">
        <v>3.9825960977705108</v>
      </c>
      <c r="D42" s="80">
        <v>111.71332851618718</v>
      </c>
      <c r="E42" s="80">
        <v>132.95925427717702</v>
      </c>
      <c r="F42" s="80">
        <v>130.60578357958184</v>
      </c>
      <c r="G42" s="80">
        <v>129.38965597204515</v>
      </c>
      <c r="H42" s="80">
        <v>128.18485226087259</v>
      </c>
      <c r="I42" s="81" t="s">
        <v>56</v>
      </c>
    </row>
    <row r="43" spans="1:9" x14ac:dyDescent="0.25">
      <c r="A43" s="79"/>
      <c r="B43" s="79" t="s">
        <v>54</v>
      </c>
      <c r="C43" s="80">
        <v>0</v>
      </c>
      <c r="D43" s="80">
        <v>63.187422849681752</v>
      </c>
      <c r="E43" s="80">
        <v>62.841295495840313</v>
      </c>
      <c r="F43" s="80">
        <v>63.709910700423279</v>
      </c>
      <c r="G43" s="80">
        <v>65.776795093548571</v>
      </c>
      <c r="H43" s="80">
        <v>67.910733592504172</v>
      </c>
      <c r="I43" s="81" t="s">
        <v>56</v>
      </c>
    </row>
    <row r="44" spans="1:9" x14ac:dyDescent="0.25">
      <c r="A44" s="108"/>
      <c r="B44" s="108" t="s">
        <v>55</v>
      </c>
      <c r="C44" s="80">
        <v>0</v>
      </c>
      <c r="D44" s="80">
        <v>0</v>
      </c>
      <c r="E44" s="80">
        <v>9.7218367834216224</v>
      </c>
      <c r="F44" s="80">
        <v>20.960204534086643</v>
      </c>
      <c r="G44" s="80">
        <v>21.514396946048691</v>
      </c>
      <c r="H44" s="80">
        <v>22.083242327115922</v>
      </c>
      <c r="I44" s="110" t="s">
        <v>56</v>
      </c>
    </row>
    <row r="45" spans="1:9" x14ac:dyDescent="0.25">
      <c r="A45" s="82"/>
      <c r="B45" s="82" t="s">
        <v>21</v>
      </c>
      <c r="C45" s="83">
        <v>0</v>
      </c>
      <c r="D45" s="83">
        <v>0</v>
      </c>
      <c r="E45" s="83">
        <v>14.988342876229581</v>
      </c>
      <c r="F45" s="83">
        <v>15.681788829500874</v>
      </c>
      <c r="G45" s="83">
        <v>19.993473341921344</v>
      </c>
      <c r="H45" s="83">
        <v>25.490649097513863</v>
      </c>
      <c r="I45" s="84" t="s">
        <v>56</v>
      </c>
    </row>
    <row r="46" spans="1:9" x14ac:dyDescent="0.25">
      <c r="A46" s="82" t="s">
        <v>213</v>
      </c>
      <c r="B46" s="82" t="s">
        <v>61</v>
      </c>
      <c r="C46" s="128">
        <v>1189.6233239416331</v>
      </c>
      <c r="D46" s="128">
        <v>1304.2290616407031</v>
      </c>
      <c r="E46" s="128">
        <v>1421.3145811034005</v>
      </c>
      <c r="F46" s="128">
        <v>1545.8652982484441</v>
      </c>
      <c r="G46" s="128">
        <v>1681.3304753924147</v>
      </c>
      <c r="H46" s="131">
        <v>1828.6665537329125</v>
      </c>
      <c r="I46" s="129" t="s">
        <v>278</v>
      </c>
    </row>
    <row r="47" spans="1:9" x14ac:dyDescent="0.25">
      <c r="A47" s="79" t="s">
        <v>122</v>
      </c>
      <c r="B47" s="79" t="s">
        <v>14</v>
      </c>
      <c r="C47" s="77">
        <v>15.120934355677377</v>
      </c>
      <c r="D47" s="77">
        <v>16.672472064077652</v>
      </c>
      <c r="E47" s="77">
        <v>17.110598658074252</v>
      </c>
      <c r="F47" s="77">
        <v>17.875191739891278</v>
      </c>
      <c r="G47" s="77">
        <v>18.859133697697729</v>
      </c>
      <c r="H47" s="77">
        <v>19.897236852229774</v>
      </c>
      <c r="I47" s="81" t="s">
        <v>58</v>
      </c>
    </row>
    <row r="48" spans="1:9" x14ac:dyDescent="0.25">
      <c r="A48" s="108"/>
      <c r="B48" s="108" t="s">
        <v>53</v>
      </c>
      <c r="C48" s="80">
        <v>-17.195949085176835</v>
      </c>
      <c r="D48" s="80">
        <v>-22.031991682468288</v>
      </c>
      <c r="E48" s="80">
        <v>-20.784982200721061</v>
      </c>
      <c r="F48" s="80">
        <v>-20.112414832610739</v>
      </c>
      <c r="G48" s="80">
        <v>-19.527906339535548</v>
      </c>
      <c r="H48" s="80">
        <v>-18.960384875681886</v>
      </c>
      <c r="I48" s="110" t="s">
        <v>58</v>
      </c>
    </row>
    <row r="49" spans="1:9" x14ac:dyDescent="0.25">
      <c r="A49" s="108"/>
      <c r="B49" s="108" t="s">
        <v>27</v>
      </c>
      <c r="C49" s="80">
        <v>75.885481387845175</v>
      </c>
      <c r="D49" s="80">
        <v>76.347563745692241</v>
      </c>
      <c r="E49" s="80">
        <v>76.330488190938013</v>
      </c>
      <c r="F49" s="80">
        <v>76.96696901150699</v>
      </c>
      <c r="G49" s="80">
        <v>78.301078711033369</v>
      </c>
      <c r="H49" s="80">
        <v>79.658313248567922</v>
      </c>
      <c r="I49" s="110" t="s">
        <v>58</v>
      </c>
    </row>
    <row r="50" spans="1:9" x14ac:dyDescent="0.25">
      <c r="A50" s="108"/>
      <c r="B50" s="108" t="s">
        <v>150</v>
      </c>
      <c r="C50" s="80">
        <v>0</v>
      </c>
      <c r="D50" s="80">
        <v>344.38701584573141</v>
      </c>
      <c r="E50" s="80">
        <v>345.3597478127474</v>
      </c>
      <c r="F50" s="80">
        <v>348.65543492902179</v>
      </c>
      <c r="G50" s="80">
        <v>347.80174997294557</v>
      </c>
      <c r="H50" s="80">
        <v>346.9501552696841</v>
      </c>
      <c r="I50" s="110" t="s">
        <v>58</v>
      </c>
    </row>
    <row r="51" spans="1:9" x14ac:dyDescent="0.25">
      <c r="A51" s="108"/>
      <c r="B51" s="108" t="s">
        <v>47</v>
      </c>
      <c r="C51" s="80">
        <v>-5</v>
      </c>
      <c r="D51" s="80">
        <v>-30</v>
      </c>
      <c r="E51" s="80">
        <v>-35</v>
      </c>
      <c r="F51" s="80">
        <v>-35</v>
      </c>
      <c r="G51" s="80">
        <v>-30</v>
      </c>
      <c r="H51" s="80">
        <v>-25.714285714285712</v>
      </c>
      <c r="I51" s="110" t="s">
        <v>58</v>
      </c>
    </row>
    <row r="52" spans="1:9" x14ac:dyDescent="0.25">
      <c r="A52" s="108"/>
      <c r="B52" s="108" t="s">
        <v>249</v>
      </c>
      <c r="C52" s="83">
        <v>0</v>
      </c>
      <c r="D52" s="83">
        <v>37.189934913960165</v>
      </c>
      <c r="E52" s="83">
        <v>37.590804556757895</v>
      </c>
      <c r="F52" s="83">
        <v>37.603295978501983</v>
      </c>
      <c r="G52" s="83">
        <v>37.597233575838551</v>
      </c>
      <c r="H52" s="80">
        <v>37.591172150555565</v>
      </c>
      <c r="I52" s="110" t="s">
        <v>58</v>
      </c>
    </row>
    <row r="53" spans="1:9" s="75" customFormat="1" ht="24" x14ac:dyDescent="0.25">
      <c r="A53" s="76" t="s">
        <v>210</v>
      </c>
      <c r="B53" s="76" t="s">
        <v>1</v>
      </c>
      <c r="C53" s="77">
        <v>0</v>
      </c>
      <c r="D53" s="77">
        <v>0</v>
      </c>
      <c r="E53" s="77">
        <v>0</v>
      </c>
      <c r="F53" s="77">
        <v>0</v>
      </c>
      <c r="G53" s="77">
        <v>0</v>
      </c>
      <c r="H53" s="77">
        <v>-1270.5584715584994</v>
      </c>
      <c r="I53" s="78" t="s">
        <v>59</v>
      </c>
    </row>
    <row r="54" spans="1:9" ht="24" x14ac:dyDescent="0.25">
      <c r="A54" s="79"/>
      <c r="B54" s="79" t="s">
        <v>2</v>
      </c>
      <c r="C54" s="80">
        <v>0</v>
      </c>
      <c r="D54" s="80">
        <v>0</v>
      </c>
      <c r="E54" s="80">
        <v>0</v>
      </c>
      <c r="F54" s="80">
        <v>0</v>
      </c>
      <c r="G54" s="80">
        <v>0</v>
      </c>
      <c r="H54" s="80">
        <v>-325.99398952737459</v>
      </c>
      <c r="I54" s="81" t="s">
        <v>59</v>
      </c>
    </row>
    <row r="55" spans="1:9" ht="24" x14ac:dyDescent="0.25">
      <c r="A55" s="82"/>
      <c r="B55" s="82" t="s">
        <v>9</v>
      </c>
      <c r="C55" s="83">
        <v>0</v>
      </c>
      <c r="D55" s="83">
        <v>0</v>
      </c>
      <c r="E55" s="83">
        <v>0</v>
      </c>
      <c r="F55" s="83">
        <v>0</v>
      </c>
      <c r="G55" s="83">
        <v>0</v>
      </c>
      <c r="H55" s="83">
        <v>-227.14789039011356</v>
      </c>
      <c r="I55" s="84" t="s">
        <v>59</v>
      </c>
    </row>
    <row r="56" spans="1:9" x14ac:dyDescent="0.25">
      <c r="A56" s="82" t="s">
        <v>211</v>
      </c>
      <c r="B56" s="107" t="s">
        <v>61</v>
      </c>
      <c r="C56" s="111">
        <v>2244.5139026367669</v>
      </c>
      <c r="D56" s="111">
        <v>2283.579069734833</v>
      </c>
      <c r="E56" s="111">
        <v>2322.6849484568129</v>
      </c>
      <c r="F56" s="111">
        <v>2358.2125436996557</v>
      </c>
      <c r="G56" s="111">
        <v>2397.6430855779381</v>
      </c>
      <c r="H56" s="111">
        <v>2437.7329266516931</v>
      </c>
      <c r="I56" s="112" t="s">
        <v>62</v>
      </c>
    </row>
    <row r="57" spans="1:9" x14ac:dyDescent="0.25">
      <c r="A57" s="107" t="s">
        <v>212</v>
      </c>
      <c r="B57" s="107" t="s">
        <v>9</v>
      </c>
      <c r="C57" s="111">
        <v>1560.2896415615251</v>
      </c>
      <c r="D57" s="111">
        <v>1581.7826881595611</v>
      </c>
      <c r="E57" s="111">
        <v>1635.6607606252801</v>
      </c>
      <c r="F57" s="111">
        <v>1690.5825727093907</v>
      </c>
      <c r="G57" s="111">
        <v>1741.4368338090426</v>
      </c>
      <c r="H57" s="111">
        <v>1793.8208373263317</v>
      </c>
      <c r="I57" s="112" t="s">
        <v>64</v>
      </c>
    </row>
    <row r="58" spans="1:9" x14ac:dyDescent="0.25">
      <c r="A58" s="107" t="s">
        <v>241</v>
      </c>
      <c r="B58" s="107" t="s">
        <v>259</v>
      </c>
      <c r="C58" s="111">
        <v>59.109732930823156</v>
      </c>
      <c r="D58" s="111">
        <v>56.751270393457162</v>
      </c>
      <c r="E58" s="111">
        <v>55.418838897297974</v>
      </c>
      <c r="F58" s="111">
        <v>54.925519013017038</v>
      </c>
      <c r="G58" s="111">
        <v>55.19599896058844</v>
      </c>
      <c r="H58" s="80">
        <v>55.467810882865827</v>
      </c>
      <c r="I58" s="110" t="s">
        <v>250</v>
      </c>
    </row>
    <row r="59" spans="1:9" x14ac:dyDescent="0.25">
      <c r="A59" s="76" t="s">
        <v>242</v>
      </c>
      <c r="B59" s="76" t="s">
        <v>24</v>
      </c>
      <c r="C59" s="77">
        <v>16.114283155447083</v>
      </c>
      <c r="D59" s="77">
        <v>36.025987147135311</v>
      </c>
      <c r="E59" s="77">
        <v>40.355335516401283</v>
      </c>
      <c r="F59" s="77">
        <v>43.753427513953284</v>
      </c>
      <c r="G59" s="77">
        <v>47.072389955885228</v>
      </c>
      <c r="H59" s="77">
        <v>50.643115798237446</v>
      </c>
      <c r="I59" s="76" t="s">
        <v>251</v>
      </c>
    </row>
  </sheetData>
  <hyperlinks>
    <hyperlink ref="A1" location="Notes!A1" display="Back to contents" xr:uid="{A011A198-9BDD-4BEE-80B1-13C6C37386A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EBAB-AAC5-427C-B638-CBE139D10D27}">
  <dimension ref="A1:R58"/>
  <sheetViews>
    <sheetView showGridLines="0" zoomScaleNormal="100" workbookViewId="0">
      <pane xSplit="2" ySplit="2" topLeftCell="C3" activePane="bottomRight" state="frozen"/>
      <selection pane="topRight" activeCell="C1" sqref="C1"/>
      <selection pane="bottomLeft" activeCell="A2" sqref="A2"/>
      <selection pane="bottomRight"/>
    </sheetView>
  </sheetViews>
  <sheetFormatPr defaultColWidth="8.85546875" defaultRowHeight="12" x14ac:dyDescent="0.2"/>
  <cols>
    <col min="1" max="1" width="50.5703125" style="34" bestFit="1" customWidth="1"/>
    <col min="2" max="2" width="29" style="34" bestFit="1" customWidth="1"/>
    <col min="3" max="7" width="8.85546875" style="85"/>
    <col min="8" max="16384" width="8.85546875" style="34"/>
  </cols>
  <sheetData>
    <row r="1" spans="1:18" x14ac:dyDescent="0.2">
      <c r="A1" s="1" t="s">
        <v>206</v>
      </c>
    </row>
    <row r="2" spans="1:18" x14ac:dyDescent="0.2">
      <c r="A2" s="31" t="s">
        <v>280</v>
      </c>
      <c r="B2" s="31" t="s">
        <v>19</v>
      </c>
      <c r="C2" s="86" t="s">
        <v>3</v>
      </c>
      <c r="D2" s="86" t="s">
        <v>4</v>
      </c>
      <c r="E2" s="86" t="s">
        <v>5</v>
      </c>
      <c r="F2" s="86" t="s">
        <v>6</v>
      </c>
      <c r="G2" s="86" t="s">
        <v>7</v>
      </c>
      <c r="H2" s="86" t="s">
        <v>289</v>
      </c>
      <c r="I2" s="59"/>
      <c r="J2" s="59"/>
      <c r="K2" s="59"/>
      <c r="L2" s="59"/>
      <c r="M2" s="59"/>
      <c r="N2" s="59"/>
      <c r="O2" s="59"/>
      <c r="P2" s="59"/>
      <c r="Q2" s="59"/>
      <c r="R2" s="59"/>
    </row>
    <row r="3" spans="1:18" x14ac:dyDescent="0.2">
      <c r="A3" s="69" t="s">
        <v>0</v>
      </c>
      <c r="B3" s="69" t="s">
        <v>1</v>
      </c>
      <c r="C3" s="120">
        <f>('Receipts_RR£'!C3/1000)/_xlfn.XLOOKUP($B3,Receipts_and_spending!$A$4:$A$28,Receipts_and_spending!B$4:B$28)*100</f>
        <v>1.3778864647436793</v>
      </c>
      <c r="D3" s="120">
        <f>('Receipts_RR£'!D3/1000)/_xlfn.XLOOKUP($B3,Receipts_and_spending!$A$4:$A$28,Receipts_and_spending!C$4:C$28)*100</f>
        <v>1.3379159025130021</v>
      </c>
      <c r="E3" s="120">
        <f>('Receipts_RR£'!E3/1000)/_xlfn.XLOOKUP($B3,Receipts_and_spending!$A$4:$A$28,Receipts_and_spending!D$4:D$28)*100</f>
        <v>1.3198982805614001</v>
      </c>
      <c r="F3" s="120">
        <f>('Receipts_RR£'!F3/1000)/_xlfn.XLOOKUP($B3,Receipts_and_spending!$A$4:$A$28,Receipts_and_spending!E$4:E$28)*100</f>
        <v>1.2964816512178803</v>
      </c>
      <c r="G3" s="120">
        <f>('Receipts_RR£'!G3/1000)/_xlfn.XLOOKUP($B3,Receipts_and_spending!$A$4:$A$28,Receipts_and_spending!F$4:F$28)*100</f>
        <v>1.2730307897341664</v>
      </c>
      <c r="H3" s="120">
        <f>('Receipts_RR£'!H3/1000)/_xlfn.XLOOKUP($B3,Receipts_and_spending!$A$4:$A$28,Receipts_and_spending!G$4:G$28)*100</f>
        <v>1.2588749554121466</v>
      </c>
    </row>
    <row r="4" spans="1:18" x14ac:dyDescent="0.2">
      <c r="A4" s="74"/>
      <c r="B4" s="74" t="s">
        <v>2</v>
      </c>
      <c r="C4" s="121">
        <f>('Receipts_RR£'!C4/1000)/_xlfn.XLOOKUP($B4,Receipts_and_spending!$A$4:$A$28,Receipts_and_spending!B$4:B$28)*100</f>
        <v>1.2591596299092271</v>
      </c>
      <c r="D4" s="121">
        <f>('Receipts_RR£'!D4/1000)/_xlfn.XLOOKUP($B4,Receipts_and_spending!$A$4:$A$28,Receipts_and_spending!C$4:C$28)*100</f>
        <v>1.2862734067263288</v>
      </c>
      <c r="E4" s="121">
        <f>('Receipts_RR£'!E4/1000)/_xlfn.XLOOKUP($B4,Receipts_and_spending!$A$4:$A$28,Receipts_and_spending!D$4:D$28)*100</f>
        <v>1.2793387325939967</v>
      </c>
      <c r="F4" s="121">
        <f>('Receipts_RR£'!F4/1000)/_xlfn.XLOOKUP($B4,Receipts_and_spending!$A$4:$A$28,Receipts_and_spending!E$4:E$28)*100</f>
        <v>1.2663518262057825</v>
      </c>
      <c r="G4" s="121">
        <f>('Receipts_RR£'!G4/1000)/_xlfn.XLOOKUP($B4,Receipts_and_spending!$A$4:$A$28,Receipts_and_spending!F$4:F$28)*100</f>
        <v>1.2529766008430361</v>
      </c>
      <c r="H4" s="121">
        <f>('Receipts_RR£'!H4/1000)/_xlfn.XLOOKUP($B4,Receipts_and_spending!$A$4:$A$28,Receipts_and_spending!G$4:G$28)*100</f>
        <v>1.243969851630466</v>
      </c>
    </row>
    <row r="5" spans="1:18" x14ac:dyDescent="0.2">
      <c r="A5" s="79" t="s">
        <v>8</v>
      </c>
      <c r="B5" s="79" t="s">
        <v>9</v>
      </c>
      <c r="C5" s="122">
        <f>('Receipts_RR£'!C5/1000)/_xlfn.XLOOKUP($B5,Receipts_and_spending!$A$4:$A$28,Receipts_and_spending!B$4:B$28)*100</f>
        <v>0.7093556367852708</v>
      </c>
      <c r="D5" s="122">
        <f>('Receipts_RR£'!D5/1000)/_xlfn.XLOOKUP($B5,Receipts_and_spending!$A$4:$A$28,Receipts_and_spending!C$4:C$28)*100</f>
        <v>0.61253601680452474</v>
      </c>
      <c r="E5" s="122">
        <f>('Receipts_RR£'!E5/1000)/_xlfn.XLOOKUP($B5,Receipts_and_spending!$A$4:$A$28,Receipts_and_spending!D$4:D$28)*100</f>
        <v>0.60274049436678379</v>
      </c>
      <c r="F5" s="122">
        <f>('Receipts_RR£'!F5/1000)/_xlfn.XLOOKUP($B5,Receipts_and_spending!$A$4:$A$28,Receipts_and_spending!E$4:E$28)*100</f>
        <v>0.59802109148270288</v>
      </c>
      <c r="G5" s="122">
        <f>('Receipts_RR£'!G5/1000)/_xlfn.XLOOKUP($B5,Receipts_and_spending!$A$4:$A$28,Receipts_and_spending!F$4:F$28)*100</f>
        <v>0.58676312133390396</v>
      </c>
      <c r="H5" s="122">
        <f>('Receipts_RR£'!H5/1000)/_xlfn.XLOOKUP($B5,Receipts_and_spending!$A$4:$A$28,Receipts_and_spending!G$4:G$28)*100</f>
        <v>0.57576835813763794</v>
      </c>
    </row>
    <row r="6" spans="1:18" x14ac:dyDescent="0.2">
      <c r="A6" s="82"/>
      <c r="B6" s="82" t="s">
        <v>2</v>
      </c>
      <c r="C6" s="123">
        <f>('Receipts_RR£'!C6/1000)/_xlfn.XLOOKUP($B6,Receipts_and_spending!$A$4:$A$28,Receipts_and_spending!B$4:B$28)*100</f>
        <v>2.3370879078043721E-2</v>
      </c>
      <c r="D6" s="123">
        <f>('Receipts_RR£'!D6/1000)/_xlfn.XLOOKUP($B6,Receipts_and_spending!$A$4:$A$28,Receipts_and_spending!C$4:C$28)*100</f>
        <v>2.3450075310362268E-2</v>
      </c>
      <c r="E6" s="123">
        <f>('Receipts_RR£'!E6/1000)/_xlfn.XLOOKUP($B6,Receipts_and_spending!$A$4:$A$28,Receipts_and_spending!D$4:D$28)*100</f>
        <v>2.3846493052398658E-2</v>
      </c>
      <c r="F6" s="123">
        <f>('Receipts_RR£'!F6/1000)/_xlfn.XLOOKUP($B6,Receipts_and_spending!$A$4:$A$28,Receipts_and_spending!E$4:E$28)*100</f>
        <v>2.4230799509557338E-2</v>
      </c>
      <c r="G6" s="123">
        <f>('Receipts_RR£'!G6/1000)/_xlfn.XLOOKUP($B6,Receipts_and_spending!$A$4:$A$28,Receipts_and_spending!F$4:F$28)*100</f>
        <v>2.4758123680573674E-2</v>
      </c>
      <c r="H6" s="123">
        <f>('Receipts_RR£'!H6/1000)/_xlfn.XLOOKUP($B6,Receipts_and_spending!$A$4:$A$28,Receipts_and_spending!G$4:G$28)*100</f>
        <v>2.5383173595323622E-2</v>
      </c>
    </row>
    <row r="7" spans="1:18" x14ac:dyDescent="0.2">
      <c r="A7" s="79" t="s">
        <v>10</v>
      </c>
      <c r="B7" s="79" t="s">
        <v>1</v>
      </c>
      <c r="C7" s="122">
        <f>('Receipts_RR£'!C7/1000)/_xlfn.XLOOKUP($B7,Receipts_and_spending!$A$4:$A$28,Receipts_and_spending!B$4:B$28)*100</f>
        <v>0.82126408570530329</v>
      </c>
      <c r="D7" s="122">
        <f>('Receipts_RR£'!D7/1000)/_xlfn.XLOOKUP($B7,Receipts_and_spending!$A$4:$A$28,Receipts_and_spending!C$4:C$28)*100</f>
        <v>0.80080961012663798</v>
      </c>
      <c r="E7" s="122">
        <f>('Receipts_RR£'!E7/1000)/_xlfn.XLOOKUP($B7,Receipts_and_spending!$A$4:$A$28,Receipts_and_spending!D$4:D$28)*100</f>
        <v>0.79593986647216985</v>
      </c>
      <c r="F7" s="122">
        <f>('Receipts_RR£'!F7/1000)/_xlfn.XLOOKUP($B7,Receipts_and_spending!$A$4:$A$28,Receipts_and_spending!E$4:E$28)*100</f>
        <v>0.79034771826856864</v>
      </c>
      <c r="G7" s="122">
        <f>('Receipts_RR£'!G7/1000)/_xlfn.XLOOKUP($B7,Receipts_and_spending!$A$4:$A$28,Receipts_and_spending!F$4:F$28)*100</f>
        <v>0.78631808542864878</v>
      </c>
      <c r="H7" s="122">
        <f>('Receipts_RR£'!H7/1000)/_xlfn.XLOOKUP($B7,Receipts_and_spending!$A$4:$A$28,Receipts_and_spending!G$4:G$28)*100</f>
        <v>0.78786077385708664</v>
      </c>
    </row>
    <row r="8" spans="1:18" x14ac:dyDescent="0.2">
      <c r="A8" s="82"/>
      <c r="B8" s="82" t="s">
        <v>2</v>
      </c>
      <c r="C8" s="123">
        <f>('Receipts_RR£'!C8/1000)/_xlfn.XLOOKUP($B8,Receipts_and_spending!$A$4:$A$28,Receipts_and_spending!B$4:B$28)*100</f>
        <v>0.96036901451570289</v>
      </c>
      <c r="D8" s="123">
        <f>('Receipts_RR£'!D8/1000)/_xlfn.XLOOKUP($B8,Receipts_and_spending!$A$4:$A$28,Receipts_and_spending!C$4:C$28)*100</f>
        <v>0.98596229880386232</v>
      </c>
      <c r="E8" s="123">
        <f>('Receipts_RR£'!E8/1000)/_xlfn.XLOOKUP($B8,Receipts_and_spending!$A$4:$A$28,Receipts_and_spending!D$4:D$28)*100</f>
        <v>0.9853915854746873</v>
      </c>
      <c r="F8" s="123">
        <f>('Receipts_RR£'!F8/1000)/_xlfn.XLOOKUP($B8,Receipts_and_spending!$A$4:$A$28,Receipts_and_spending!E$4:E$28)*100</f>
        <v>0.98111084338438281</v>
      </c>
      <c r="G8" s="123">
        <f>('Receipts_RR£'!G8/1000)/_xlfn.XLOOKUP($B8,Receipts_and_spending!$A$4:$A$28,Receipts_and_spending!F$4:F$28)*100</f>
        <v>0.97741659603831055</v>
      </c>
      <c r="H8" s="123">
        <f>('Receipts_RR£'!H8/1000)/_xlfn.XLOOKUP($B8,Receipts_and_spending!$A$4:$A$28,Receipts_and_spending!G$4:G$28)*100</f>
        <v>0.97705839882025247</v>
      </c>
    </row>
    <row r="9" spans="1:18" x14ac:dyDescent="0.2">
      <c r="A9" s="66" t="s">
        <v>254</v>
      </c>
      <c r="B9" s="79" t="s">
        <v>1</v>
      </c>
      <c r="C9" s="122">
        <f>('Receipts_RR£'!C9/1000)/_xlfn.XLOOKUP($B9,Receipts_and_spending!$A$4:$A$28,Receipts_and_spending!B$4:B$28)*100</f>
        <v>3.6171286796773963E-2</v>
      </c>
      <c r="D9" s="122">
        <f>('Receipts_RR£'!D9/1000)/_xlfn.XLOOKUP($B9,Receipts_and_spending!$A$4:$A$28,Receipts_and_spending!C$4:C$28)*100</f>
        <v>3.4602024458814461E-2</v>
      </c>
      <c r="E9" s="122">
        <f>('Receipts_RR£'!E9/1000)/_xlfn.XLOOKUP($B9,Receipts_and_spending!$A$4:$A$28,Receipts_and_spending!D$4:D$28)*100</f>
        <v>3.4596575005367544E-2</v>
      </c>
      <c r="F9" s="122">
        <f>('Receipts_RR£'!F9/1000)/_xlfn.XLOOKUP($B9,Receipts_and_spending!$A$4:$A$28,Receipts_and_spending!E$4:E$28)*100</f>
        <v>3.4807579512732362E-2</v>
      </c>
      <c r="G9" s="122">
        <f>('Receipts_RR£'!G9/1000)/_xlfn.XLOOKUP($B9,Receipts_and_spending!$A$4:$A$28,Receipts_and_spending!F$4:F$28)*100</f>
        <v>3.4706675274694378E-2</v>
      </c>
      <c r="H9" s="122">
        <f>('Receipts_RR£'!H9/1000)/_xlfn.XLOOKUP($B9,Receipts_and_spending!$A$4:$A$28,Receipts_and_spending!G$4:G$28)*100</f>
        <v>3.4851650794546093E-2</v>
      </c>
    </row>
    <row r="10" spans="1:18" x14ac:dyDescent="0.2">
      <c r="A10" s="82"/>
      <c r="B10" s="82" t="s">
        <v>9</v>
      </c>
      <c r="C10" s="122">
        <f>('Receipts_RR£'!C10/1000)/_xlfn.XLOOKUP($B10,Receipts_and_spending!$A$4:$A$28,Receipts_and_spending!B$4:B$28)*100</f>
        <v>-0.13891742480405042</v>
      </c>
      <c r="D10" s="122">
        <f>('Receipts_RR£'!D10/1000)/_xlfn.XLOOKUP($B10,Receipts_and_spending!$A$4:$A$28,Receipts_and_spending!C$4:C$28)*100</f>
        <v>-0.11898437079949958</v>
      </c>
      <c r="E10" s="122">
        <f>('Receipts_RR£'!E10/1000)/_xlfn.XLOOKUP($B10,Receipts_and_spending!$A$4:$A$28,Receipts_and_spending!D$4:D$28)*100</f>
        <v>-0.11502023731778767</v>
      </c>
      <c r="F10" s="122">
        <f>('Receipts_RR£'!F10/1000)/_xlfn.XLOOKUP($B10,Receipts_and_spending!$A$4:$A$28,Receipts_and_spending!E$4:E$28)*100</f>
        <v>-0.11289650731547739</v>
      </c>
      <c r="G10" s="122">
        <f>('Receipts_RR£'!G10/1000)/_xlfn.XLOOKUP($B10,Receipts_and_spending!$A$4:$A$28,Receipts_and_spending!F$4:F$28)*100</f>
        <v>-0.10885812771668996</v>
      </c>
      <c r="H10" s="122">
        <f>('Receipts_RR£'!H10/1000)/_xlfn.XLOOKUP($B10,Receipts_and_spending!$A$4:$A$28,Receipts_and_spending!G$4:G$28)*100</f>
        <v>-0.10497355128059954</v>
      </c>
    </row>
    <row r="11" spans="1:18" x14ac:dyDescent="0.2">
      <c r="A11" s="79" t="s">
        <v>11</v>
      </c>
      <c r="B11" s="79" t="s">
        <v>12</v>
      </c>
      <c r="C11" s="124">
        <f>('Receipts_RR£'!C11/1000)/_xlfn.XLOOKUP($B11,Receipts_and_spending!$A$4:$A$28,Receipts_and_spending!B$4:B$28)*100</f>
        <v>0.80316107230748945</v>
      </c>
      <c r="D11" s="124">
        <f>('Receipts_RR£'!D11/1000)/_xlfn.XLOOKUP($B11,Receipts_and_spending!$A$4:$A$28,Receipts_and_spending!C$4:C$28)*100</f>
        <v>0.75352703727101344</v>
      </c>
      <c r="E11" s="124">
        <f>('Receipts_RR£'!E11/1000)/_xlfn.XLOOKUP($B11,Receipts_and_spending!$A$4:$A$28,Receipts_and_spending!D$4:D$28)*100</f>
        <v>0.74078135119683308</v>
      </c>
      <c r="F11" s="124">
        <f>('Receipts_RR£'!F11/1000)/_xlfn.XLOOKUP($B11,Receipts_and_spending!$A$4:$A$28,Receipts_and_spending!E$4:E$28)*100</f>
        <v>0.73228548529636006</v>
      </c>
      <c r="G11" s="124">
        <f>('Receipts_RR£'!G11/1000)/_xlfn.XLOOKUP($B11,Receipts_and_spending!$A$4:$A$28,Receipts_and_spending!F$4:F$28)*100</f>
        <v>0.72653883569914401</v>
      </c>
      <c r="H11" s="124">
        <f>('Receipts_RR£'!H11/1000)/_xlfn.XLOOKUP($B11,Receipts_and_spending!$A$4:$A$28,Receipts_and_spending!G$4:G$28)*100</f>
        <v>0.72200449046782533</v>
      </c>
    </row>
    <row r="12" spans="1:18" x14ac:dyDescent="0.2">
      <c r="A12" s="82"/>
      <c r="B12" s="82" t="s">
        <v>257</v>
      </c>
      <c r="C12" s="123">
        <f>('Receipts_RR£'!C12/1000)/_xlfn.XLOOKUP($B12,Receipts_and_spending!$A$4:$A$28,Receipts_and_spending!B$4:B$28)*100</f>
        <v>1.1548283578024512</v>
      </c>
      <c r="D12" s="123">
        <f>('Receipts_RR£'!D12/1000)/_xlfn.XLOOKUP($B12,Receipts_and_spending!$A$4:$A$28,Receipts_and_spending!C$4:C$28)*100</f>
        <v>1.1389746412700452</v>
      </c>
      <c r="E12" s="123">
        <f>('Receipts_RR£'!E12/1000)/_xlfn.XLOOKUP($B12,Receipts_and_spending!$A$4:$A$28,Receipts_and_spending!D$4:D$28)*100</f>
        <v>1.1232129051270809</v>
      </c>
      <c r="F12" s="123">
        <f>('Receipts_RR£'!F12/1000)/_xlfn.XLOOKUP($B12,Receipts_and_spending!$A$4:$A$28,Receipts_and_spending!E$4:E$28)*100</f>
        <v>1.1077573035673538</v>
      </c>
      <c r="G12" s="123">
        <f>('Receipts_RR£'!G12/1000)/_xlfn.XLOOKUP($B12,Receipts_and_spending!$A$4:$A$28,Receipts_and_spending!F$4:F$28)*100</f>
        <v>1.1001918125377761</v>
      </c>
      <c r="H12" s="123">
        <f>('Receipts_RR£'!H12/1000)/_xlfn.XLOOKUP($B12,Receipts_and_spending!$A$4:$A$28,Receipts_and_spending!G$4:G$28)*100</f>
        <v>1.099214497313479</v>
      </c>
    </row>
    <row r="13" spans="1:18" x14ac:dyDescent="0.2">
      <c r="A13" s="79" t="s">
        <v>13</v>
      </c>
      <c r="B13" s="79" t="s">
        <v>14</v>
      </c>
      <c r="C13" s="124">
        <f>('Receipts_RR£'!C13/1000)/_xlfn.XLOOKUP($B13,Receipts_and_spending!$A$4:$A$28,Receipts_and_spending!B$4:B$28)*100</f>
        <v>1.2002876986229145</v>
      </c>
      <c r="D13" s="124">
        <f>('Receipts_RR£'!D13/1000)/_xlfn.XLOOKUP($B13,Receipts_and_spending!$A$4:$A$28,Receipts_and_spending!C$4:C$28)*100</f>
        <v>1.236090558111312</v>
      </c>
      <c r="E13" s="124">
        <f>('Receipts_RR£'!E13/1000)/_xlfn.XLOOKUP($B13,Receipts_and_spending!$A$4:$A$28,Receipts_and_spending!D$4:D$28)*100</f>
        <v>1.1744264260040227</v>
      </c>
      <c r="F13" s="124">
        <f>('Receipts_RR£'!F13/1000)/_xlfn.XLOOKUP($B13,Receipts_and_spending!$A$4:$A$28,Receipts_and_spending!E$4:E$28)*100</f>
        <v>1.1494394440065698</v>
      </c>
      <c r="G13" s="124">
        <f>('Receipts_RR£'!G13/1000)/_xlfn.XLOOKUP($B13,Receipts_and_spending!$A$4:$A$28,Receipts_and_spending!F$4:F$28)*100</f>
        <v>1.1336834803184994</v>
      </c>
      <c r="H13" s="124">
        <f>('Receipts_RR£'!H13/1000)/_xlfn.XLOOKUP($B13,Receipts_and_spending!$A$4:$A$28,Receipts_and_spending!G$4:G$28)*100</f>
        <v>1.127532259535915</v>
      </c>
    </row>
    <row r="14" spans="1:18" x14ac:dyDescent="0.2">
      <c r="A14" s="82"/>
      <c r="B14" s="82" t="s">
        <v>15</v>
      </c>
      <c r="C14" s="123">
        <f>('Receipts_RR£'!C14/1000)/_xlfn.XLOOKUP($B14,Receipts_and_spending!$A$4:$A$28,Receipts_and_spending!B$4:B$28)*100</f>
        <v>4.705135036299702E-2</v>
      </c>
      <c r="D14" s="123">
        <f>('Receipts_RR£'!D14/1000)/_xlfn.XLOOKUP($B14,Receipts_and_spending!$A$4:$A$28,Receipts_and_spending!C$4:C$28)*100</f>
        <v>4.404357353368115E-2</v>
      </c>
      <c r="E14" s="123">
        <f>('Receipts_RR£'!E14/1000)/_xlfn.XLOOKUP($B14,Receipts_and_spending!$A$4:$A$28,Receipts_and_spending!D$4:D$28)*100</f>
        <v>4.2029587930264262E-2</v>
      </c>
      <c r="F14" s="123">
        <f>('Receipts_RR£'!F14/1000)/_xlfn.XLOOKUP($B14,Receipts_and_spending!$A$4:$A$28,Receipts_and_spending!E$4:E$28)*100</f>
        <v>4.0243830360424462E-2</v>
      </c>
      <c r="G14" s="123">
        <f>('Receipts_RR£'!G14/1000)/_xlfn.XLOOKUP($B14,Receipts_and_spending!$A$4:$A$28,Receipts_and_spending!F$4:F$28)*100</f>
        <v>3.8476724479701463E-2</v>
      </c>
      <c r="H14" s="123">
        <f>('Receipts_RR£'!H14/1000)/_xlfn.XLOOKUP($B14,Receipts_and_spending!$A$4:$A$28,Receipts_and_spending!G$4:G$28)*100</f>
        <v>3.705008883100859E-2</v>
      </c>
    </row>
    <row r="15" spans="1:18" x14ac:dyDescent="0.2">
      <c r="A15" s="108" t="s">
        <v>238</v>
      </c>
      <c r="B15" s="108" t="s">
        <v>12</v>
      </c>
      <c r="C15" s="124">
        <f>('Receipts_RR£'!C15/1000)/_xlfn.XLOOKUP($B15,Receipts_and_spending!$A$4:$A$28,Receipts_and_spending!B$4:B$28)*100</f>
        <v>0.11434304257248945</v>
      </c>
      <c r="D15" s="124">
        <f>('Receipts_RR£'!D15/1000)/_xlfn.XLOOKUP($B15,Receipts_and_spending!$A$4:$A$28,Receipts_and_spending!C$4:C$28)*100</f>
        <v>0.14871617456897493</v>
      </c>
      <c r="E15" s="124">
        <f>('Receipts_RR£'!E15/1000)/_xlfn.XLOOKUP($B15,Receipts_and_spending!$A$4:$A$28,Receipts_and_spending!D$4:D$28)*100</f>
        <v>0.15383172252277888</v>
      </c>
      <c r="F15" s="124">
        <f>('Receipts_RR£'!F15/1000)/_xlfn.XLOOKUP($B15,Receipts_and_spending!$A$4:$A$28,Receipts_and_spending!E$4:E$28)*100</f>
        <v>0.153911907862853</v>
      </c>
      <c r="G15" s="124">
        <f>('Receipts_RR£'!G15/1000)/_xlfn.XLOOKUP($B15,Receipts_and_spending!$A$4:$A$28,Receipts_and_spending!F$4:F$28)*100</f>
        <v>0.15321454782219174</v>
      </c>
      <c r="H15" s="124">
        <f>('Receipts_RR£'!H15/1000)/_xlfn.XLOOKUP($B15,Receipts_and_spending!$A$4:$A$28,Receipts_and_spending!G$4:G$28)*100</f>
        <v>0.15233595370232819</v>
      </c>
    </row>
    <row r="16" spans="1:18" x14ac:dyDescent="0.2">
      <c r="A16" s="76" t="s">
        <v>16</v>
      </c>
      <c r="B16" s="76" t="s">
        <v>17</v>
      </c>
      <c r="C16" s="124">
        <f>('Receipts_RR£'!C16/1000)/_xlfn.XLOOKUP($B16,Receipts_and_spending!$A$4:$A$28,Receipts_and_spending!B$4:B$28)*100</f>
        <v>0.62266148741507332</v>
      </c>
      <c r="D16" s="124">
        <f>('Receipts_RR£'!D16/1000)/_xlfn.XLOOKUP($B16,Receipts_and_spending!$A$4:$A$28,Receipts_and_spending!C$4:C$28)*100</f>
        <v>0.64262990682129872</v>
      </c>
      <c r="E16" s="124">
        <f>('Receipts_RR£'!E16/1000)/_xlfn.XLOOKUP($B16,Receipts_and_spending!$A$4:$A$28,Receipts_and_spending!D$4:D$28)*100</f>
        <v>0.62178108485027206</v>
      </c>
      <c r="F16" s="124">
        <f>('Receipts_RR£'!F16/1000)/_xlfn.XLOOKUP($B16,Receipts_and_spending!$A$4:$A$28,Receipts_and_spending!E$4:E$28)*100</f>
        <v>0.5935861549749144</v>
      </c>
      <c r="G16" s="124">
        <f>('Receipts_RR£'!G16/1000)/_xlfn.XLOOKUP($B16,Receipts_and_spending!$A$4:$A$28,Receipts_and_spending!F$4:F$28)*100</f>
        <v>0.58071813508402303</v>
      </c>
      <c r="H16" s="124">
        <f>('Receipts_RR£'!H16/1000)/_xlfn.XLOOKUP($B16,Receipts_and_spending!$A$4:$A$28,Receipts_and_spending!G$4:G$28)*100</f>
        <v>0.56424749172639255</v>
      </c>
    </row>
    <row r="17" spans="1:8" x14ac:dyDescent="0.2">
      <c r="A17" s="82"/>
      <c r="B17" s="82" t="s">
        <v>9</v>
      </c>
      <c r="C17" s="123">
        <f>('Receipts_RR£'!C17/1000)/_xlfn.XLOOKUP($B17,Receipts_and_spending!$A$4:$A$28,Receipts_and_spending!B$4:B$28)*100</f>
        <v>0.32910631252748973</v>
      </c>
      <c r="D17" s="123">
        <f>('Receipts_RR£'!D17/1000)/_xlfn.XLOOKUP($B17,Receipts_and_spending!$A$4:$A$28,Receipts_and_spending!C$4:C$28)*100</f>
        <v>0.28885620554255814</v>
      </c>
      <c r="E17" s="123">
        <f>('Receipts_RR£'!E17/1000)/_xlfn.XLOOKUP($B17,Receipts_and_spending!$A$4:$A$28,Receipts_and_spending!D$4:D$28)*100</f>
        <v>0.28647751685202844</v>
      </c>
      <c r="F17" s="123">
        <f>('Receipts_RR£'!F17/1000)/_xlfn.XLOOKUP($B17,Receipts_and_spending!$A$4:$A$28,Receipts_and_spending!E$4:E$28)*100</f>
        <v>0.28469038293221155</v>
      </c>
      <c r="G17" s="123">
        <f>('Receipts_RR£'!G17/1000)/_xlfn.XLOOKUP($B17,Receipts_and_spending!$A$4:$A$28,Receipts_and_spending!F$4:F$28)*100</f>
        <v>0.27751411827868527</v>
      </c>
      <c r="H17" s="123">
        <f>('Receipts_RR£'!H17/1000)/_xlfn.XLOOKUP($B17,Receipts_and_spending!$A$4:$A$28,Receipts_and_spending!G$4:G$28)*100</f>
        <v>0.27054283910517563</v>
      </c>
    </row>
    <row r="18" spans="1:8" x14ac:dyDescent="0.2">
      <c r="A18" s="82" t="s">
        <v>239</v>
      </c>
      <c r="B18" s="82" t="s">
        <v>17</v>
      </c>
      <c r="C18" s="124">
        <f>('Receipts_RR£'!C18/1000)/_xlfn.XLOOKUP($B18,Receipts_and_spending!$A$4:$A$28,Receipts_and_spending!B$4:B$28)*100</f>
        <v>0.14969303658053781</v>
      </c>
      <c r="D18" s="124">
        <f>('Receipts_RR£'!D18/1000)/_xlfn.XLOOKUP($B18,Receipts_and_spending!$A$4:$A$28,Receipts_and_spending!C$4:C$28)*100</f>
        <v>0.1363765053995854</v>
      </c>
      <c r="E18" s="124">
        <f>('Receipts_RR£'!E18/1000)/_xlfn.XLOOKUP($B18,Receipts_and_spending!$A$4:$A$28,Receipts_and_spending!D$4:D$28)*100</f>
        <v>0.1325266962934506</v>
      </c>
      <c r="F18" s="124">
        <f>('Receipts_RR£'!F18/1000)/_xlfn.XLOOKUP($B18,Receipts_and_spending!$A$4:$A$28,Receipts_and_spending!E$4:E$28)*100</f>
        <v>0.14012362449044011</v>
      </c>
      <c r="G18" s="124">
        <f>('Receipts_RR£'!G18/1000)/_xlfn.XLOOKUP($B18,Receipts_and_spending!$A$4:$A$28,Receipts_and_spending!F$4:F$28)*100</f>
        <v>0.14723244282736697</v>
      </c>
      <c r="H18" s="124">
        <f>('Receipts_RR£'!H18/1000)/_xlfn.XLOOKUP($B18,Receipts_and_spending!$A$4:$A$28,Receipts_and_spending!G$4:G$28)*100</f>
        <v>0.15364495185592406</v>
      </c>
    </row>
    <row r="19" spans="1:8" x14ac:dyDescent="0.2">
      <c r="A19" s="107" t="s">
        <v>18</v>
      </c>
      <c r="B19" s="107" t="s">
        <v>17</v>
      </c>
      <c r="C19" s="125">
        <f>('Receipts_RR£'!C19/1000)/_xlfn.XLOOKUP($B19,Receipts_and_spending!$A$4:$A$28,Receipts_and_spending!B$4:B$28)*100</f>
        <v>-0.15426197122293378</v>
      </c>
      <c r="D19" s="125">
        <f>('Receipts_RR£'!D19/1000)/_xlfn.XLOOKUP($B19,Receipts_and_spending!$A$4:$A$28,Receipts_and_spending!C$4:C$28)*100</f>
        <v>-0.18554910681698</v>
      </c>
      <c r="E19" s="125">
        <f>('Receipts_RR£'!E19/1000)/_xlfn.XLOOKUP($B19,Receipts_and_spending!$A$4:$A$28,Receipts_and_spending!D$4:D$28)*100</f>
        <v>-0.1666533898011866</v>
      </c>
      <c r="F19" s="125">
        <f>('Receipts_RR£'!F19/1000)/_xlfn.XLOOKUP($B19,Receipts_and_spending!$A$4:$A$28,Receipts_and_spending!E$4:E$28)*100</f>
        <v>-9.628130724087626E-2</v>
      </c>
      <c r="G19" s="125">
        <f>('Receipts_RR£'!G19/1000)/_xlfn.XLOOKUP($B19,Receipts_and_spending!$A$4:$A$28,Receipts_and_spending!F$4:F$28)*100</f>
        <v>-6.4289386935075923E-2</v>
      </c>
      <c r="H19" s="125">
        <f>('Receipts_RR£'!H19/1000)/_xlfn.XLOOKUP($B19,Receipts_and_spending!$A$4:$A$28,Receipts_and_spending!G$4:G$28)*100</f>
        <v>-4.2634307476528258E-2</v>
      </c>
    </row>
    <row r="20" spans="1:8" x14ac:dyDescent="0.2">
      <c r="A20" s="79" t="s">
        <v>20</v>
      </c>
      <c r="B20" s="79" t="s">
        <v>15</v>
      </c>
      <c r="C20" s="126">
        <f>('Receipts_RR£'!C20/1000)/_xlfn.XLOOKUP($B20,Receipts_and_spending!$A$4:$A$28,Receipts_and_spending!B$4:B$28)*100</f>
        <v>0.26558142162528575</v>
      </c>
      <c r="D20" s="126">
        <f>('Receipts_RR£'!D20/1000)/_xlfn.XLOOKUP($B20,Receipts_and_spending!$A$4:$A$28,Receipts_and_spending!C$4:C$28)*100</f>
        <v>0.25448077801697433</v>
      </c>
      <c r="E20" s="126">
        <f>('Receipts_RR£'!E20/1000)/_xlfn.XLOOKUP($B20,Receipts_and_spending!$A$4:$A$28,Receipts_and_spending!D$4:D$28)*100</f>
        <v>0.25176272378592501</v>
      </c>
      <c r="F20" s="126">
        <f>('Receipts_RR£'!F20/1000)/_xlfn.XLOOKUP($B20,Receipts_and_spending!$A$4:$A$28,Receipts_and_spending!E$4:E$28)*100</f>
        <v>0.25000756260233387</v>
      </c>
      <c r="G20" s="126">
        <f>('Receipts_RR£'!G20/1000)/_xlfn.XLOOKUP($B20,Receipts_and_spending!$A$4:$A$28,Receipts_and_spending!F$4:F$28)*100</f>
        <v>0.24862382916768624</v>
      </c>
      <c r="H20" s="126">
        <f>('Receipts_RR£'!H20/1000)/_xlfn.XLOOKUP($B20,Receipts_and_spending!$A$4:$A$28,Receipts_and_spending!G$4:G$28)*100</f>
        <v>0.24901455473889289</v>
      </c>
    </row>
    <row r="21" spans="1:8" x14ac:dyDescent="0.2">
      <c r="A21" s="82"/>
      <c r="B21" s="82" t="s">
        <v>21</v>
      </c>
      <c r="C21" s="123">
        <f>('Receipts_RR£'!C21/1000)/_xlfn.XLOOKUP($B21,Receipts_and_spending!$A$4:$A$28,Receipts_and_spending!B$4:B$28)*100</f>
        <v>0.95792784332049286</v>
      </c>
      <c r="D21" s="123">
        <f>('Receipts_RR£'!D21/1000)/_xlfn.XLOOKUP($B21,Receipts_and_spending!$A$4:$A$28,Receipts_and_spending!C$4:C$28)*100</f>
        <v>0.89659435352763883</v>
      </c>
      <c r="E21" s="123">
        <f>('Receipts_RR£'!E21/1000)/_xlfn.XLOOKUP($B21,Receipts_and_spending!$A$4:$A$28,Receipts_and_spending!D$4:D$28)*100</f>
        <v>0.92981253788055673</v>
      </c>
      <c r="F21" s="123">
        <f>('Receipts_RR£'!F21/1000)/_xlfn.XLOOKUP($B21,Receipts_and_spending!$A$4:$A$28,Receipts_and_spending!E$4:E$28)*100</f>
        <v>0.9074456606231005</v>
      </c>
      <c r="G21" s="123">
        <f>('Receipts_RR£'!G21/1000)/_xlfn.XLOOKUP($B21,Receipts_and_spending!$A$4:$A$28,Receipts_and_spending!F$4:F$28)*100</f>
        <v>0.86790286411827788</v>
      </c>
      <c r="H21" s="123">
        <f>('Receipts_RR£'!H21/1000)/_xlfn.XLOOKUP($B21,Receipts_and_spending!$A$4:$A$28,Receipts_and_spending!G$4:G$28)*100</f>
        <v>0.85858066652987775</v>
      </c>
    </row>
    <row r="22" spans="1:8" x14ac:dyDescent="0.2">
      <c r="A22" s="79" t="s">
        <v>101</v>
      </c>
      <c r="B22" s="79" t="s">
        <v>12</v>
      </c>
      <c r="C22" s="124">
        <f>('Receipts_RR£'!C22/1000)/_xlfn.XLOOKUP($B22,Receipts_and_spending!$A$4:$A$28,Receipts_and_spending!B$4:B$28)*100</f>
        <v>0.11767256874641759</v>
      </c>
      <c r="D22" s="124">
        <f>('Receipts_RR£'!D22/1000)/_xlfn.XLOOKUP($B22,Receipts_and_spending!$A$4:$A$28,Receipts_and_spending!C$4:C$28)*100</f>
        <v>0.11765326507564897</v>
      </c>
      <c r="E22" s="124">
        <f>('Receipts_RR£'!E22/1000)/_xlfn.XLOOKUP($B22,Receipts_and_spending!$A$4:$A$28,Receipts_and_spending!D$4:D$28)*100</f>
        <v>0.11821238829674539</v>
      </c>
      <c r="F22" s="124">
        <f>('Receipts_RR£'!F22/1000)/_xlfn.XLOOKUP($B22,Receipts_and_spending!$A$4:$A$28,Receipts_and_spending!E$4:E$28)*100</f>
        <v>0.11782967099449332</v>
      </c>
      <c r="G22" s="124">
        <f>('Receipts_RR£'!G22/1000)/_xlfn.XLOOKUP($B22,Receipts_and_spending!$A$4:$A$28,Receipts_and_spending!F$4:F$28)*100</f>
        <v>0.11691981935948564</v>
      </c>
      <c r="H22" s="124">
        <f>('Receipts_RR£'!H22/1000)/_xlfn.XLOOKUP($B22,Receipts_and_spending!$A$4:$A$28,Receipts_and_spending!G$4:G$28)*100</f>
        <v>0.11620979002782837</v>
      </c>
    </row>
    <row r="23" spans="1:8" x14ac:dyDescent="0.2">
      <c r="A23" s="107" t="s">
        <v>22</v>
      </c>
      <c r="B23" s="107" t="s">
        <v>152</v>
      </c>
      <c r="C23" s="125">
        <f>('Receipts_RR£'!C23/1000)/_xlfn.XLOOKUP($B23,Receipts_and_spending!$A$4:$A$28,Receipts_and_spending!B$4:B$28)*100</f>
        <v>0.23275983654955315</v>
      </c>
      <c r="D23" s="125">
        <f>('Receipts_RR£'!D23/1000)/_xlfn.XLOOKUP($B23,Receipts_and_spending!$A$4:$A$28,Receipts_and_spending!C$4:C$28)*100</f>
        <v>0.22952623235291536</v>
      </c>
      <c r="E23" s="125">
        <f>('Receipts_RR£'!E23/1000)/_xlfn.XLOOKUP($B23,Receipts_and_spending!$A$4:$A$28,Receipts_and_spending!D$4:D$28)*100</f>
        <v>0.22887339395961667</v>
      </c>
      <c r="F23" s="125">
        <f>('Receipts_RR£'!F23/1000)/_xlfn.XLOOKUP($B23,Receipts_and_spending!$A$4:$A$28,Receipts_and_spending!E$4:E$28)*100</f>
        <v>0.22134303152346502</v>
      </c>
      <c r="G23" s="125">
        <f>('Receipts_RR£'!G23/1000)/_xlfn.XLOOKUP($B23,Receipts_and_spending!$A$4:$A$28,Receipts_and_spending!F$4:F$28)*100</f>
        <v>0.20358159493728004</v>
      </c>
      <c r="H23" s="125">
        <f>('Receipts_RR£'!H23/1000)/_xlfn.XLOOKUP($B23,Receipts_and_spending!$A$4:$A$28,Receipts_and_spending!G$4:G$28)*100</f>
        <v>0.20403335652387483</v>
      </c>
    </row>
    <row r="24" spans="1:8" x14ac:dyDescent="0.2">
      <c r="A24" s="79" t="s">
        <v>23</v>
      </c>
      <c r="B24" s="79" t="s">
        <v>24</v>
      </c>
      <c r="C24" s="126">
        <f>('Receipts_RR£'!C24/1000)/_xlfn.XLOOKUP($B24,Receipts_and_spending!$A$4:$A$28,Receipts_and_spending!B$4:B$28)*100</f>
        <v>0.16494320102461768</v>
      </c>
      <c r="D24" s="126">
        <f>('Receipts_RR£'!D24/1000)/_xlfn.XLOOKUP($B24,Receipts_and_spending!$A$4:$A$28,Receipts_and_spending!C$4:C$28)*100</f>
        <v>0.37609737816748795</v>
      </c>
      <c r="E24" s="126">
        <f>('Receipts_RR£'!E24/1000)/_xlfn.XLOOKUP($B24,Receipts_and_spending!$A$4:$A$28,Receipts_and_spending!D$4:D$28)*100</f>
        <v>0.41340973953175547</v>
      </c>
      <c r="F24" s="126">
        <f>('Receipts_RR£'!F24/1000)/_xlfn.XLOOKUP($B24,Receipts_and_spending!$A$4:$A$28,Receipts_and_spending!E$4:E$28)*100</f>
        <v>0.41014068527702069</v>
      </c>
      <c r="G24" s="126">
        <f>('Receipts_RR£'!G24/1000)/_xlfn.XLOOKUP($B24,Receipts_and_spending!$A$4:$A$28,Receipts_and_spending!F$4:F$28)*100</f>
        <v>0.40087962341470612</v>
      </c>
      <c r="H24" s="126">
        <f>('Receipts_RR£'!H24/1000)/_xlfn.XLOOKUP($B24,Receipts_and_spending!$A$4:$A$28,Receipts_and_spending!G$4:G$28)*100</f>
        <v>0.39356845743815927</v>
      </c>
    </row>
    <row r="25" spans="1:8" x14ac:dyDescent="0.2">
      <c r="A25" s="79"/>
      <c r="B25" s="79" t="s">
        <v>25</v>
      </c>
      <c r="C25" s="126">
        <f>('Receipts_RR£'!C25/1000)/_xlfn.XLOOKUP($B25,Receipts_and_spending!$A$4:$A$28,Receipts_and_spending!B$4:B$28)*100</f>
        <v>0.22608408402094324</v>
      </c>
      <c r="D25" s="126">
        <f>('Receipts_RR£'!D25/1000)/_xlfn.XLOOKUP($B25,Receipts_and_spending!$A$4:$A$28,Receipts_and_spending!C$4:C$28)*100</f>
        <v>0.23495805928294475</v>
      </c>
      <c r="E25" s="126">
        <f>('Receipts_RR£'!E25/1000)/_xlfn.XLOOKUP($B25,Receipts_and_spending!$A$4:$A$28,Receipts_and_spending!D$4:D$28)*100</f>
        <v>0.21634754254892838</v>
      </c>
      <c r="F25" s="126">
        <f>('Receipts_RR£'!F25/1000)/_xlfn.XLOOKUP($B25,Receipts_and_spending!$A$4:$A$28,Receipts_and_spending!E$4:E$28)*100</f>
        <v>0.19345371038905762</v>
      </c>
      <c r="G25" s="126">
        <f>('Receipts_RR£'!G25/1000)/_xlfn.XLOOKUP($B25,Receipts_and_spending!$A$4:$A$28,Receipts_and_spending!F$4:F$28)*100</f>
        <v>0.17746287820407633</v>
      </c>
      <c r="H25" s="126">
        <f>('Receipts_RR£'!H25/1000)/_xlfn.XLOOKUP($B25,Receipts_and_spending!$A$4:$A$28,Receipts_and_spending!G$4:G$28)*100</f>
        <v>0.16440428571855129</v>
      </c>
    </row>
    <row r="26" spans="1:8" x14ac:dyDescent="0.2">
      <c r="A26" s="79"/>
      <c r="B26" s="79" t="s">
        <v>26</v>
      </c>
      <c r="C26" s="123">
        <f>('Receipts_RR£'!C26/1000)/_xlfn.XLOOKUP($B26,Receipts_and_spending!$A$4:$A$28,Receipts_and_spending!B$4:B$28)*100</f>
        <v>2.5083093178167095</v>
      </c>
      <c r="D26" s="123">
        <f>('Receipts_RR£'!D26/1000)/_xlfn.XLOOKUP($B26,Receipts_and_spending!$A$4:$A$28,Receipts_and_spending!C$4:C$28)*100</f>
        <v>2.9258350760557503</v>
      </c>
      <c r="E26" s="123">
        <f>('Receipts_RR£'!E26/1000)/_xlfn.XLOOKUP($B26,Receipts_and_spending!$A$4:$A$28,Receipts_and_spending!D$4:D$28)*100</f>
        <v>3.1326703662788153</v>
      </c>
      <c r="F26" s="123">
        <f>('Receipts_RR£'!F26/1000)/_xlfn.XLOOKUP($B26,Receipts_and_spending!$A$4:$A$28,Receipts_and_spending!E$4:E$28)*100</f>
        <v>3.1750831113923303</v>
      </c>
      <c r="G26" s="123">
        <f>('Receipts_RR£'!G26/1000)/_xlfn.XLOOKUP($B26,Receipts_and_spending!$A$4:$A$28,Receipts_and_spending!F$4:F$28)*100</f>
        <v>3.1595164116489003</v>
      </c>
      <c r="H26" s="123">
        <f>('Receipts_RR£'!H26/1000)/_xlfn.XLOOKUP($B26,Receipts_and_spending!$A$4:$A$28,Receipts_and_spending!G$4:G$28)*100</f>
        <v>3.0960222984987893</v>
      </c>
    </row>
    <row r="27" spans="1:8" x14ac:dyDescent="0.2">
      <c r="A27" s="76" t="s">
        <v>28</v>
      </c>
      <c r="B27" s="76" t="s">
        <v>24</v>
      </c>
      <c r="C27" s="124">
        <f>('Receipts_RR£'!C27/1000)/_xlfn.XLOOKUP($B27,Receipts_and_spending!$A$4:$A$28,Receipts_and_spending!B$4:B$28)*100</f>
        <v>0.39223212359421161</v>
      </c>
      <c r="D27" s="124">
        <f>('Receipts_RR£'!D27/1000)/_xlfn.XLOOKUP($B27,Receipts_and_spending!$A$4:$A$28,Receipts_and_spending!C$4:C$28)*100</f>
        <v>0.84431680298785872</v>
      </c>
      <c r="E27" s="124">
        <f>('Receipts_RR£'!E27/1000)/_xlfn.XLOOKUP($B27,Receipts_and_spending!$A$4:$A$28,Receipts_and_spending!D$4:D$28)*100</f>
        <v>0.89067426019819229</v>
      </c>
      <c r="F27" s="124">
        <f>('Receipts_RR£'!F27/1000)/_xlfn.XLOOKUP($B27,Receipts_and_spending!$A$4:$A$28,Receipts_and_spending!E$4:E$28)*100</f>
        <v>0.9155127896319688</v>
      </c>
      <c r="G27" s="124">
        <f>('Receipts_RR£'!G27/1000)/_xlfn.XLOOKUP($B27,Receipts_and_spending!$A$4:$A$28,Receipts_and_spending!F$4:F$28)*100</f>
        <v>0.92821029143658385</v>
      </c>
      <c r="H27" s="124">
        <f>('Receipts_RR£'!H27/1000)/_xlfn.XLOOKUP($B27,Receipts_and_spending!$A$4:$A$28,Receipts_and_spending!G$4:G$28)*100</f>
        <v>0.94526486713821867</v>
      </c>
    </row>
    <row r="28" spans="1:8" x14ac:dyDescent="0.2">
      <c r="A28" s="79"/>
      <c r="B28" s="79" t="s">
        <v>25</v>
      </c>
      <c r="C28" s="126">
        <f>('Receipts_RR£'!C28/1000)/_xlfn.XLOOKUP($B28,Receipts_and_spending!$A$4:$A$28,Receipts_and_spending!B$4:B$28)*100</f>
        <v>0.77248644003326428</v>
      </c>
      <c r="D28" s="126">
        <f>('Receipts_RR£'!D28/1000)/_xlfn.XLOOKUP($B28,Receipts_and_spending!$A$4:$A$28,Receipts_and_spending!C$4:C$28)*100</f>
        <v>0.7341182912569314</v>
      </c>
      <c r="E28" s="126">
        <f>('Receipts_RR£'!E28/1000)/_xlfn.XLOOKUP($B28,Receipts_and_spending!$A$4:$A$28,Receipts_and_spending!D$4:D$28)*100</f>
        <v>0.82334951113980026</v>
      </c>
      <c r="F28" s="126">
        <f>('Receipts_RR£'!F28/1000)/_xlfn.XLOOKUP($B28,Receipts_and_spending!$A$4:$A$28,Receipts_and_spending!E$4:E$28)*100</f>
        <v>0.88123104250867768</v>
      </c>
      <c r="G28" s="126">
        <f>('Receipts_RR£'!G28/1000)/_xlfn.XLOOKUP($B28,Receipts_and_spending!$A$4:$A$28,Receipts_and_spending!F$4:F$28)*100</f>
        <v>0.88043461023985425</v>
      </c>
      <c r="H28" s="126">
        <f>('Receipts_RR£'!H28/1000)/_xlfn.XLOOKUP($B28,Receipts_and_spending!$A$4:$A$28,Receipts_and_spending!G$4:G$28)*100</f>
        <v>0.88834074538060248</v>
      </c>
    </row>
    <row r="29" spans="1:8" x14ac:dyDescent="0.2">
      <c r="A29" s="82"/>
      <c r="B29" s="82" t="s">
        <v>26</v>
      </c>
      <c r="C29" s="123">
        <f>('Receipts_RR£'!C29/1000)/_xlfn.XLOOKUP($B29,Receipts_and_spending!$A$4:$A$28,Receipts_and_spending!B$4:B$28)*100</f>
        <v>0.32345969383990913</v>
      </c>
      <c r="D29" s="123">
        <f>('Receipts_RR£'!D29/1000)/_xlfn.XLOOKUP($B29,Receipts_and_spending!$A$4:$A$28,Receipts_and_spending!C$4:C$28)*100</f>
        <v>0.32090907560850296</v>
      </c>
      <c r="E29" s="123">
        <f>('Receipts_RR£'!E29/1000)/_xlfn.XLOOKUP($B29,Receipts_and_spending!$A$4:$A$28,Receipts_and_spending!D$4:D$28)*100</f>
        <v>0.35562587288815123</v>
      </c>
      <c r="F29" s="123">
        <f>('Receipts_RR£'!F29/1000)/_xlfn.XLOOKUP($B29,Receipts_and_spending!$A$4:$A$28,Receipts_and_spending!E$4:E$28)*100</f>
        <v>0.37615343572937304</v>
      </c>
      <c r="G29" s="123">
        <f>('Receipts_RR£'!G29/1000)/_xlfn.XLOOKUP($B29,Receipts_and_spending!$A$4:$A$28,Receipts_and_spending!F$4:F$28)*100</f>
        <v>0.37564627314039523</v>
      </c>
      <c r="H29" s="123">
        <f>('Receipts_RR£'!H29/1000)/_xlfn.XLOOKUP($B29,Receipts_and_spending!$A$4:$A$28,Receipts_and_spending!G$4:G$28)*100</f>
        <v>0.36941207121216918</v>
      </c>
    </row>
    <row r="30" spans="1:8" x14ac:dyDescent="0.2">
      <c r="A30" s="79" t="s">
        <v>29</v>
      </c>
      <c r="B30" s="79" t="s">
        <v>25</v>
      </c>
      <c r="C30" s="127">
        <f>('Receipts_RR£'!C30/1000)/_xlfn.XLOOKUP($B30,Receipts_and_spending!$A$4:$A$28,Receipts_and_spending!B$4:B$28)*100</f>
        <v>0.5250673771035691</v>
      </c>
      <c r="D30" s="127">
        <f>('Receipts_RR£'!D30/1000)/_xlfn.XLOOKUP($B30,Receipts_and_spending!$A$4:$A$28,Receipts_and_spending!C$4:C$28)*100</f>
        <v>0.49013824340225648</v>
      </c>
      <c r="E30" s="127">
        <f>('Receipts_RR£'!E30/1000)/_xlfn.XLOOKUP($B30,Receipts_and_spending!$A$4:$A$28,Receipts_and_spending!D$4:D$28)*100</f>
        <v>0.54264973009686557</v>
      </c>
      <c r="F30" s="127">
        <f>('Receipts_RR£'!F30/1000)/_xlfn.XLOOKUP($B30,Receipts_and_spending!$A$4:$A$28,Receipts_and_spending!E$4:E$28)*100</f>
        <v>0.58148990346602436</v>
      </c>
      <c r="G30" s="127">
        <f>('Receipts_RR£'!G30/1000)/_xlfn.XLOOKUP($B30,Receipts_and_spending!$A$4:$A$28,Receipts_and_spending!F$4:F$28)*100</f>
        <v>0.5855293893995005</v>
      </c>
      <c r="H30" s="127">
        <f>('Receipts_RR£'!H30/1000)/_xlfn.XLOOKUP($B30,Receipts_and_spending!$A$4:$A$28,Receipts_and_spending!G$4:G$28)*100</f>
        <v>0.5954295377592197</v>
      </c>
    </row>
    <row r="31" spans="1:8" x14ac:dyDescent="0.2">
      <c r="A31" s="82"/>
      <c r="B31" s="82" t="s">
        <v>26</v>
      </c>
      <c r="C31" s="144">
        <f>('Receipts_RR£'!C31/1000)/_xlfn.XLOOKUP($B31,Receipts_and_spending!$A$4:$A$28,Receipts_and_spending!B$4:B$28)*100</f>
        <v>0.32345969383990913</v>
      </c>
      <c r="D31" s="144">
        <f>('Receipts_RR£'!D31/1000)/_xlfn.XLOOKUP($B31,Receipts_and_spending!$A$4:$A$28,Receipts_and_spending!C$4:C$28)*100</f>
        <v>0.32090907560850296</v>
      </c>
      <c r="E31" s="144">
        <f>('Receipts_RR£'!E31/1000)/_xlfn.XLOOKUP($B31,Receipts_and_spending!$A$4:$A$28,Receipts_and_spending!D$4:D$28)*100</f>
        <v>0.35562587288815123</v>
      </c>
      <c r="F31" s="144">
        <f>('Receipts_RR£'!F31/1000)/_xlfn.XLOOKUP($B31,Receipts_and_spending!$A$4:$A$28,Receipts_and_spending!E$4:E$28)*100</f>
        <v>0.37615343572941418</v>
      </c>
      <c r="G31" s="144">
        <f>('Receipts_RR£'!G31/1000)/_xlfn.XLOOKUP($B31,Receipts_and_spending!$A$4:$A$28,Receipts_and_spending!F$4:F$28)*100</f>
        <v>0.37564627314039523</v>
      </c>
      <c r="H31" s="144">
        <f>('Receipts_RR£'!H31/1000)/_xlfn.XLOOKUP($B31,Receipts_and_spending!$A$4:$A$28,Receipts_and_spending!G$4:G$28)*100</f>
        <v>0.36941207121212882</v>
      </c>
    </row>
    <row r="32" spans="1:8" x14ac:dyDescent="0.2">
      <c r="A32" s="79" t="s">
        <v>30</v>
      </c>
      <c r="B32" s="79" t="s">
        <v>31</v>
      </c>
      <c r="C32" s="127">
        <f>('Receipts_RR£'!C32/1000)/_xlfn.XLOOKUP($B32,Receipts_and_spending!$A$4:$A$28,Receipts_and_spending!B$4:B$28)*100</f>
        <v>16.825786960941659</v>
      </c>
      <c r="D32" s="127">
        <f>('Receipts_RR£'!D32/1000)/_xlfn.XLOOKUP($B32,Receipts_and_spending!$A$4:$A$28,Receipts_and_spending!C$4:C$28)*100</f>
        <v>12.277297788850019</v>
      </c>
      <c r="E32" s="127">
        <f>('Receipts_RR£'!E32/1000)/_xlfn.XLOOKUP($B32,Receipts_and_spending!$A$4:$A$28,Receipts_and_spending!D$4:D$28)*100</f>
        <v>13.457330519818218</v>
      </c>
      <c r="F32" s="127">
        <f>('Receipts_RR£'!F32/1000)/_xlfn.XLOOKUP($B32,Receipts_and_spending!$A$4:$A$28,Receipts_and_spending!E$4:E$28)*100</f>
        <v>13.982478110912297</v>
      </c>
      <c r="G32" s="127">
        <f>('Receipts_RR£'!G32/1000)/_xlfn.XLOOKUP($B32,Receipts_and_spending!$A$4:$A$28,Receipts_and_spending!F$4:F$28)*100</f>
        <v>12.817589910340926</v>
      </c>
      <c r="H32" s="127">
        <f>('Receipts_RR£'!H32/1000)/_xlfn.XLOOKUP($B32,Receipts_and_spending!$A$4:$A$28,Receipts_and_spending!G$4:G$28)*100</f>
        <v>14.860521960891159</v>
      </c>
    </row>
    <row r="33" spans="1:8" x14ac:dyDescent="0.2">
      <c r="A33" s="79"/>
      <c r="B33" s="79" t="s">
        <v>46</v>
      </c>
      <c r="C33" s="145">
        <f>('Receipts_RR£'!C33/1000)/_xlfn.XLOOKUP($B33,Receipts_and_spending!$A$4:$A$28,Receipts_and_spending!B$4:B$28)*100</f>
        <v>11.234279806236849</v>
      </c>
      <c r="D33" s="145">
        <f>('Receipts_RR£'!D33/1000)/_xlfn.XLOOKUP($B33,Receipts_and_spending!$A$4:$A$28,Receipts_and_spending!C$4:C$28)*100</f>
        <v>10.911922519987369</v>
      </c>
      <c r="E33" s="145">
        <f>('Receipts_RR£'!E33/1000)/_xlfn.XLOOKUP($B33,Receipts_and_spending!$A$4:$A$28,Receipts_and_spending!D$4:D$28)*100</f>
        <v>10.661080744488494</v>
      </c>
      <c r="F33" s="145">
        <f>('Receipts_RR£'!F33/1000)/_xlfn.XLOOKUP($B33,Receipts_and_spending!$A$4:$A$28,Receipts_and_spending!E$4:E$28)*100</f>
        <v>11.758461267659637</v>
      </c>
      <c r="G33" s="145">
        <f>('Receipts_RR£'!G33/1000)/_xlfn.XLOOKUP($B33,Receipts_and_spending!$A$4:$A$28,Receipts_and_spending!F$4:F$28)*100</f>
        <v>12.262983904958061</v>
      </c>
      <c r="H33" s="145">
        <f>('Receipts_RR£'!H33/1000)/_xlfn.XLOOKUP($B33,Receipts_and_spending!$A$4:$A$28,Receipts_and_spending!G$4:G$28)*100</f>
        <v>0</v>
      </c>
    </row>
    <row r="34" spans="1:8" x14ac:dyDescent="0.2">
      <c r="A34" s="79"/>
      <c r="B34" s="79" t="s">
        <v>15</v>
      </c>
      <c r="C34" s="144">
        <f>('Receipts_RR£'!C34/1000)/_xlfn.XLOOKUP($B34,Receipts_and_spending!$A$4:$A$28,Receipts_and_spending!B$4:B$28)*100</f>
        <v>-0.12868944999217352</v>
      </c>
      <c r="D34" s="144">
        <f>('Receipts_RR£'!D34/1000)/_xlfn.XLOOKUP($B34,Receipts_and_spending!$A$4:$A$28,Receipts_and_spending!C$4:C$28)*100</f>
        <v>-0.13001813023387565</v>
      </c>
      <c r="E34" s="144">
        <f>('Receipts_RR£'!E34/1000)/_xlfn.XLOOKUP($B34,Receipts_and_spending!$A$4:$A$28,Receipts_and_spending!D$4:D$28)*100</f>
        <v>-0.12970421685655553</v>
      </c>
      <c r="F34" s="144">
        <f>('Receipts_RR£'!F34/1000)/_xlfn.XLOOKUP($B34,Receipts_and_spending!$A$4:$A$28,Receipts_and_spending!E$4:E$28)*100</f>
        <v>-0.12593066378559825</v>
      </c>
      <c r="G34" s="144">
        <f>('Receipts_RR£'!G34/1000)/_xlfn.XLOOKUP($B34,Receipts_and_spending!$A$4:$A$28,Receipts_and_spending!F$4:F$28)*100</f>
        <v>-0.12076901187561681</v>
      </c>
      <c r="H34" s="144">
        <f>('Receipts_RR£'!H34/1000)/_xlfn.XLOOKUP($B34,Receipts_and_spending!$A$4:$A$28,Receipts_and_spending!G$4:G$28)*100</f>
        <v>-0.11664655300846574</v>
      </c>
    </row>
    <row r="35" spans="1:8" x14ac:dyDescent="0.2">
      <c r="A35" s="76" t="s">
        <v>45</v>
      </c>
      <c r="B35" s="76" t="s">
        <v>31</v>
      </c>
      <c r="C35" s="127">
        <f>('Receipts_RR£'!C35/1000)/_xlfn.XLOOKUP($B35,Receipts_and_spending!$A$4:$A$28,Receipts_and_spending!B$4:B$28)*100</f>
        <v>0.95497651270749895</v>
      </c>
      <c r="D35" s="127">
        <f>('Receipts_RR£'!D35/1000)/_xlfn.XLOOKUP($B35,Receipts_and_spending!$A$4:$A$28,Receipts_and_spending!C$4:C$28)*100</f>
        <v>0.71993461583895368</v>
      </c>
      <c r="E35" s="127">
        <f>('Receipts_RR£'!E35/1000)/_xlfn.XLOOKUP($B35,Receipts_and_spending!$A$4:$A$28,Receipts_and_spending!D$4:D$28)*100</f>
        <v>0.81530883071937477</v>
      </c>
      <c r="F35" s="127">
        <f>('Receipts_RR£'!F35/1000)/_xlfn.XLOOKUP($B35,Receipts_and_spending!$A$4:$A$28,Receipts_and_spending!E$4:E$28)*100</f>
        <v>0.84112797266698724</v>
      </c>
      <c r="G35" s="127">
        <f>('Receipts_RR£'!G35/1000)/_xlfn.XLOOKUP($B35,Receipts_and_spending!$A$4:$A$28,Receipts_and_spending!F$4:F$28)*100</f>
        <v>0.75569795616864111</v>
      </c>
      <c r="H35" s="127">
        <f>('Receipts_RR£'!H35/1000)/_xlfn.XLOOKUP($B35,Receipts_and_spending!$A$4:$A$28,Receipts_and_spending!G$4:G$28)*100</f>
        <v>0.73554859822885255</v>
      </c>
    </row>
    <row r="36" spans="1:8" x14ac:dyDescent="0.2">
      <c r="A36" s="82"/>
      <c r="B36" s="82" t="s">
        <v>46</v>
      </c>
      <c r="C36" s="144">
        <f>('Receipts_RR£'!C36/1000)/_xlfn.XLOOKUP($B36,Receipts_and_spending!$A$4:$A$28,Receipts_and_spending!B$4:B$28)*100</f>
        <v>0.70551774723322069</v>
      </c>
      <c r="D36" s="144">
        <f>('Receipts_RR£'!D36/1000)/_xlfn.XLOOKUP($B36,Receipts_and_spending!$A$4:$A$28,Receipts_and_spending!C$4:C$28)*100</f>
        <v>0.63470794281384768</v>
      </c>
      <c r="E36" s="144">
        <f>('Receipts_RR£'!E36/1000)/_xlfn.XLOOKUP($B36,Receipts_and_spending!$A$4:$A$28,Receipts_and_spending!D$4:D$28)*100</f>
        <v>0.65992309071913047</v>
      </c>
      <c r="F36" s="144">
        <f>('Receipts_RR£'!F36/1000)/_xlfn.XLOOKUP($B36,Receipts_and_spending!$A$4:$A$28,Receipts_and_spending!E$4:E$28)*100</f>
        <v>0.67391401700788578</v>
      </c>
      <c r="G36" s="144">
        <f>('Receipts_RR£'!G36/1000)/_xlfn.XLOOKUP($B36,Receipts_and_spending!$A$4:$A$28,Receipts_and_spending!F$4:F$28)*100</f>
        <v>0.67206158277741179</v>
      </c>
      <c r="H36" s="144">
        <f>('Receipts_RR£'!H36/1000)/_xlfn.XLOOKUP($B36,Receipts_and_spending!$A$4:$A$28,Receipts_and_spending!G$4:G$28)*100</f>
        <v>0</v>
      </c>
    </row>
    <row r="37" spans="1:8" x14ac:dyDescent="0.2">
      <c r="A37" s="34" t="s">
        <v>270</v>
      </c>
      <c r="B37" s="107" t="s">
        <v>47</v>
      </c>
      <c r="C37" s="127">
        <f>('Receipts_RR£'!C37/1000)/_xlfn.XLOOKUP($B37,Receipts_and_spending!$A$4:$A$28,Receipts_and_spending!B$4:B$28)*100</f>
        <v>14.067278287461777</v>
      </c>
      <c r="D37" s="127">
        <f>('Receipts_RR£'!D37/1000)/_xlfn.XLOOKUP($B37,Receipts_and_spending!$A$4:$A$28,Receipts_and_spending!C$4:C$28)*100</f>
        <v>16.231343283582088</v>
      </c>
      <c r="E37" s="127">
        <f>('Receipts_RR£'!E37/1000)/_xlfn.XLOOKUP($B37,Receipts_and_spending!$A$4:$A$28,Receipts_and_spending!D$4:D$28)*100</f>
        <v>22.033898305084744</v>
      </c>
      <c r="F37" s="127">
        <f>('Receipts_RR£'!F37/1000)/_xlfn.XLOOKUP($B37,Receipts_and_spending!$A$4:$A$28,Receipts_and_spending!E$4:E$28)*100</f>
        <v>17.830882352941174</v>
      </c>
      <c r="G37" s="127">
        <f>('Receipts_RR£'!G37/1000)/_xlfn.XLOOKUP($B37,Receipts_and_spending!$A$4:$A$28,Receipts_and_spending!F$4:F$28)*100</f>
        <v>15.942028985507244</v>
      </c>
      <c r="H37" s="127">
        <f>('Receipts_RR£'!H37/1000)/_xlfn.XLOOKUP($B37,Receipts_and_spending!$A$4:$A$28,Receipts_and_spending!G$4:G$28)*100</f>
        <v>0</v>
      </c>
    </row>
    <row r="38" spans="1:8" x14ac:dyDescent="0.2">
      <c r="A38" s="76" t="s">
        <v>243</v>
      </c>
      <c r="B38" s="76" t="s">
        <v>31</v>
      </c>
      <c r="C38" s="127">
        <f>('Receipts_RR£'!C38/1000)/_xlfn.XLOOKUP($B38,Receipts_and_spending!$A$4:$A$28,Receipts_and_spending!B$4:B$28)*100</f>
        <v>-5.4882230755858865</v>
      </c>
      <c r="D38" s="127">
        <f>('Receipts_RR£'!D38/1000)/_xlfn.XLOOKUP($B38,Receipts_and_spending!$A$4:$A$28,Receipts_and_spending!C$4:C$28)*100</f>
        <v>-3.8170175086996756</v>
      </c>
      <c r="E38" s="127">
        <f>('Receipts_RR£'!E38/1000)/_xlfn.XLOOKUP($B38,Receipts_and_spending!$A$4:$A$28,Receipts_and_spending!D$4:D$28)*100</f>
        <v>-3.9879093135147743</v>
      </c>
      <c r="F38" s="127">
        <f>('Receipts_RR£'!F38/1000)/_xlfn.XLOOKUP($B38,Receipts_and_spending!$A$4:$A$28,Receipts_and_spending!E$4:E$28)*100</f>
        <v>-3.8597066305057179</v>
      </c>
      <c r="G38" s="127">
        <f>('Receipts_RR£'!G38/1000)/_xlfn.XLOOKUP($B38,Receipts_and_spending!$A$4:$A$28,Receipts_and_spending!F$4:F$28)*100</f>
        <v>-3.4480605829079023</v>
      </c>
      <c r="H38" s="127">
        <f>('Receipts_RR£'!H38/1000)/_xlfn.XLOOKUP($B38,Receipts_and_spending!$A$4:$A$28,Receipts_and_spending!G$4:G$28)*100</f>
        <v>-4.9662390028927579</v>
      </c>
    </row>
    <row r="39" spans="1:8" x14ac:dyDescent="0.2">
      <c r="A39" s="82"/>
      <c r="B39" s="82" t="s">
        <v>15</v>
      </c>
      <c r="C39" s="144">
        <f>('Receipts_RR£'!C39/1000)/_xlfn.XLOOKUP($B39,Receipts_and_spending!$A$4:$A$28,Receipts_and_spending!B$4:B$28)*100</f>
        <v>8.5462035003310954E-2</v>
      </c>
      <c r="D39" s="144">
        <f>('Receipts_RR£'!D39/1000)/_xlfn.XLOOKUP($B39,Receipts_and_spending!$A$4:$A$28,Receipts_and_spending!C$4:C$28)*100</f>
        <v>8.1353246586004097E-2</v>
      </c>
      <c r="E39" s="144">
        <f>('Receipts_RR£'!E39/1000)/_xlfn.XLOOKUP($B39,Receipts_and_spending!$A$4:$A$28,Receipts_and_spending!D$4:D$28)*100</f>
        <v>7.7831458735563366E-2</v>
      </c>
      <c r="F39" s="144">
        <f>('Receipts_RR£'!F39/1000)/_xlfn.XLOOKUP($B39,Receipts_and_spending!$A$4:$A$28,Receipts_and_spending!E$4:E$28)*100</f>
        <v>7.5858704112854072E-2</v>
      </c>
      <c r="G39" s="144">
        <f>('Receipts_RR£'!G39/1000)/_xlfn.XLOOKUP($B39,Receipts_and_spending!$A$4:$A$28,Receipts_and_spending!F$4:F$28)*100</f>
        <v>7.4010768444353114E-2</v>
      </c>
      <c r="H39" s="144">
        <f>('Receipts_RR£'!H39/1000)/_xlfn.XLOOKUP($B39,Receipts_and_spending!$A$4:$A$28,Receipts_and_spending!G$4:G$28)*100</f>
        <v>7.2723836835513908E-2</v>
      </c>
    </row>
    <row r="40" spans="1:8" x14ac:dyDescent="0.2">
      <c r="A40" s="79" t="s">
        <v>115</v>
      </c>
      <c r="B40" s="79" t="s">
        <v>15</v>
      </c>
      <c r="C40" s="127">
        <f>('Receipts_RR£'!C40/1000)/_xlfn.XLOOKUP($B40,Receipts_and_spending!$A$4:$A$28,Receipts_and_spending!B$4:B$28)*100</f>
        <v>0</v>
      </c>
      <c r="D40" s="127">
        <f>('Receipts_RR£'!D40/1000)/_xlfn.XLOOKUP($B40,Receipts_and_spending!$A$4:$A$28,Receipts_and_spending!C$4:C$28)*100</f>
        <v>0.87564854418606952</v>
      </c>
      <c r="E40" s="127">
        <f>('Receipts_RR£'!E40/1000)/_xlfn.XLOOKUP($B40,Receipts_and_spending!$A$4:$A$28,Receipts_and_spending!D$4:D$28)*100</f>
        <v>0.85544116801811521</v>
      </c>
      <c r="F40" s="127">
        <f>('Receipts_RR£'!F40/1000)/_xlfn.XLOOKUP($B40,Receipts_and_spending!$A$4:$A$28,Receipts_and_spending!E$4:E$28)*100</f>
        <v>0.83286537954994766</v>
      </c>
      <c r="G40" s="127">
        <f>('Receipts_RR£'!G40/1000)/_xlfn.XLOOKUP($B40,Receipts_and_spending!$A$4:$A$28,Receipts_and_spending!F$4:F$28)*100</f>
        <v>0.81494294138817103</v>
      </c>
      <c r="H40" s="127">
        <f>('Receipts_RR£'!H40/1000)/_xlfn.XLOOKUP($B40,Receipts_and_spending!$A$4:$A$28,Receipts_and_spending!G$4:G$28)*100</f>
        <v>0.80310433739450116</v>
      </c>
    </row>
    <row r="41" spans="1:8" x14ac:dyDescent="0.2">
      <c r="A41" s="79"/>
      <c r="B41" s="79" t="s">
        <v>14</v>
      </c>
      <c r="C41" s="145">
        <f>('Receipts_RR£'!C41/1000)/_xlfn.XLOOKUP($B41,Receipts_and_spending!$A$4:$A$28,Receipts_and_spending!B$4:B$28)*100</f>
        <v>0.14191666203069664</v>
      </c>
      <c r="D41" s="145">
        <f>('Receipts_RR£'!D41/1000)/_xlfn.XLOOKUP($B41,Receipts_and_spending!$A$4:$A$28,Receipts_and_spending!C$4:C$28)*100</f>
        <v>1.0076680078239719</v>
      </c>
      <c r="E41" s="145">
        <f>('Receipts_RR£'!E41/1000)/_xlfn.XLOOKUP($B41,Receipts_and_spending!$A$4:$A$28,Receipts_and_spending!D$4:D$28)*100</f>
        <v>0.92263728448911853</v>
      </c>
      <c r="F41" s="145">
        <f>('Receipts_RR£'!F41/1000)/_xlfn.XLOOKUP($B41,Receipts_and_spending!$A$4:$A$28,Receipts_and_spending!E$4:E$28)*100</f>
        <v>0.89463909757039506</v>
      </c>
      <c r="G41" s="145">
        <f>('Receipts_RR£'!G41/1000)/_xlfn.XLOOKUP($B41,Receipts_and_spending!$A$4:$A$28,Receipts_and_spending!F$4:F$28)*100</f>
        <v>0.99709552896252618</v>
      </c>
      <c r="H41" s="145">
        <f>('Receipts_RR£'!H41/1000)/_xlfn.XLOOKUP($B41,Receipts_and_spending!$A$4:$A$28,Receipts_and_spending!G$4:G$28)*100</f>
        <v>0.9470703212472068</v>
      </c>
    </row>
    <row r="42" spans="1:8" x14ac:dyDescent="0.2">
      <c r="A42" s="79"/>
      <c r="B42" s="79" t="s">
        <v>53</v>
      </c>
      <c r="C42" s="145">
        <f>('Receipts_RR£'!C42/1000)/_xlfn.XLOOKUP($B42,Receipts_and_spending!$A$4:$A$28,Receipts_and_spending!B$4:B$28)*100</f>
        <v>4.4827510946002319E-2</v>
      </c>
      <c r="D42" s="145">
        <f>('Receipts_RR£'!D42/1000)/_xlfn.XLOOKUP($B42,Receipts_and_spending!$A$4:$A$28,Receipts_and_spending!C$4:C$28)*100</f>
        <v>1.2133644616385246</v>
      </c>
      <c r="E42" s="145">
        <f>('Receipts_RR£'!E42/1000)/_xlfn.XLOOKUP($B42,Receipts_and_spending!$A$4:$A$28,Receipts_and_spending!D$4:D$28)*100</f>
        <v>1.4419349202411034</v>
      </c>
      <c r="F42" s="145">
        <f>('Receipts_RR£'!F42/1000)/_xlfn.XLOOKUP($B42,Receipts_and_spending!$A$4:$A$28,Receipts_and_spending!E$4:E$28)*100</f>
        <v>1.4496859326737035</v>
      </c>
      <c r="G42" s="145">
        <f>('Receipts_RR£'!G42/1000)/_xlfn.XLOOKUP($B42,Receipts_and_spending!$A$4:$A$28,Receipts_and_spending!F$4:F$28)*100</f>
        <v>1.4692444911831395</v>
      </c>
      <c r="H42" s="145">
        <f>('Receipts_RR£'!H42/1000)/_xlfn.XLOOKUP($B42,Receipts_and_spending!$A$4:$A$28,Receipts_and_spending!G$4:G$28)*100</f>
        <v>1.4741344282076501</v>
      </c>
    </row>
    <row r="43" spans="1:8" x14ac:dyDescent="0.2">
      <c r="A43" s="79"/>
      <c r="B43" s="79" t="s">
        <v>54</v>
      </c>
      <c r="C43" s="126">
        <f>('Receipts_RR£'!C43/1000)/_xlfn.XLOOKUP($B43,Receipts_and_spending!$A$4:$A$28,Receipts_and_spending!B$4:B$28)*100</f>
        <v>0</v>
      </c>
      <c r="D43" s="126">
        <f>('Receipts_RR£'!D43/1000)/_xlfn.XLOOKUP($B43,Receipts_and_spending!$A$4:$A$28,Receipts_and_spending!C$4:C$28)*100</f>
        <v>0.76116296641299586</v>
      </c>
      <c r="E43" s="126">
        <f>('Receipts_RR£'!E43/1000)/_xlfn.XLOOKUP($B43,Receipts_and_spending!$A$4:$A$28,Receipts_and_spending!D$4:D$28)*100</f>
        <v>0.71090143670193662</v>
      </c>
      <c r="F43" s="126">
        <f>('Receipts_RR£'!F43/1000)/_xlfn.XLOOKUP($B43,Receipts_and_spending!$A$4:$A$28,Receipts_and_spending!E$4:E$28)*100</f>
        <v>0.68496105917646977</v>
      </c>
      <c r="G43" s="126">
        <f>('Receipts_RR£'!G43/1000)/_xlfn.XLOOKUP($B43,Receipts_and_spending!$A$4:$A$28,Receipts_and_spending!F$4:F$28)*100</f>
        <v>0.66976565964318668</v>
      </c>
      <c r="H43" s="126">
        <f>('Receipts_RR£'!H43/1000)/_xlfn.XLOOKUP($B43,Receipts_and_spending!$A$4:$A$28,Receipts_and_spending!G$4:G$28)*100</f>
        <v>0.65245661096405549</v>
      </c>
    </row>
    <row r="44" spans="1:8" x14ac:dyDescent="0.2">
      <c r="A44" s="108"/>
      <c r="B44" s="108" t="s">
        <v>55</v>
      </c>
      <c r="C44" s="126">
        <f>('Receipts_RR£'!C44/1000)/_xlfn.XLOOKUP($B44,Receipts_and_spending!$A$4:$A$28,Receipts_and_spending!B$4:B$28)*100</f>
        <v>0</v>
      </c>
      <c r="D44" s="126">
        <f>('Receipts_RR£'!D44/1000)/_xlfn.XLOOKUP($B44,Receipts_and_spending!$A$4:$A$28,Receipts_and_spending!C$4:C$28)*100</f>
        <v>0</v>
      </c>
      <c r="E44" s="126">
        <f>('Receipts_RR£'!E44/1000)/_xlfn.XLOOKUP($B44,Receipts_and_spending!$A$4:$A$28,Receipts_and_spending!D$4:D$28)*100</f>
        <v>0.48945290821450305</v>
      </c>
      <c r="F44" s="126">
        <f>('Receipts_RR£'!F44/1000)/_xlfn.XLOOKUP($B44,Receipts_and_spending!$A$4:$A$28,Receipts_and_spending!E$4:E$28)*100</f>
        <v>1.0430341820655957</v>
      </c>
      <c r="G44" s="126">
        <f>('Receipts_RR£'!G44/1000)/_xlfn.XLOOKUP($B44,Receipts_and_spending!$A$4:$A$28,Receipts_and_spending!F$4:F$28)*100</f>
        <v>1.1752696399066342</v>
      </c>
      <c r="H44" s="126">
        <f>('Receipts_RR£'!H44/1000)/_xlfn.XLOOKUP($B44,Receipts_and_spending!$A$4:$A$28,Receipts_and_spending!G$4:G$28)*100</f>
        <v>1.1326027113695232</v>
      </c>
    </row>
    <row r="45" spans="1:8" x14ac:dyDescent="0.2">
      <c r="A45" s="82"/>
      <c r="B45" s="82" t="s">
        <v>21</v>
      </c>
      <c r="C45" s="123">
        <f>('Receipts_RR£'!C45/1000)/_xlfn.XLOOKUP($B45,Receipts_and_spending!$A$4:$A$28,Receipts_and_spending!B$4:B$28)*100</f>
        <v>0</v>
      </c>
      <c r="D45" s="123">
        <f>('Receipts_RR£'!D45/1000)/_xlfn.XLOOKUP($B45,Receipts_and_spending!$A$4:$A$28,Receipts_and_spending!C$4:C$28)*100</f>
        <v>0</v>
      </c>
      <c r="E45" s="123">
        <f>('Receipts_RR£'!E45/1000)/_xlfn.XLOOKUP($B45,Receipts_and_spending!$A$4:$A$28,Receipts_and_spending!D$4:D$28)*100</f>
        <v>0.3136407111244624</v>
      </c>
      <c r="F45" s="123">
        <f>('Receipts_RR£'!F45/1000)/_xlfn.XLOOKUP($B45,Receipts_and_spending!$A$4:$A$28,Receipts_and_spending!E$4:E$28)*100</f>
        <v>0.30419979237770078</v>
      </c>
      <c r="G45" s="123">
        <f>('Receipts_RR£'!G45/1000)/_xlfn.XLOOKUP($B45,Receipts_and_spending!$A$4:$A$28,Receipts_and_spending!F$4:F$28)*100</f>
        <v>0.348234608702788</v>
      </c>
      <c r="H45" s="123">
        <f>('Receipts_RR£'!H45/1000)/_xlfn.XLOOKUP($B45,Receipts_and_spending!$A$4:$A$28,Receipts_and_spending!G$4:G$28)*100</f>
        <v>0.41232952877221291</v>
      </c>
    </row>
    <row r="46" spans="1:8" x14ac:dyDescent="0.2">
      <c r="A46" s="82" t="s">
        <v>213</v>
      </c>
      <c r="B46" s="82" t="s">
        <v>61</v>
      </c>
      <c r="C46" s="127">
        <f>('Receipts_RR£'!C46/1000)/_xlfn.XLOOKUP($B46,Receipts_and_spending!$A$4:$A$28,Receipts_and_spending!B$4:B$28)*100</f>
        <v>3.0347012065196401</v>
      </c>
      <c r="D46" s="127">
        <f>('Receipts_RR£'!D46/1000)/_xlfn.XLOOKUP($B46,Receipts_and_spending!$A$4:$A$28,Receipts_and_spending!C$4:C$28)*100</f>
        <v>3.0789124031490278</v>
      </c>
      <c r="E46" s="127">
        <f>('Receipts_RR£'!E46/1000)/_xlfn.XLOOKUP($B46,Receipts_and_spending!$A$4:$A$28,Receipts_and_spending!D$4:D$28)*100</f>
        <v>3.6319125433680246</v>
      </c>
      <c r="F46" s="127">
        <f>('Receipts_RR£'!F46/1000)/_xlfn.XLOOKUP($B46,Receipts_and_spending!$A$4:$A$28,Receipts_and_spending!E$4:E$28)*100</f>
        <v>4.1209631932274764</v>
      </c>
      <c r="G46" s="127">
        <f>('Receipts_RR£'!G46/1000)/_xlfn.XLOOKUP($B46,Receipts_and_spending!$A$4:$A$28,Receipts_and_spending!F$4:F$28)*100</f>
        <v>4.2887795364550056</v>
      </c>
      <c r="H46" s="127">
        <f>('Receipts_RR£'!H46/1000)/_xlfn.XLOOKUP($B46,Receipts_and_spending!$A$4:$A$28,Receipts_and_spending!G$4:G$28)*100</f>
        <v>4.4026507341222292</v>
      </c>
    </row>
    <row r="47" spans="1:8" x14ac:dyDescent="0.2">
      <c r="A47" s="79" t="s">
        <v>122</v>
      </c>
      <c r="B47" s="79" t="s">
        <v>14</v>
      </c>
      <c r="C47" s="124">
        <f>('Receipts_RR£'!C47/1000)/_xlfn.XLOOKUP($B47,Receipts_and_spending!$A$4:$A$28,Receipts_and_spending!B$4:B$28)*100</f>
        <v>0.11652123198276995</v>
      </c>
      <c r="D47" s="124">
        <f>('Receipts_RR£'!D47/1000)/_xlfn.XLOOKUP($B47,Receipts_and_spending!$A$4:$A$28,Receipts_and_spending!C$4:C$28)*100</f>
        <v>0.12374477811393764</v>
      </c>
      <c r="E47" s="124">
        <f>('Receipts_RR£'!E47/1000)/_xlfn.XLOOKUP($B47,Receipts_and_spending!$A$4:$A$28,Receipts_and_spending!D$4:D$28)*100</f>
        <v>0.11855442997369203</v>
      </c>
      <c r="F47" s="124">
        <f>('Receipts_RR£'!F47/1000)/_xlfn.XLOOKUP($B47,Receipts_and_spending!$A$4:$A$28,Receipts_and_spending!E$4:E$28)*100</f>
        <v>0.11715754909553287</v>
      </c>
      <c r="G47" s="124">
        <f>('Receipts_RR£'!G47/1000)/_xlfn.XLOOKUP($B47,Receipts_and_spending!$A$4:$A$28,Receipts_and_spending!F$4:F$28)*100</f>
        <v>0.11642743523141988</v>
      </c>
      <c r="H47" s="124">
        <f>('Receipts_RR£'!H47/1000)/_xlfn.XLOOKUP($B47,Receipts_and_spending!$A$4:$A$28,Receipts_and_spending!G$4:G$28)*100</f>
        <v>0.116673390673925</v>
      </c>
    </row>
    <row r="48" spans="1:8" x14ac:dyDescent="0.2">
      <c r="A48" s="108"/>
      <c r="B48" s="108" t="s">
        <v>53</v>
      </c>
      <c r="C48" s="126">
        <f>('Receipts_RR£'!C48/1000)/_xlfn.XLOOKUP($B48,Receipts_and_spending!$A$4:$A$28,Receipts_and_spending!B$4:B$28)*100</f>
        <v>-0.19355505226206393</v>
      </c>
      <c r="D48" s="126">
        <f>('Receipts_RR£'!D48/1000)/_xlfn.XLOOKUP($B48,Receipts_and_spending!$A$4:$A$28,Receipts_and_spending!C$4:C$28)*100</f>
        <v>-0.23929853386070238</v>
      </c>
      <c r="E48" s="126">
        <f>('Receipts_RR£'!E48/1000)/_xlfn.XLOOKUP($B48,Receipts_and_spending!$A$4:$A$28,Receipts_and_spending!D$4:D$28)*100</f>
        <v>-0.22541185128287866</v>
      </c>
      <c r="F48" s="126">
        <f>('Receipts_RR£'!F48/1000)/_xlfn.XLOOKUP($B48,Receipts_and_spending!$A$4:$A$28,Receipts_and_spending!E$4:E$28)*100</f>
        <v>-0.22324191207939675</v>
      </c>
      <c r="G48" s="126">
        <f>('Receipts_RR£'!G48/1000)/_xlfn.XLOOKUP($B48,Receipts_and_spending!$A$4:$A$28,Receipts_and_spending!F$4:F$28)*100</f>
        <v>-0.22174314166119821</v>
      </c>
      <c r="H48" s="126">
        <f>('Receipts_RR£'!H48/1000)/_xlfn.XLOOKUP($B48,Receipts_and_spending!$A$4:$A$28,Receipts_and_spending!G$4:G$28)*100</f>
        <v>-0.218045702158537</v>
      </c>
    </row>
    <row r="49" spans="1:8" x14ac:dyDescent="0.2">
      <c r="A49" s="108"/>
      <c r="B49" s="108" t="s">
        <v>27</v>
      </c>
      <c r="C49" s="126">
        <f>('Receipts_RR£'!C49/1000)/_xlfn.XLOOKUP($B49,Receipts_and_spending!$A$4:$A$28,Receipts_and_spending!B$4:B$28)*100</f>
        <v>0.94578541454328668</v>
      </c>
      <c r="D49" s="126">
        <f>('Receipts_RR£'!D49/1000)/_xlfn.XLOOKUP($B49,Receipts_and_spending!$A$4:$A$28,Receipts_and_spending!C$4:C$28)*100</f>
        <v>0.93162970740039375</v>
      </c>
      <c r="E49" s="126">
        <f>('Receipts_RR£'!E49/1000)/_xlfn.XLOOKUP($B49,Receipts_and_spending!$A$4:$A$28,Receipts_and_spending!D$4:D$28)*100</f>
        <v>0.91772432315957697</v>
      </c>
      <c r="F49" s="126">
        <f>('Receipts_RR£'!F49/1000)/_xlfn.XLOOKUP($B49,Receipts_and_spending!$A$4:$A$28,Receipts_and_spending!E$4:E$28)*100</f>
        <v>0.91071997993502107</v>
      </c>
      <c r="G49" s="126">
        <f>('Receipts_RR£'!G49/1000)/_xlfn.XLOOKUP($B49,Receipts_and_spending!$A$4:$A$28,Receipts_and_spending!F$4:F$28)*100</f>
        <v>0.90983969621204941</v>
      </c>
      <c r="H49" s="126">
        <f>('Receipts_RR£'!H49/1000)/_xlfn.XLOOKUP($B49,Receipts_and_spending!$A$4:$A$28,Receipts_and_spending!G$4:G$28)*100</f>
        <v>0.90787518100717246</v>
      </c>
    </row>
    <row r="50" spans="1:8" x14ac:dyDescent="0.2">
      <c r="A50" s="108"/>
      <c r="B50" s="108" t="s">
        <v>150</v>
      </c>
      <c r="C50" s="126">
        <f>('Receipts_RR£'!C50/1000)/_xlfn.XLOOKUP($B50,Receipts_and_spending!$A$4:$A$28,Receipts_and_spending!B$4:B$28)*100</f>
        <v>0</v>
      </c>
      <c r="D50" s="126">
        <f>('Receipts_RR£'!D50/1000)/_xlfn.XLOOKUP($B50,Receipts_and_spending!$A$4:$A$28,Receipts_and_spending!C$4:C$28)*100</f>
        <v>1.054738594234838</v>
      </c>
      <c r="E50" s="126">
        <f>('Receipts_RR£'!E50/1000)/_xlfn.XLOOKUP($B50,Receipts_and_spending!$A$4:$A$28,Receipts_and_spending!D$4:D$28)*100</f>
        <v>0.95470301360658705</v>
      </c>
      <c r="F50" s="126">
        <f>('Receipts_RR£'!F50/1000)/_xlfn.XLOOKUP($B50,Receipts_and_spending!$A$4:$A$28,Receipts_and_spending!E$4:E$28)*100</f>
        <v>0.94123844531362499</v>
      </c>
      <c r="G50" s="126">
        <f>('Receipts_RR£'!G50/1000)/_xlfn.XLOOKUP($B50,Receipts_and_spending!$A$4:$A$28,Receipts_and_spending!F$4:F$28)*100</f>
        <v>0.93164093176257312</v>
      </c>
      <c r="H50" s="126">
        <f>('Receipts_RR£'!H50/1000)/_xlfn.XLOOKUP($B50,Receipts_and_spending!$A$4:$A$28,Receipts_and_spending!G$4:G$28)*100</f>
        <v>0.91212694445128717</v>
      </c>
    </row>
    <row r="51" spans="1:8" x14ac:dyDescent="0.2">
      <c r="A51" s="108"/>
      <c r="B51" s="108" t="s">
        <v>249</v>
      </c>
      <c r="C51" s="123">
        <f>('Receipts_RR£'!C52/1000)/_xlfn.XLOOKUP($B51,Receipts_and_spending!$A$4:$A$28,Receipts_and_spending!B$4:B$28)*100</f>
        <v>0</v>
      </c>
      <c r="D51" s="123">
        <f>('Receipts_RR£'!D52/1000)/_xlfn.XLOOKUP($B51,Receipts_and_spending!$A$4:$A$28,Receipts_and_spending!C$4:C$28)*100</f>
        <v>0.93084663060261941</v>
      </c>
      <c r="E51" s="123">
        <f>('Receipts_RR£'!E52/1000)/_xlfn.XLOOKUP($B51,Receipts_and_spending!$A$4:$A$28,Receipts_and_spending!D$4:D$28)*100</f>
        <v>0.93045678587907987</v>
      </c>
      <c r="F51" s="123">
        <f>('Receipts_RR£'!F52/1000)/_xlfn.XLOOKUP($B51,Receipts_and_spending!$A$4:$A$28,Receipts_and_spending!E$4:E$28)*100</f>
        <v>0.93208111353018719</v>
      </c>
      <c r="G51" s="123">
        <f>('Receipts_RR£'!G52/1000)/_xlfn.XLOOKUP($B51,Receipts_and_spending!$A$4:$A$28,Receipts_and_spending!F$4:F$28)*100</f>
        <v>0.93276030284593858</v>
      </c>
      <c r="H51" s="123">
        <f>('Receipts_RR£'!H52/1000)/_xlfn.XLOOKUP($B51,Receipts_and_spending!$A$4:$A$28,Receipts_and_spending!G$4:G$28)*100</f>
        <v>0.9228986385869361</v>
      </c>
    </row>
    <row r="52" spans="1:8" x14ac:dyDescent="0.2">
      <c r="A52" s="76" t="s">
        <v>210</v>
      </c>
      <c r="B52" s="76" t="s">
        <v>1</v>
      </c>
      <c r="C52" s="124">
        <f>('Receipts_RR£'!C53/1000)/_xlfn.XLOOKUP($B52,Receipts_and_spending!$A$4:$A$28,Receipts_and_spending!B$4:B$28)*100</f>
        <v>0</v>
      </c>
      <c r="D52" s="124">
        <f>('Receipts_RR£'!D53/1000)/_xlfn.XLOOKUP($B52,Receipts_and_spending!$A$4:$A$28,Receipts_and_spending!C$4:C$28)*100</f>
        <v>0</v>
      </c>
      <c r="E52" s="124">
        <f>('Receipts_RR£'!E53/1000)/_xlfn.XLOOKUP($B52,Receipts_and_spending!$A$4:$A$28,Receipts_and_spending!D$4:D$28)*100</f>
        <v>0</v>
      </c>
      <c r="F52" s="124">
        <f>('Receipts_RR£'!F53/1000)/_xlfn.XLOOKUP($B52,Receipts_and_spending!$A$4:$A$28,Receipts_and_spending!E$4:E$28)*100</f>
        <v>0</v>
      </c>
      <c r="G52" s="124">
        <f>('Receipts_RR£'!G53/1000)/_xlfn.XLOOKUP($B52,Receipts_and_spending!$A$4:$A$28,Receipts_and_spending!F$4:F$28)*100</f>
        <v>0</v>
      </c>
      <c r="H52" s="124">
        <f>('Receipts_RR£'!H53/1000)/_xlfn.XLOOKUP($B52,Receipts_and_spending!$A$4:$A$28,Receipts_and_spending!G$4:G$28)*100</f>
        <v>-0.42557058387460805</v>
      </c>
    </row>
    <row r="53" spans="1:8" x14ac:dyDescent="0.2">
      <c r="A53" s="79"/>
      <c r="B53" s="79" t="s">
        <v>2</v>
      </c>
      <c r="C53" s="126">
        <f>('Receipts_RR£'!C54/1000)/_xlfn.XLOOKUP($B53,Receipts_and_spending!$A$4:$A$28,Receipts_and_spending!B$4:B$28)*100</f>
        <v>0</v>
      </c>
      <c r="D53" s="126">
        <f>('Receipts_RR£'!D54/1000)/_xlfn.XLOOKUP($B53,Receipts_and_spending!$A$4:$A$28,Receipts_and_spending!C$4:C$28)*100</f>
        <v>0</v>
      </c>
      <c r="E53" s="126">
        <f>('Receipts_RR£'!E54/1000)/_xlfn.XLOOKUP($B53,Receipts_and_spending!$A$4:$A$28,Receipts_and_spending!D$4:D$28)*100</f>
        <v>0</v>
      </c>
      <c r="F53" s="126">
        <f>('Receipts_RR£'!F54/1000)/_xlfn.XLOOKUP($B53,Receipts_and_spending!$A$4:$A$28,Receipts_and_spending!E$4:E$28)*100</f>
        <v>0</v>
      </c>
      <c r="G53" s="126">
        <f>('Receipts_RR£'!G54/1000)/_xlfn.XLOOKUP($B53,Receipts_and_spending!$A$4:$A$28,Receipts_and_spending!F$4:F$28)*100</f>
        <v>0</v>
      </c>
      <c r="H53" s="126">
        <f>('Receipts_RR£'!H54/1000)/_xlfn.XLOOKUP($B53,Receipts_and_spending!$A$4:$A$28,Receipts_and_spending!G$4:G$28)*100</f>
        <v>-0.16074984937725798</v>
      </c>
    </row>
    <row r="54" spans="1:8" x14ac:dyDescent="0.2">
      <c r="A54" s="82"/>
      <c r="B54" s="82" t="s">
        <v>9</v>
      </c>
      <c r="C54" s="123">
        <f>('Receipts_RR£'!C55/1000)/_xlfn.XLOOKUP($B54,Receipts_and_spending!$A$4:$A$28,Receipts_and_spending!B$4:B$28)*100</f>
        <v>0</v>
      </c>
      <c r="D54" s="123">
        <f>('Receipts_RR£'!D55/1000)/_xlfn.XLOOKUP($B54,Receipts_and_spending!$A$4:$A$28,Receipts_and_spending!C$4:C$28)*100</f>
        <v>0</v>
      </c>
      <c r="E54" s="123">
        <f>('Receipts_RR£'!E55/1000)/_xlfn.XLOOKUP($B54,Receipts_and_spending!$A$4:$A$28,Receipts_and_spending!D$4:D$28)*100</f>
        <v>0</v>
      </c>
      <c r="F54" s="123">
        <f>('Receipts_RR£'!F55/1000)/_xlfn.XLOOKUP($B54,Receipts_and_spending!$A$4:$A$28,Receipts_and_spending!E$4:E$28)*100</f>
        <v>0</v>
      </c>
      <c r="G54" s="123">
        <f>('Receipts_RR£'!G55/1000)/_xlfn.XLOOKUP($B54,Receipts_and_spending!$A$4:$A$28,Receipts_and_spending!F$4:F$28)*100</f>
        <v>0</v>
      </c>
      <c r="H54" s="123">
        <f>('Receipts_RR£'!H55/1000)/_xlfn.XLOOKUP($B54,Receipts_and_spending!$A$4:$A$28,Receipts_and_spending!G$4:G$28)*100</f>
        <v>-0.31287099762263054</v>
      </c>
    </row>
    <row r="55" spans="1:8" x14ac:dyDescent="0.2">
      <c r="A55" s="82" t="s">
        <v>211</v>
      </c>
      <c r="B55" s="107" t="s">
        <v>61</v>
      </c>
      <c r="C55" s="125">
        <f>('Receipts_RR£'!C56/1000)/_xlfn.XLOOKUP($B55,Receipts_and_spending!$A$4:$A$28,Receipts_and_spending!B$4:B$28)*100</f>
        <v>5.725702338966661</v>
      </c>
      <c r="D55" s="125">
        <f>('Receipts_RR£'!D56/1000)/_xlfn.XLOOKUP($B55,Receipts_and_spending!$A$4:$A$28,Receipts_and_spending!C$4:C$28)*100</f>
        <v>5.390878127292507</v>
      </c>
      <c r="E55" s="125">
        <f>('Receipts_RR£'!E56/1000)/_xlfn.XLOOKUP($B55,Receipts_and_spending!$A$4:$A$28,Receipts_and_spending!D$4:D$28)*100</f>
        <v>5.9352016159881424</v>
      </c>
      <c r="F55" s="125">
        <f>('Receipts_RR£'!F56/1000)/_xlfn.XLOOKUP($B55,Receipts_and_spending!$A$4:$A$28,Receipts_and_spending!E$4:E$28)*100</f>
        <v>6.2865161055137255</v>
      </c>
      <c r="G55" s="125">
        <f>('Receipts_RR£'!G56/1000)/_xlfn.XLOOKUP($B55,Receipts_and_spending!$A$4:$A$28,Receipts_and_spending!F$4:F$28)*100</f>
        <v>6.1159675338362627</v>
      </c>
      <c r="H55" s="125">
        <f>('Receipts_RR£'!H56/1000)/_xlfn.XLOOKUP($B55,Receipts_and_spending!$A$4:$A$28,Receipts_and_spending!G$4:G$28)*100</f>
        <v>5.8690233258810673</v>
      </c>
    </row>
    <row r="56" spans="1:8" x14ac:dyDescent="0.2">
      <c r="A56" s="107" t="s">
        <v>212</v>
      </c>
      <c r="B56" s="107" t="s">
        <v>9</v>
      </c>
      <c r="C56" s="125">
        <f>('Receipts_RR£'!C57/1000)/_xlfn.XLOOKUP($B56,Receipts_and_spending!$A$4:$A$28,Receipts_and_spending!B$4:B$28)*100</f>
        <v>3.4386113373447498</v>
      </c>
      <c r="D56" s="125">
        <f>('Receipts_RR£'!D57/1000)/_xlfn.XLOOKUP($B56,Receipts_and_spending!$A$4:$A$28,Receipts_and_spending!C$4:C$28)*100</f>
        <v>2.9566148929420755</v>
      </c>
      <c r="E56" s="125">
        <f>('Receipts_RR£'!E57/1000)/_xlfn.XLOOKUP($B56,Receipts_and_spending!$A$4:$A$28,Receipts_and_spending!D$4:D$28)*100</f>
        <v>2.8433664883461809</v>
      </c>
      <c r="F56" s="125">
        <f>('Receipts_RR£'!F57/1000)/_xlfn.XLOOKUP($B56,Receipts_and_spending!$A$4:$A$28,Receipts_and_spending!E$4:E$28)*100</f>
        <v>2.7418257213136457</v>
      </c>
      <c r="G56" s="125">
        <f>('Receipts_RR£'!G57/1000)/_xlfn.XLOOKUP($B56,Receipts_and_spending!$A$4:$A$28,Receipts_and_spending!F$4:F$28)*100</f>
        <v>2.6026658728800633</v>
      </c>
      <c r="H56" s="125">
        <f>('Receipts_RR£'!H57/1000)/_xlfn.XLOOKUP($B56,Receipts_and_spending!$A$4:$A$28,Receipts_and_spending!G$4:G$28)*100</f>
        <v>2.4707890263328594</v>
      </c>
    </row>
    <row r="57" spans="1:8" x14ac:dyDescent="0.2">
      <c r="A57" s="107" t="s">
        <v>241</v>
      </c>
      <c r="B57" s="107" t="s">
        <v>259</v>
      </c>
      <c r="C57" s="125">
        <f>('Receipts_RR£'!C58/1000)/_xlfn.XLOOKUP($B57,Receipts_and_spending!$A$4:$A$28,Receipts_and_spending!B$4:B$28)*100</f>
        <v>1.1455315793157248</v>
      </c>
      <c r="D57" s="125">
        <f>('Receipts_RR£'!D58/1000)/_xlfn.XLOOKUP($B57,Receipts_and_spending!$A$4:$A$28,Receipts_and_spending!C$4:C$28)*100</f>
        <v>1.1538016896062624</v>
      </c>
      <c r="E57" s="125">
        <f>('Receipts_RR£'!E58/1000)/_xlfn.XLOOKUP($B57,Receipts_and_spending!$A$4:$A$28,Receipts_and_spending!D$4:D$28)*100</f>
        <v>1.1054368073761924</v>
      </c>
      <c r="F57" s="125">
        <f>('Receipts_RR£'!F58/1000)/_xlfn.XLOOKUP($B57,Receipts_and_spending!$A$4:$A$28,Receipts_and_spending!E$4:E$28)*100</f>
        <v>1.0856545148134957</v>
      </c>
      <c r="G57" s="125">
        <f>('Receipts_RR£'!G58/1000)/_xlfn.XLOOKUP($B57,Receipts_and_spending!$A$4:$A$28,Receipts_and_spending!F$4:F$28)*100</f>
        <v>1.0793076500670042</v>
      </c>
      <c r="H57" s="125">
        <f>('Receipts_RR£'!H58/1000)/_xlfn.XLOOKUP($B57,Receipts_and_spending!$A$4:$A$28,Receipts_and_spending!G$4:G$28)*100</f>
        <v>1.0655743547341177</v>
      </c>
    </row>
    <row r="58" spans="1:8" x14ac:dyDescent="0.2">
      <c r="A58" s="76" t="s">
        <v>242</v>
      </c>
      <c r="B58" s="76" t="s">
        <v>24</v>
      </c>
      <c r="C58" s="124">
        <f>('Receipts_RR£'!C59/1000)/_xlfn.XLOOKUP($B58,Receipts_and_spending!$A$4:$A$28,Receipts_and_spending!B$4:B$28)*100</f>
        <v>0.21088520650946224</v>
      </c>
      <c r="D58" s="124">
        <f>('Receipts_RR£'!D59/1000)/_xlfn.XLOOKUP($B58,Receipts_and_spending!$A$4:$A$28,Receipts_and_spending!C$4:C$28)*100</f>
        <v>0.47710843468244191</v>
      </c>
      <c r="E58" s="124">
        <f>('Receipts_RR£'!E59/1000)/_xlfn.XLOOKUP($B58,Receipts_and_spending!$A$4:$A$28,Receipts_and_spending!D$4:D$28)*100</f>
        <v>0.52765127024308878</v>
      </c>
      <c r="F58" s="124">
        <f>('Receipts_RR£'!F59/1000)/_xlfn.XLOOKUP($B58,Receipts_and_spending!$A$4:$A$28,Receipts_and_spending!E$4:E$28)*100</f>
        <v>0.53342002824447987</v>
      </c>
      <c r="G58" s="124">
        <f>('Receipts_RR£'!G59/1000)/_xlfn.XLOOKUP($B58,Receipts_and_spending!$A$4:$A$28,Receipts_and_spending!F$4:F$28)*100</f>
        <v>0.52474572565326838</v>
      </c>
      <c r="H58" s="124">
        <f>('Receipts_RR£'!H59/1000)/_xlfn.XLOOKUP($B58,Receipts_and_spending!$A$4:$A$28,Receipts_and_spending!G$4:G$28)*100</f>
        <v>0.51850586731326176</v>
      </c>
    </row>
  </sheetData>
  <phoneticPr fontId="26" type="noConversion"/>
  <hyperlinks>
    <hyperlink ref="A1" location="Notes!A1" display="Back to contents" xr:uid="{AE100FEE-3E4D-4AE4-9013-3F0AA88B7A07}"/>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2E301-D2CC-4BF0-B5DA-5540B16FC4BD}">
  <dimension ref="A1:S62"/>
  <sheetViews>
    <sheetView showGridLines="0" zoomScaleNormal="100" workbookViewId="0">
      <pane xSplit="2" ySplit="4" topLeftCell="C5" activePane="bottomRight" state="frozen"/>
      <selection pane="topRight" activeCell="C1" sqref="C1"/>
      <selection pane="bottomLeft" activeCell="A2" sqref="A2"/>
      <selection pane="bottomRight"/>
    </sheetView>
  </sheetViews>
  <sheetFormatPr defaultColWidth="8.85546875" defaultRowHeight="12" x14ac:dyDescent="0.2"/>
  <cols>
    <col min="1" max="1" width="51.28515625" style="34" bestFit="1" customWidth="1"/>
    <col min="2" max="2" width="33.5703125" style="34" bestFit="1" customWidth="1"/>
    <col min="3" max="8" width="8.85546875" style="34"/>
    <col min="9" max="9" width="92.140625" style="34" bestFit="1" customWidth="1"/>
    <col min="10" max="16384" width="8.85546875" style="34"/>
  </cols>
  <sheetData>
    <row r="1" spans="1:19" x14ac:dyDescent="0.2">
      <c r="A1" s="1" t="s">
        <v>206</v>
      </c>
      <c r="B1" s="31" t="s">
        <v>118</v>
      </c>
      <c r="C1" s="31" t="s">
        <v>3</v>
      </c>
      <c r="D1" s="31" t="s">
        <v>4</v>
      </c>
      <c r="E1" s="31" t="s">
        <v>5</v>
      </c>
      <c r="F1" s="31" t="s">
        <v>6</v>
      </c>
      <c r="G1" s="31" t="s">
        <v>7</v>
      </c>
      <c r="H1" s="31" t="s">
        <v>290</v>
      </c>
    </row>
    <row r="2" spans="1:19" x14ac:dyDescent="0.2">
      <c r="B2" s="59" t="s">
        <v>117</v>
      </c>
      <c r="C2" s="41">
        <f t="shared" ref="C2:H2" si="0">SUM(C5:C60)</f>
        <v>4.9735970368533403E-13</v>
      </c>
      <c r="D2" s="41">
        <f t="shared" si="0"/>
        <v>1.238903238826033E-11</v>
      </c>
      <c r="E2" s="41">
        <f t="shared" si="0"/>
        <v>1.3332070196379807E-11</v>
      </c>
      <c r="F2" s="41">
        <f t="shared" si="0"/>
        <v>2.3838992569707149E-11</v>
      </c>
      <c r="G2" s="41">
        <f t="shared" si="0"/>
        <v>2.4564248622962466E-11</v>
      </c>
      <c r="H2" s="41">
        <f t="shared" si="0"/>
        <v>6.5368439304712387E-11</v>
      </c>
    </row>
    <row r="4" spans="1:19" x14ac:dyDescent="0.2">
      <c r="A4" s="31" t="s">
        <v>279</v>
      </c>
      <c r="B4" s="31" t="s">
        <v>19</v>
      </c>
      <c r="C4" s="31" t="s">
        <v>3</v>
      </c>
      <c r="D4" s="31" t="s">
        <v>4</v>
      </c>
      <c r="E4" s="31" t="s">
        <v>5</v>
      </c>
      <c r="F4" s="31" t="s">
        <v>6</v>
      </c>
      <c r="G4" s="31" t="s">
        <v>7</v>
      </c>
      <c r="H4" s="31" t="s">
        <v>289</v>
      </c>
      <c r="I4" s="31" t="s">
        <v>32</v>
      </c>
      <c r="J4" s="59"/>
      <c r="K4" s="59"/>
      <c r="L4" s="59"/>
      <c r="M4" s="59"/>
      <c r="N4" s="59"/>
      <c r="O4" s="59"/>
      <c r="P4" s="59"/>
      <c r="Q4" s="59"/>
      <c r="R4" s="59"/>
      <c r="S4" s="59"/>
    </row>
    <row r="5" spans="1:19" x14ac:dyDescent="0.2">
      <c r="A5" s="100" t="s">
        <v>0</v>
      </c>
      <c r="B5" s="100" t="s">
        <v>1</v>
      </c>
      <c r="C5" s="101">
        <f>Receipts_determinants!B$3*'Receipts_RR£'!C3</f>
        <v>0</v>
      </c>
      <c r="D5" s="101">
        <f>Receipts_determinants!C$3*'Receipts_RR£'!D3</f>
        <v>0</v>
      </c>
      <c r="E5" s="101">
        <f>Receipts_determinants!D$3*'Receipts_RR£'!E3</f>
        <v>0</v>
      </c>
      <c r="F5" s="101">
        <f>Receipts_determinants!E$3*'Receipts_RR£'!F3</f>
        <v>0</v>
      </c>
      <c r="G5" s="101">
        <f>Receipts_determinants!F$3*'Receipts_RR£'!G3</f>
        <v>0</v>
      </c>
      <c r="H5" s="101">
        <f>Receipts_determinants!G$3*'Receipts_RR£'!H3</f>
        <v>0</v>
      </c>
    </row>
    <row r="6" spans="1:19" x14ac:dyDescent="0.2">
      <c r="A6" s="102"/>
      <c r="B6" s="102" t="s">
        <v>2</v>
      </c>
      <c r="C6" s="67">
        <f>Receipts_determinants!B$3*'Receipts_RR£'!C4</f>
        <v>0</v>
      </c>
      <c r="D6" s="67">
        <f>Receipts_determinants!C$3*'Receipts_RR£'!D4</f>
        <v>0</v>
      </c>
      <c r="E6" s="67">
        <f>Receipts_determinants!D$3*'Receipts_RR£'!E4</f>
        <v>0</v>
      </c>
      <c r="F6" s="67">
        <f>Receipts_determinants!E$3*'Receipts_RR£'!F4</f>
        <v>0</v>
      </c>
      <c r="G6" s="67">
        <f>Receipts_determinants!F$3*'Receipts_RR£'!G4</f>
        <v>0</v>
      </c>
      <c r="H6" s="67">
        <f>Receipts_determinants!G$3*'Receipts_RR£'!H4</f>
        <v>0</v>
      </c>
    </row>
    <row r="7" spans="1:19" x14ac:dyDescent="0.2">
      <c r="A7" s="100" t="s">
        <v>8</v>
      </c>
      <c r="B7" s="100" t="s">
        <v>9</v>
      </c>
      <c r="C7" s="101"/>
      <c r="D7" s="99">
        <f>Receipts_determinants!B$4*'Receipts_RR£'!D5</f>
        <v>0</v>
      </c>
      <c r="E7" s="99">
        <f>Receipts_determinants!C$4*'Receipts_RR£'!E5</f>
        <v>0</v>
      </c>
      <c r="F7" s="99">
        <f>Receipts_determinants!D$4*'Receipts_RR£'!F5</f>
        <v>0</v>
      </c>
      <c r="G7" s="99">
        <f>Receipts_determinants!E$4*'Receipts_RR£'!G5</f>
        <v>0</v>
      </c>
      <c r="H7" s="99">
        <f>Receipts_determinants!F$4*'Receipts_RR£'!H5</f>
        <v>0</v>
      </c>
      <c r="I7" s="34" t="s">
        <v>120</v>
      </c>
    </row>
    <row r="8" spans="1:19" x14ac:dyDescent="0.2">
      <c r="A8" s="102"/>
      <c r="B8" s="102" t="s">
        <v>2</v>
      </c>
      <c r="C8" s="67"/>
      <c r="D8" s="67">
        <f>Receipts_determinants!B$4*'Receipts_RR£'!D6</f>
        <v>0</v>
      </c>
      <c r="E8" s="67">
        <f>Receipts_determinants!C$4*'Receipts_RR£'!E6</f>
        <v>0</v>
      </c>
      <c r="F8" s="67">
        <f>Receipts_determinants!D$4*'Receipts_RR£'!F6</f>
        <v>0</v>
      </c>
      <c r="G8" s="67">
        <f>Receipts_determinants!E$4*'Receipts_RR£'!G6</f>
        <v>0</v>
      </c>
      <c r="H8" s="67">
        <f>Receipts_determinants!F$4*'Receipts_RR£'!H6</f>
        <v>0</v>
      </c>
    </row>
    <row r="9" spans="1:19" x14ac:dyDescent="0.2">
      <c r="A9" s="66" t="s">
        <v>10</v>
      </c>
      <c r="B9" s="66" t="s">
        <v>1</v>
      </c>
      <c r="C9" s="87">
        <f>Receipts_determinants!B$5*'Receipts_RR£'!C7</f>
        <v>0</v>
      </c>
      <c r="D9" s="87">
        <f>Receipts_determinants!C$5*'Receipts_RR£'!D7</f>
        <v>0</v>
      </c>
      <c r="E9" s="87">
        <f>Receipts_determinants!D$5*'Receipts_RR£'!E7</f>
        <v>0</v>
      </c>
      <c r="F9" s="87">
        <f>Receipts_determinants!E$5*'Receipts_RR£'!F7</f>
        <v>0</v>
      </c>
      <c r="G9" s="87">
        <f>Receipts_determinants!F$5*'Receipts_RR£'!G7</f>
        <v>0</v>
      </c>
      <c r="H9" s="87">
        <f>Receipts_determinants!G$5*'Receipts_RR£'!H7</f>
        <v>0</v>
      </c>
    </row>
    <row r="10" spans="1:19" x14ac:dyDescent="0.2">
      <c r="A10" s="102"/>
      <c r="B10" s="102" t="s">
        <v>2</v>
      </c>
      <c r="C10" s="67">
        <f>Receipts_determinants!B$5*'Receipts_RR£'!C8</f>
        <v>0</v>
      </c>
      <c r="D10" s="67">
        <f>Receipts_determinants!C$5*'Receipts_RR£'!D8</f>
        <v>0</v>
      </c>
      <c r="E10" s="67">
        <f>Receipts_determinants!D$5*'Receipts_RR£'!E8</f>
        <v>0</v>
      </c>
      <c r="F10" s="67">
        <f>Receipts_determinants!E$5*'Receipts_RR£'!F8</f>
        <v>0</v>
      </c>
      <c r="G10" s="67">
        <f>Receipts_determinants!F$5*'Receipts_RR£'!G8</f>
        <v>0</v>
      </c>
      <c r="H10" s="67">
        <f>Receipts_determinants!G$5*'Receipts_RR£'!H8</f>
        <v>0</v>
      </c>
    </row>
    <row r="11" spans="1:19" x14ac:dyDescent="0.2">
      <c r="A11" s="66" t="s">
        <v>254</v>
      </c>
      <c r="B11" s="100" t="s">
        <v>1</v>
      </c>
      <c r="C11" s="101">
        <f>Receipts_determinants!B$6*'Receipts_RR£'!C9</f>
        <v>0</v>
      </c>
      <c r="D11" s="101">
        <f>Receipts_determinants!C$6*'Receipts_RR£'!D9</f>
        <v>0</v>
      </c>
      <c r="E11" s="101">
        <f>Receipts_determinants!D$6*'Receipts_RR£'!E9</f>
        <v>0</v>
      </c>
      <c r="F11" s="101">
        <f>Receipts_determinants!E$6*'Receipts_RR£'!F9</f>
        <v>0</v>
      </c>
      <c r="G11" s="101">
        <f>Receipts_determinants!F$6*'Receipts_RR£'!G9</f>
        <v>0</v>
      </c>
      <c r="H11" s="101">
        <f>Receipts_determinants!G$6*'Receipts_RR£'!H9</f>
        <v>0</v>
      </c>
    </row>
    <row r="12" spans="1:19" x14ac:dyDescent="0.2">
      <c r="A12" s="102"/>
      <c r="B12" s="102" t="s">
        <v>9</v>
      </c>
      <c r="C12" s="67">
        <f>Receipts_determinants!B$6*'Receipts_RR£'!C10</f>
        <v>0</v>
      </c>
      <c r="D12" s="67">
        <f>Receipts_determinants!C$6*'Receipts_RR£'!D10</f>
        <v>0</v>
      </c>
      <c r="E12" s="67">
        <f>Receipts_determinants!D$6*'Receipts_RR£'!E10</f>
        <v>0</v>
      </c>
      <c r="F12" s="67">
        <f>Receipts_determinants!E$6*'Receipts_RR£'!F10</f>
        <v>0</v>
      </c>
      <c r="G12" s="67">
        <f>Receipts_determinants!F$6*'Receipts_RR£'!G10</f>
        <v>0</v>
      </c>
      <c r="H12" s="67">
        <f>Receipts_determinants!G$6*'Receipts_RR£'!H10</f>
        <v>0</v>
      </c>
    </row>
    <row r="13" spans="1:19" x14ac:dyDescent="0.2">
      <c r="A13" s="100" t="s">
        <v>11</v>
      </c>
      <c r="B13" s="100" t="s">
        <v>12</v>
      </c>
      <c r="C13" s="101">
        <f>Receipts_determinants!B$7*'Receipts_RR£'!C11</f>
        <v>0</v>
      </c>
      <c r="D13" s="101">
        <f>Receipts_determinants!C$7*'Receipts_RR£'!D11</f>
        <v>0</v>
      </c>
      <c r="E13" s="101">
        <f>Receipts_determinants!D$7*'Receipts_RR£'!E11</f>
        <v>0</v>
      </c>
      <c r="F13" s="101">
        <f>Receipts_determinants!E$7*'Receipts_RR£'!F11</f>
        <v>0</v>
      </c>
      <c r="G13" s="101">
        <f>Receipts_determinants!F$7*'Receipts_RR£'!G11</f>
        <v>0</v>
      </c>
      <c r="H13" s="101">
        <f>Receipts_determinants!G$7*'Receipts_RR£'!H11</f>
        <v>0</v>
      </c>
    </row>
    <row r="14" spans="1:19" x14ac:dyDescent="0.2">
      <c r="A14" s="102"/>
      <c r="B14" s="102" t="s">
        <v>237</v>
      </c>
      <c r="C14" s="67">
        <f>Receipts_determinants!B$7*'Receipts_RR£'!C12</f>
        <v>0</v>
      </c>
      <c r="D14" s="67">
        <f>Receipts_determinants!C$7*'Receipts_RR£'!D12</f>
        <v>0</v>
      </c>
      <c r="E14" s="67">
        <f>Receipts_determinants!D$7*'Receipts_RR£'!E12</f>
        <v>0</v>
      </c>
      <c r="F14" s="67">
        <f>Receipts_determinants!E$7*'Receipts_RR£'!F12</f>
        <v>0</v>
      </c>
      <c r="G14" s="67">
        <f>Receipts_determinants!F$7*'Receipts_RR£'!G12</f>
        <v>0</v>
      </c>
      <c r="H14" s="67">
        <f>Receipts_determinants!G$7*'Receipts_RR£'!H12</f>
        <v>0</v>
      </c>
    </row>
    <row r="15" spans="1:19" x14ac:dyDescent="0.2">
      <c r="A15" s="66" t="s">
        <v>13</v>
      </c>
      <c r="B15" s="66" t="s">
        <v>14</v>
      </c>
      <c r="C15" s="87">
        <f>Receipts_determinants!B$8*'Receipts_RR£'!C13</f>
        <v>0</v>
      </c>
      <c r="D15" s="87">
        <f>Receipts_determinants!C$8*'Receipts_RR£'!D13</f>
        <v>0</v>
      </c>
      <c r="E15" s="87">
        <f>Receipts_determinants!D$8*'Receipts_RR£'!E13</f>
        <v>0</v>
      </c>
      <c r="F15" s="87">
        <f>Receipts_determinants!E$8*'Receipts_RR£'!F13</f>
        <v>0</v>
      </c>
      <c r="G15" s="87">
        <f>Receipts_determinants!F$8*'Receipts_RR£'!G13</f>
        <v>0</v>
      </c>
      <c r="H15" s="87">
        <f>Receipts_determinants!G$8*'Receipts_RR£'!H13</f>
        <v>0</v>
      </c>
    </row>
    <row r="16" spans="1:19" x14ac:dyDescent="0.2">
      <c r="A16" s="102"/>
      <c r="B16" s="102" t="s">
        <v>15</v>
      </c>
      <c r="C16" s="67">
        <f>Receipts_determinants!B$8*'Receipts_RR£'!C14</f>
        <v>0</v>
      </c>
      <c r="D16" s="67">
        <f>Receipts_determinants!C$8*'Receipts_RR£'!D14</f>
        <v>0</v>
      </c>
      <c r="E16" s="67">
        <f>Receipts_determinants!D$8*'Receipts_RR£'!E14</f>
        <v>0</v>
      </c>
      <c r="F16" s="67">
        <f>Receipts_determinants!E$8*'Receipts_RR£'!F14</f>
        <v>0</v>
      </c>
      <c r="G16" s="67">
        <f>Receipts_determinants!F$8*'Receipts_RR£'!G14</f>
        <v>0</v>
      </c>
      <c r="H16" s="67">
        <f>Receipts_determinants!G$8*'Receipts_RR£'!H14</f>
        <v>0</v>
      </c>
    </row>
    <row r="17" spans="1:9" x14ac:dyDescent="0.2">
      <c r="A17" s="103" t="s">
        <v>252</v>
      </c>
      <c r="B17" s="103" t="s">
        <v>12</v>
      </c>
      <c r="C17" s="104">
        <f>Receipts_determinants!B9*'Receipts_RR£'!C15</f>
        <v>0</v>
      </c>
      <c r="D17" s="104">
        <f>Receipts_determinants!C9*'Receipts_RR£'!D15</f>
        <v>0</v>
      </c>
      <c r="E17" s="104">
        <f>Receipts_determinants!D9*'Receipts_RR£'!E15</f>
        <v>0</v>
      </c>
      <c r="F17" s="104">
        <f>Receipts_determinants!E9*'Receipts_RR£'!F15</f>
        <v>0</v>
      </c>
      <c r="G17" s="104">
        <f>Receipts_determinants!F9*'Receipts_RR£'!G15</f>
        <v>0</v>
      </c>
      <c r="H17" s="104">
        <f>Receipts_determinants!G9*'Receipts_RR£'!H15</f>
        <v>0</v>
      </c>
    </row>
    <row r="18" spans="1:9" x14ac:dyDescent="0.2">
      <c r="A18" s="66" t="s">
        <v>16</v>
      </c>
      <c r="B18" s="66" t="s">
        <v>17</v>
      </c>
      <c r="C18" s="87">
        <f>Receipts_determinants!B$10*'Receipts_RR£'!C16</f>
        <v>0</v>
      </c>
      <c r="D18" s="87">
        <f>Receipts_determinants!C$10*'Receipts_RR£'!D16</f>
        <v>0</v>
      </c>
      <c r="E18" s="87">
        <f>Receipts_determinants!D$10*'Receipts_RR£'!E16</f>
        <v>0</v>
      </c>
      <c r="F18" s="87">
        <f>Receipts_determinants!E$10*'Receipts_RR£'!F16</f>
        <v>0</v>
      </c>
      <c r="G18" s="87">
        <f>Receipts_determinants!F$10*'Receipts_RR£'!G16</f>
        <v>0</v>
      </c>
      <c r="H18" s="87">
        <f>Receipts_determinants!G$10*'Receipts_RR£'!H16</f>
        <v>0</v>
      </c>
    </row>
    <row r="19" spans="1:9" x14ac:dyDescent="0.2">
      <c r="A19" s="102"/>
      <c r="B19" s="102" t="s">
        <v>9</v>
      </c>
      <c r="C19" s="67"/>
      <c r="D19" s="67">
        <f>Receipts_determinants!B$10*'Receipts_RR£'!D17</f>
        <v>0</v>
      </c>
      <c r="E19" s="67">
        <f>Receipts_determinants!C$10*'Receipts_RR£'!E17</f>
        <v>0</v>
      </c>
      <c r="F19" s="67">
        <f>Receipts_determinants!D$10*'Receipts_RR£'!F17</f>
        <v>0</v>
      </c>
      <c r="G19" s="67">
        <f>Receipts_determinants!E$10*'Receipts_RR£'!G17</f>
        <v>0</v>
      </c>
      <c r="H19" s="67">
        <f>Receipts_determinants!F$10*'Receipts_RR£'!H17</f>
        <v>0</v>
      </c>
      <c r="I19" s="34" t="s">
        <v>119</v>
      </c>
    </row>
    <row r="20" spans="1:9" x14ac:dyDescent="0.2">
      <c r="A20" s="105" t="s">
        <v>245</v>
      </c>
      <c r="B20" s="105" t="s">
        <v>17</v>
      </c>
      <c r="C20" s="106">
        <f>Receipts_determinants!B11*'Receipts_RR£'!C18</f>
        <v>0</v>
      </c>
      <c r="D20" s="106">
        <f>Receipts_determinants!C11*'Receipts_RR£'!D18</f>
        <v>0</v>
      </c>
      <c r="E20" s="106">
        <f>Receipts_determinants!D11*'Receipts_RR£'!E18</f>
        <v>0</v>
      </c>
      <c r="F20" s="106">
        <f>Receipts_determinants!E11*'Receipts_RR£'!F18</f>
        <v>0</v>
      </c>
      <c r="G20" s="106">
        <f>Receipts_determinants!F11*'Receipts_RR£'!G18</f>
        <v>0</v>
      </c>
      <c r="H20" s="106">
        <f>Receipts_determinants!G11*'Receipts_RR£'!H18</f>
        <v>0</v>
      </c>
    </row>
    <row r="21" spans="1:9" x14ac:dyDescent="0.2">
      <c r="A21" s="100" t="s">
        <v>18</v>
      </c>
      <c r="B21" s="100" t="s">
        <v>17</v>
      </c>
      <c r="C21" s="101">
        <f>Receipts_determinants!B$12*'Receipts_RR£'!C19</f>
        <v>0</v>
      </c>
      <c r="D21" s="101">
        <f>Receipts_determinants!C$12*'Receipts_RR£'!D19</f>
        <v>0</v>
      </c>
      <c r="E21" s="101">
        <f>Receipts_determinants!D$12*'Receipts_RR£'!E19</f>
        <v>0</v>
      </c>
      <c r="F21" s="101">
        <f>Receipts_determinants!E$12*'Receipts_RR£'!F19</f>
        <v>0</v>
      </c>
      <c r="G21" s="101">
        <f>Receipts_determinants!F$12*'Receipts_RR£'!G19</f>
        <v>0</v>
      </c>
      <c r="H21" s="101">
        <f>Receipts_determinants!G$12*'Receipts_RR£'!H19</f>
        <v>0</v>
      </c>
    </row>
    <row r="22" spans="1:9" x14ac:dyDescent="0.2">
      <c r="A22" s="100" t="s">
        <v>20</v>
      </c>
      <c r="B22" s="100" t="s">
        <v>15</v>
      </c>
      <c r="C22" s="101">
        <f>Receipts_determinants!B$13*'Receipts_RR£'!C20</f>
        <v>0</v>
      </c>
      <c r="D22" s="101">
        <f>Receipts_determinants!C$13*'Receipts_RR£'!D20</f>
        <v>0</v>
      </c>
      <c r="E22" s="101">
        <f>Receipts_determinants!D$13*'Receipts_RR£'!E20</f>
        <v>0</v>
      </c>
      <c r="F22" s="101">
        <f>Receipts_determinants!E$13*'Receipts_RR£'!F20</f>
        <v>0</v>
      </c>
      <c r="G22" s="101">
        <f>Receipts_determinants!F$13*'Receipts_RR£'!G20</f>
        <v>0</v>
      </c>
      <c r="H22" s="101">
        <f>Receipts_determinants!G$13*'Receipts_RR£'!H20</f>
        <v>0</v>
      </c>
    </row>
    <row r="23" spans="1:9" x14ac:dyDescent="0.2">
      <c r="A23" s="105"/>
      <c r="B23" s="105" t="s">
        <v>21</v>
      </c>
      <c r="C23" s="106">
        <f>Receipts_determinants!B$13*'Receipts_RR£'!C21</f>
        <v>0</v>
      </c>
      <c r="D23" s="106">
        <f>Receipts_determinants!C$13*'Receipts_RR£'!D21</f>
        <v>0</v>
      </c>
      <c r="E23" s="106">
        <f>Receipts_determinants!D$13*'Receipts_RR£'!E21</f>
        <v>0</v>
      </c>
      <c r="F23" s="106">
        <f>Receipts_determinants!E$13*'Receipts_RR£'!F21</f>
        <v>0</v>
      </c>
      <c r="G23" s="106">
        <f>Receipts_determinants!F$13*'Receipts_RR£'!G21</f>
        <v>0</v>
      </c>
      <c r="H23" s="106">
        <f>Receipts_determinants!G$13*'Receipts_RR£'!H21</f>
        <v>0</v>
      </c>
    </row>
    <row r="24" spans="1:9" x14ac:dyDescent="0.2">
      <c r="A24" s="103" t="s">
        <v>101</v>
      </c>
      <c r="B24" s="103" t="s">
        <v>12</v>
      </c>
      <c r="C24" s="104">
        <f>Receipts_determinants!B$14*'Receipts_RR£'!C22</f>
        <v>0</v>
      </c>
      <c r="D24" s="104">
        <f>Receipts_determinants!C$14*'Receipts_RR£'!D22</f>
        <v>0</v>
      </c>
      <c r="E24" s="104">
        <f>Receipts_determinants!D$14*'Receipts_RR£'!E22</f>
        <v>0</v>
      </c>
      <c r="F24" s="104">
        <f>Receipts_determinants!E$14*'Receipts_RR£'!F22</f>
        <v>0</v>
      </c>
      <c r="G24" s="104">
        <f>Receipts_determinants!F$14*'Receipts_RR£'!G22</f>
        <v>0</v>
      </c>
      <c r="H24" s="104">
        <f>Receipts_determinants!G$14*'Receipts_RR£'!H22</f>
        <v>0</v>
      </c>
    </row>
    <row r="25" spans="1:9" x14ac:dyDescent="0.2">
      <c r="A25" s="103" t="s">
        <v>22</v>
      </c>
      <c r="B25" s="107" t="s">
        <v>152</v>
      </c>
      <c r="C25" s="104">
        <f>Receipts_determinants!B$15*'Receipts_RR£'!C23</f>
        <v>0</v>
      </c>
      <c r="D25" s="104">
        <f>Receipts_determinants!C$15*'Receipts_RR£'!D23</f>
        <v>0</v>
      </c>
      <c r="E25" s="104">
        <f>Receipts_determinants!D$15*'Receipts_RR£'!E23</f>
        <v>0</v>
      </c>
      <c r="F25" s="104">
        <f>Receipts_determinants!E$15*'Receipts_RR£'!F23</f>
        <v>0</v>
      </c>
      <c r="G25" s="104">
        <f>Receipts_determinants!F$15*'Receipts_RR£'!G23</f>
        <v>0</v>
      </c>
      <c r="H25" s="104">
        <f>Receipts_determinants!G$15*'Receipts_RR£'!H23</f>
        <v>0</v>
      </c>
    </row>
    <row r="26" spans="1:9" x14ac:dyDescent="0.2">
      <c r="A26" s="105" t="s">
        <v>23</v>
      </c>
      <c r="B26" s="105" t="s">
        <v>24</v>
      </c>
      <c r="C26" s="106">
        <f>Receipts_determinants!B$16*'Receipts_RR£'!C24</f>
        <v>0</v>
      </c>
      <c r="D26" s="106">
        <f>Receipts_determinants!C$16*'Receipts_RR£'!D24</f>
        <v>0</v>
      </c>
      <c r="E26" s="106">
        <f>Receipts_determinants!D$16*'Receipts_RR£'!E24</f>
        <v>0</v>
      </c>
      <c r="F26" s="106">
        <f>Receipts_determinants!E$16*'Receipts_RR£'!F24</f>
        <v>0</v>
      </c>
      <c r="G26" s="106">
        <f>Receipts_determinants!F$16*'Receipts_RR£'!G24</f>
        <v>0</v>
      </c>
      <c r="H26" s="106">
        <f>Receipts_determinants!G$16*'Receipts_RR£'!H24</f>
        <v>0</v>
      </c>
    </row>
    <row r="27" spans="1:9" x14ac:dyDescent="0.2">
      <c r="A27" s="105"/>
      <c r="B27" s="105" t="s">
        <v>25</v>
      </c>
      <c r="C27" s="106">
        <f>Receipts_determinants!B$16*'Receipts_RR£'!C25</f>
        <v>0</v>
      </c>
      <c r="D27" s="106">
        <f>Receipts_determinants!C$16*'Receipts_RR£'!D25</f>
        <v>0</v>
      </c>
      <c r="E27" s="106">
        <f>Receipts_determinants!D$16*'Receipts_RR£'!E25</f>
        <v>0</v>
      </c>
      <c r="F27" s="106">
        <f>Receipts_determinants!E$16*'Receipts_RR£'!F25</f>
        <v>0</v>
      </c>
      <c r="G27" s="106">
        <f>Receipts_determinants!F$16*'Receipts_RR£'!G25</f>
        <v>0</v>
      </c>
      <c r="H27" s="106">
        <f>Receipts_determinants!G$16*'Receipts_RR£'!H25</f>
        <v>0</v>
      </c>
    </row>
    <row r="28" spans="1:9" x14ac:dyDescent="0.2">
      <c r="A28" s="102"/>
      <c r="B28" s="102" t="s">
        <v>26</v>
      </c>
      <c r="C28" s="67"/>
      <c r="D28" s="67">
        <f>Receipts_determinants!B$16*'Receipts_RR£'!D26</f>
        <v>0</v>
      </c>
      <c r="E28" s="67">
        <f>Receipts_determinants!C$16*'Receipts_RR£'!E26</f>
        <v>0</v>
      </c>
      <c r="F28" s="67">
        <f>Receipts_determinants!D$16*'Receipts_RR£'!F26</f>
        <v>0</v>
      </c>
      <c r="G28" s="67">
        <f>Receipts_determinants!E$16*'Receipts_RR£'!G26</f>
        <v>0</v>
      </c>
      <c r="H28" s="67">
        <f>Receipts_determinants!F$16*'Receipts_RR£'!H26</f>
        <v>0</v>
      </c>
      <c r="I28" s="34" t="s">
        <v>246</v>
      </c>
    </row>
    <row r="29" spans="1:9" x14ac:dyDescent="0.2">
      <c r="A29" s="66" t="s">
        <v>28</v>
      </c>
      <c r="B29" s="66" t="s">
        <v>24</v>
      </c>
      <c r="C29" s="87">
        <f>Receipts_determinants!B$17*'Receipts_RR£'!C27</f>
        <v>0</v>
      </c>
      <c r="D29" s="87">
        <f>Receipts_determinants!C$17*'Receipts_RR£'!D27</f>
        <v>0</v>
      </c>
      <c r="E29" s="87">
        <f>Receipts_determinants!D$17*'Receipts_RR£'!E27</f>
        <v>0</v>
      </c>
      <c r="F29" s="87">
        <f>Receipts_determinants!E$17*'Receipts_RR£'!F27</f>
        <v>0</v>
      </c>
      <c r="G29" s="87">
        <f>Receipts_determinants!F$17*'Receipts_RR£'!G27</f>
        <v>0</v>
      </c>
      <c r="H29" s="87">
        <f>Receipts_determinants!G$17*'Receipts_RR£'!H27</f>
        <v>0</v>
      </c>
    </row>
    <row r="30" spans="1:9" x14ac:dyDescent="0.2">
      <c r="A30" s="66"/>
      <c r="B30" s="66" t="s">
        <v>25</v>
      </c>
      <c r="C30" s="87">
        <f>Receipts_determinants!B$17*'Receipts_RR£'!C28</f>
        <v>0</v>
      </c>
      <c r="D30" s="87">
        <f>Receipts_determinants!C$17*'Receipts_RR£'!D28</f>
        <v>0</v>
      </c>
      <c r="E30" s="87">
        <f>Receipts_determinants!D$17*'Receipts_RR£'!E28</f>
        <v>0</v>
      </c>
      <c r="F30" s="87">
        <f>Receipts_determinants!E$17*'Receipts_RR£'!F28</f>
        <v>0</v>
      </c>
      <c r="G30" s="87">
        <f>Receipts_determinants!F$17*'Receipts_RR£'!G28</f>
        <v>0</v>
      </c>
      <c r="H30" s="87">
        <f>Receipts_determinants!G$17*'Receipts_RR£'!H28</f>
        <v>0</v>
      </c>
    </row>
    <row r="31" spans="1:9" x14ac:dyDescent="0.2">
      <c r="A31" s="102"/>
      <c r="B31" s="102" t="s">
        <v>26</v>
      </c>
      <c r="C31" s="67">
        <f>Receipts_determinants!B$17*'Receipts_RR£'!C29</f>
        <v>0</v>
      </c>
      <c r="D31" s="67">
        <f>Receipts_determinants!C$17*'Receipts_RR£'!D29</f>
        <v>0</v>
      </c>
      <c r="E31" s="67">
        <f>Receipts_determinants!D$17*'Receipts_RR£'!E29</f>
        <v>0</v>
      </c>
      <c r="F31" s="67">
        <f>Receipts_determinants!E$17*'Receipts_RR£'!F29</f>
        <v>0</v>
      </c>
      <c r="G31" s="67">
        <f>Receipts_determinants!F$17*'Receipts_RR£'!G29</f>
        <v>0</v>
      </c>
      <c r="H31" s="67">
        <f>Receipts_determinants!G$17*'Receipts_RR£'!H29</f>
        <v>0</v>
      </c>
    </row>
    <row r="32" spans="1:9" x14ac:dyDescent="0.2">
      <c r="A32" s="66" t="s">
        <v>29</v>
      </c>
      <c r="B32" s="66" t="s">
        <v>25</v>
      </c>
      <c r="C32" s="87">
        <f>Receipts_determinants!B$18*'Receipts_RR£'!C30</f>
        <v>0</v>
      </c>
      <c r="D32" s="87">
        <f>Receipts_determinants!C$18*'Receipts_RR£'!D30</f>
        <v>0</v>
      </c>
      <c r="E32" s="87">
        <f>Receipts_determinants!D$18*'Receipts_RR£'!E30</f>
        <v>0</v>
      </c>
      <c r="F32" s="87">
        <f>Receipts_determinants!E$18*'Receipts_RR£'!F30</f>
        <v>0</v>
      </c>
      <c r="G32" s="87">
        <f>Receipts_determinants!F$18*'Receipts_RR£'!G30</f>
        <v>0</v>
      </c>
      <c r="H32" s="87">
        <f>Receipts_determinants!G$18*'Receipts_RR£'!H30</f>
        <v>0</v>
      </c>
    </row>
    <row r="33" spans="1:8" x14ac:dyDescent="0.2">
      <c r="A33" s="105"/>
      <c r="B33" s="105" t="s">
        <v>26</v>
      </c>
      <c r="C33" s="106">
        <f>Receipts_determinants!B$18*'Receipts_RR£'!C31</f>
        <v>0</v>
      </c>
      <c r="D33" s="106">
        <f>Receipts_determinants!C$18*'Receipts_RR£'!D31</f>
        <v>0</v>
      </c>
      <c r="E33" s="106">
        <f>Receipts_determinants!D$18*'Receipts_RR£'!E31</f>
        <v>0</v>
      </c>
      <c r="F33" s="106">
        <f>Receipts_determinants!E$18*'Receipts_RR£'!F31</f>
        <v>0</v>
      </c>
      <c r="G33" s="106">
        <f>Receipts_determinants!F$18*'Receipts_RR£'!G31</f>
        <v>0</v>
      </c>
      <c r="H33" s="106">
        <f>Receipts_determinants!G$18*'Receipts_RR£'!H31</f>
        <v>0</v>
      </c>
    </row>
    <row r="34" spans="1:8" x14ac:dyDescent="0.2">
      <c r="A34" s="100" t="s">
        <v>30</v>
      </c>
      <c r="B34" s="100" t="s">
        <v>31</v>
      </c>
      <c r="C34" s="101">
        <f>Receipts_determinants!B$19*'Receipts_RR£'!C32</f>
        <v>0</v>
      </c>
      <c r="D34" s="101">
        <f>Receipts_determinants!C$19*'Receipts_RR£'!D32</f>
        <v>0</v>
      </c>
      <c r="E34" s="101">
        <f>Receipts_determinants!D$19*'Receipts_RR£'!E32</f>
        <v>0</v>
      </c>
      <c r="F34" s="101">
        <f>Receipts_determinants!E$19*'Receipts_RR£'!F32</f>
        <v>0</v>
      </c>
      <c r="G34" s="101">
        <f>Receipts_determinants!F$19*'Receipts_RR£'!G32</f>
        <v>0</v>
      </c>
      <c r="H34" s="101">
        <f>Receipts_determinants!G$19*'Receipts_RR£'!H32</f>
        <v>0</v>
      </c>
    </row>
    <row r="35" spans="1:8" x14ac:dyDescent="0.2">
      <c r="A35" s="105"/>
      <c r="B35" s="105" t="s">
        <v>46</v>
      </c>
      <c r="C35" s="106">
        <f>Receipts_determinants!B$19*'Receipts_RR£'!C33</f>
        <v>0</v>
      </c>
      <c r="D35" s="106">
        <f>Receipts_determinants!C$19*'Receipts_RR£'!D33</f>
        <v>0</v>
      </c>
      <c r="E35" s="106">
        <f>Receipts_determinants!D$19*'Receipts_RR£'!E33</f>
        <v>0</v>
      </c>
      <c r="F35" s="106">
        <f>Receipts_determinants!E$19*'Receipts_RR£'!F33</f>
        <v>0</v>
      </c>
      <c r="G35" s="106">
        <f>Receipts_determinants!F$19*'Receipts_RR£'!G33</f>
        <v>0</v>
      </c>
      <c r="H35" s="106">
        <f>Receipts_determinants!G$19*'Receipts_RR£'!H33</f>
        <v>0</v>
      </c>
    </row>
    <row r="36" spans="1:8" x14ac:dyDescent="0.2">
      <c r="A36" s="102"/>
      <c r="B36" s="102" t="s">
        <v>15</v>
      </c>
      <c r="C36" s="67">
        <f>Receipts_determinants!B$19*'Receipts_RR£'!C34</f>
        <v>0</v>
      </c>
      <c r="D36" s="67">
        <f>Receipts_determinants!C$19*'Receipts_RR£'!D34</f>
        <v>0</v>
      </c>
      <c r="E36" s="67">
        <f>Receipts_determinants!D$19*'Receipts_RR£'!E34</f>
        <v>0</v>
      </c>
      <c r="F36" s="67">
        <f>Receipts_determinants!E$19*'Receipts_RR£'!F34</f>
        <v>0</v>
      </c>
      <c r="G36" s="67">
        <f>Receipts_determinants!F$19*'Receipts_RR£'!G34</f>
        <v>0</v>
      </c>
      <c r="H36" s="67">
        <f>Receipts_determinants!G$19*'Receipts_RR£'!H34</f>
        <v>0</v>
      </c>
    </row>
    <row r="37" spans="1:8" x14ac:dyDescent="0.2">
      <c r="A37" s="66" t="s">
        <v>45</v>
      </c>
      <c r="B37" s="66" t="s">
        <v>31</v>
      </c>
      <c r="C37" s="87">
        <f>Receipts_determinants!B$20*'Receipts_RR£'!C35</f>
        <v>0</v>
      </c>
      <c r="D37" s="87">
        <f>Receipts_determinants!C$20*'Receipts_RR£'!D35</f>
        <v>0</v>
      </c>
      <c r="E37" s="87">
        <f>Receipts_determinants!D$20*'Receipts_RR£'!E35</f>
        <v>0</v>
      </c>
      <c r="F37" s="87">
        <f>Receipts_determinants!E$20*'Receipts_RR£'!F35</f>
        <v>0</v>
      </c>
      <c r="G37" s="87">
        <f>Receipts_determinants!F$20*'Receipts_RR£'!G35</f>
        <v>0</v>
      </c>
      <c r="H37" s="87">
        <f>Receipts_determinants!G$20*'Receipts_RR£'!H35</f>
        <v>0</v>
      </c>
    </row>
    <row r="38" spans="1:8" x14ac:dyDescent="0.2">
      <c r="A38" s="102"/>
      <c r="B38" s="102" t="s">
        <v>46</v>
      </c>
      <c r="C38" s="67">
        <f>Receipts_determinants!B$20*'Receipts_RR£'!C36</f>
        <v>0</v>
      </c>
      <c r="D38" s="67">
        <f>Receipts_determinants!C$20*'Receipts_RR£'!D36</f>
        <v>0</v>
      </c>
      <c r="E38" s="67">
        <f>Receipts_determinants!D$20*'Receipts_RR£'!E36</f>
        <v>0</v>
      </c>
      <c r="F38" s="67">
        <f>Receipts_determinants!E$20*'Receipts_RR£'!F36</f>
        <v>0</v>
      </c>
      <c r="G38" s="67">
        <f>Receipts_determinants!F$20*'Receipts_RR£'!G36</f>
        <v>0</v>
      </c>
      <c r="H38" s="67">
        <f>Receipts_determinants!G$20*'Receipts_RR£'!H36</f>
        <v>0</v>
      </c>
    </row>
    <row r="39" spans="1:8" x14ac:dyDescent="0.2">
      <c r="A39" s="34" t="s">
        <v>270</v>
      </c>
      <c r="B39" s="105" t="s">
        <v>47</v>
      </c>
      <c r="C39" s="106">
        <f>Receipts_determinants!B$22*'Receipts_RR£'!C37</f>
        <v>0</v>
      </c>
      <c r="D39" s="106">
        <f>Receipts_determinants!C$22*'Receipts_RR£'!D37</f>
        <v>0</v>
      </c>
      <c r="E39" s="106">
        <f>Receipts_determinants!D$22*'Receipts_RR£'!E37</f>
        <v>0</v>
      </c>
      <c r="F39" s="106">
        <f>Receipts_determinants!E$22*'Receipts_RR£'!F37</f>
        <v>0</v>
      </c>
      <c r="G39" s="106">
        <f>Receipts_determinants!F$22*'Receipts_RR£'!G37</f>
        <v>0</v>
      </c>
      <c r="H39" s="106">
        <f>Receipts_determinants!G$22*'Receipts_RR£'!H37</f>
        <v>0</v>
      </c>
    </row>
    <row r="40" spans="1:8" x14ac:dyDescent="0.2">
      <c r="A40" s="100" t="s">
        <v>51</v>
      </c>
      <c r="B40" s="100" t="s">
        <v>31</v>
      </c>
      <c r="C40" s="101">
        <f>(Receipts_determinants!B$23*'Receipts_RR£'!C38)/0.05</f>
        <v>0</v>
      </c>
      <c r="D40" s="101">
        <f>(Receipts_determinants!C$23*'Receipts_RR£'!D38)/0.05</f>
        <v>0</v>
      </c>
      <c r="E40" s="101">
        <f>(Receipts_determinants!D$23*'Receipts_RR£'!E38)/0.05</f>
        <v>0</v>
      </c>
      <c r="F40" s="101">
        <f>(Receipts_determinants!E$23*'Receipts_RR£'!F38)/0.05</f>
        <v>0</v>
      </c>
      <c r="G40" s="101">
        <f>(Receipts_determinants!F$23*'Receipts_RR£'!G38)/0.05</f>
        <v>0</v>
      </c>
      <c r="H40" s="101">
        <f>(Receipts_determinants!G$23*'Receipts_RR£'!H38)/0.05</f>
        <v>0</v>
      </c>
    </row>
    <row r="41" spans="1:8" x14ac:dyDescent="0.2">
      <c r="A41" s="102"/>
      <c r="B41" s="102" t="s">
        <v>15</v>
      </c>
      <c r="C41" s="67">
        <f>Receipts_determinants!B$23*'Receipts_RR£'!C39</f>
        <v>0</v>
      </c>
      <c r="D41" s="67">
        <f>Receipts_determinants!C$23*'Receipts_RR£'!D39</f>
        <v>0</v>
      </c>
      <c r="E41" s="67">
        <f>Receipts_determinants!D$23*'Receipts_RR£'!E39</f>
        <v>0</v>
      </c>
      <c r="F41" s="67">
        <f>Receipts_determinants!E$23*'Receipts_RR£'!F39</f>
        <v>0</v>
      </c>
      <c r="G41" s="67">
        <f>Receipts_determinants!F$23*'Receipts_RR£'!G39</f>
        <v>0</v>
      </c>
      <c r="H41" s="67">
        <f>Receipts_determinants!G$23*'Receipts_RR£'!H39</f>
        <v>0</v>
      </c>
    </row>
    <row r="42" spans="1:8" x14ac:dyDescent="0.2">
      <c r="A42" s="105" t="s">
        <v>111</v>
      </c>
      <c r="B42" s="105" t="s">
        <v>15</v>
      </c>
      <c r="C42" s="106">
        <f>Receipts_determinants!B$24*'Receipts_RR£'!C40</f>
        <v>0</v>
      </c>
      <c r="D42" s="106">
        <f>Receipts_determinants!C$24*'Receipts_RR£'!D40</f>
        <v>5.4908478020730294E-12</v>
      </c>
      <c r="E42" s="106">
        <f>Receipts_determinants!D$24*'Receipts_RR£'!E40</f>
        <v>5.4789709196463099E-12</v>
      </c>
      <c r="F42" s="106">
        <f>Receipts_determinants!E$24*'Receipts_RR£'!F40</f>
        <v>5.4438227732372823E-12</v>
      </c>
      <c r="G42" s="106">
        <f>Receipts_determinants!F$24*'Receipts_RR£'!G40</f>
        <v>5.4413895602820314E-12</v>
      </c>
      <c r="H42" s="106">
        <f>Receipts_determinants!G$24*'Receipts_RR£'!H40</f>
        <v>5.4389574348943833E-12</v>
      </c>
    </row>
    <row r="43" spans="1:8" x14ac:dyDescent="0.2">
      <c r="A43" s="105"/>
      <c r="B43" s="105" t="s">
        <v>14</v>
      </c>
      <c r="C43" s="106">
        <f>Receipts_determinants!B$24*'Receipts_RR£'!C41</f>
        <v>4.0892830597479158E-13</v>
      </c>
      <c r="D43" s="106">
        <f>Receipts_determinants!C$24*'Receipts_RR£'!D41</f>
        <v>3.0146077623747509E-12</v>
      </c>
      <c r="E43" s="106">
        <f>Receipts_determinants!D$24*'Receipts_RR£'!E41</f>
        <v>2.9567774968727609E-12</v>
      </c>
      <c r="F43" s="106">
        <f>Receipts_determinants!E$24*'Receipts_RR£'!F41</f>
        <v>3.0308785245588079E-12</v>
      </c>
      <c r="G43" s="106">
        <f>Receipts_determinants!F$24*'Receipts_RR£'!G41</f>
        <v>3.5862734674800346E-12</v>
      </c>
      <c r="H43" s="106">
        <f>Receipts_determinants!G$24*'Receipts_RR£'!H41</f>
        <v>3.5862734674800346E-12</v>
      </c>
    </row>
    <row r="44" spans="1:8" x14ac:dyDescent="0.2">
      <c r="A44" s="105"/>
      <c r="B44" s="105" t="s">
        <v>53</v>
      </c>
      <c r="C44" s="106">
        <f>Receipts_determinants!B$24*'Receipts_RR£'!C42</f>
        <v>8.8431397710542444E-14</v>
      </c>
      <c r="D44" s="106">
        <f>Receipts_determinants!C$24*'Receipts_RR£'!D42</f>
        <v>2.4805341895237015E-12</v>
      </c>
      <c r="E44" s="106">
        <f>Receipts_determinants!D$24*'Receipts_RR£'!E42</f>
        <v>2.9522885087102551E-12</v>
      </c>
      <c r="F44" s="106">
        <f>Receipts_determinants!E$24*'Receipts_RR£'!F42</f>
        <v>2.9000309615852391E-12</v>
      </c>
      <c r="G44" s="106">
        <f>Receipts_determinants!F$24*'Receipts_RR£'!G42</f>
        <v>2.8730275041698483E-12</v>
      </c>
      <c r="H44" s="106">
        <f>Receipts_determinants!G$24*'Receipts_RR£'!H42</f>
        <v>2.8462754877638961E-12</v>
      </c>
    </row>
    <row r="45" spans="1:8" x14ac:dyDescent="0.2">
      <c r="A45" s="105"/>
      <c r="B45" s="105" t="s">
        <v>54</v>
      </c>
      <c r="C45" s="106">
        <f>Receipts_determinants!B$24*'Receipts_RR£'!C43</f>
        <v>0</v>
      </c>
      <c r="D45" s="106">
        <f>Receipts_determinants!C$24*'Receipts_RR£'!D43</f>
        <v>1.4030426342888481E-12</v>
      </c>
      <c r="E45" s="106">
        <f>Receipts_determinants!D$24*'Receipts_RR£'!E43</f>
        <v>1.3953570631351012E-12</v>
      </c>
      <c r="F45" s="106">
        <f>Receipts_determinants!E$24*'Receipts_RR£'!F43</f>
        <v>1.4146441951284512E-12</v>
      </c>
      <c r="G45" s="106">
        <f>Receipts_determinants!F$24*'Receipts_RR£'!G43</f>
        <v>1.460538247978173E-12</v>
      </c>
      <c r="H45" s="106">
        <f>Receipts_determinants!G$24*'Receipts_RR£'!H43</f>
        <v>1.5079212010716642E-12</v>
      </c>
    </row>
    <row r="46" spans="1:8" x14ac:dyDescent="0.2">
      <c r="A46" s="105"/>
      <c r="B46" s="105" t="s">
        <v>55</v>
      </c>
      <c r="C46" s="106">
        <f>Receipts_determinants!B$24*'Receipts_RR£'!C44</f>
        <v>0</v>
      </c>
      <c r="D46" s="106">
        <f>Receipts_determinants!C$24*'Receipts_RR£'!D44</f>
        <v>0</v>
      </c>
      <c r="E46" s="106">
        <f>Receipts_determinants!D$24*'Receipts_RR£'!E44</f>
        <v>2.1586814077204913E-13</v>
      </c>
      <c r="F46" s="106">
        <f>Receipts_determinants!E$24*'Receipts_RR£'!F44</f>
        <v>4.6541003349191185E-13</v>
      </c>
      <c r="G46" s="106">
        <f>Receipts_determinants!F$24*'Receipts_RR£'!G44</f>
        <v>4.7771557700856818E-13</v>
      </c>
      <c r="H46" s="106">
        <f>Receipts_determinants!G$24*'Receipts_RR£'!H44</f>
        <v>4.903464817988184E-13</v>
      </c>
    </row>
    <row r="47" spans="1:8" x14ac:dyDescent="0.2">
      <c r="A47" s="102"/>
      <c r="B47" s="102" t="s">
        <v>21</v>
      </c>
      <c r="C47" s="67">
        <f>Receipts_determinants!B$24*'Receipts_RR£'!C45</f>
        <v>0</v>
      </c>
      <c r="D47" s="67">
        <f>Receipts_determinants!C$24*'Receipts_RR£'!D45</f>
        <v>0</v>
      </c>
      <c r="E47" s="67">
        <f>Receipts_determinants!D$24*'Receipts_RR£'!E45</f>
        <v>3.3280806724333047E-13</v>
      </c>
      <c r="F47" s="67">
        <f>Receipts_determinants!E$24*'Receipts_RR£'!F45</f>
        <v>3.4820566051642908E-13</v>
      </c>
      <c r="G47" s="67">
        <f>Receipts_determinants!F$24*'Receipts_RR£'!G45</f>
        <v>4.4394428892860703E-13</v>
      </c>
      <c r="H47" s="67">
        <f>Receipts_determinants!G$24*'Receipts_RR£'!H45</f>
        <v>5.660061108140072E-13</v>
      </c>
    </row>
    <row r="48" spans="1:8" x14ac:dyDescent="0.2">
      <c r="A48" s="105" t="s">
        <v>213</v>
      </c>
      <c r="B48" s="105" t="s">
        <v>61</v>
      </c>
      <c r="C48" s="106">
        <f>Receipts_determinants!B$25*'Receipts_RR£'!C46</f>
        <v>0</v>
      </c>
      <c r="D48" s="106">
        <f>Receipts_determinants!C$25*'Receipts_RR£'!D46</f>
        <v>0</v>
      </c>
      <c r="E48" s="106">
        <f>Receipts_determinants!D$25*'Receipts_RR£'!E46</f>
        <v>0</v>
      </c>
      <c r="F48" s="106">
        <f>Receipts_determinants!E$25*'Receipts_RR£'!F46</f>
        <v>0</v>
      </c>
      <c r="G48" s="106">
        <f>Receipts_determinants!F$25*'Receipts_RR£'!G46</f>
        <v>0</v>
      </c>
      <c r="H48" s="106">
        <f>Receipts_determinants!G$25*'Receipts_RR£'!H46</f>
        <v>4.0604554246324311E-11</v>
      </c>
    </row>
    <row r="49" spans="1:8" x14ac:dyDescent="0.2">
      <c r="A49" s="100" t="s">
        <v>122</v>
      </c>
      <c r="B49" s="100" t="s">
        <v>14</v>
      </c>
      <c r="C49" s="101">
        <f>Receipts_determinants!B$26*'Receipts_RR£'!C47</f>
        <v>0</v>
      </c>
      <c r="D49" s="101">
        <f>Receipts_determinants!C$26*'Receipts_RR£'!D47</f>
        <v>0</v>
      </c>
      <c r="E49" s="101">
        <f>Receipts_determinants!D$26*'Receipts_RR£'!E47</f>
        <v>0</v>
      </c>
      <c r="F49" s="101">
        <f>Receipts_determinants!E$26*'Receipts_RR£'!F47</f>
        <v>3.9690898878433421E-13</v>
      </c>
      <c r="G49" s="101">
        <f>Receipts_determinants!F$26*'Receipts_RR£'!G47</f>
        <v>4.1875688911336373E-13</v>
      </c>
      <c r="H49" s="101">
        <f>Receipts_determinants!G$26*'Receipts_RR£'!H47</f>
        <v>4.4180740959531336E-13</v>
      </c>
    </row>
    <row r="50" spans="1:8" x14ac:dyDescent="0.2">
      <c r="A50" s="105"/>
      <c r="B50" s="105" t="s">
        <v>53</v>
      </c>
      <c r="C50" s="106">
        <f>Receipts_determinants!B$26*'Receipts_RR£'!C48</f>
        <v>0</v>
      </c>
      <c r="D50" s="106">
        <f>Receipts_determinants!C$26*'Receipts_RR£'!D48</f>
        <v>0</v>
      </c>
      <c r="E50" s="106">
        <f>Receipts_determinants!D$26*'Receipts_RR£'!E48</f>
        <v>0</v>
      </c>
      <c r="F50" s="106">
        <f>Receipts_determinants!E$26*'Receipts_RR£'!F48</f>
        <v>-4.4658532055953912E-13</v>
      </c>
      <c r="G50" s="106">
        <f>Receipts_determinants!F$26*'Receipts_RR£'!G48</f>
        <v>-4.336066248175185E-13</v>
      </c>
      <c r="H50" s="106">
        <f>Receipts_determinants!G$26*'Receipts_RR£'!H48</f>
        <v>-4.2100511689473234E-13</v>
      </c>
    </row>
    <row r="51" spans="1:8" x14ac:dyDescent="0.2">
      <c r="A51" s="105"/>
      <c r="B51" s="105" t="s">
        <v>27</v>
      </c>
      <c r="C51" s="106">
        <f>Receipts_determinants!B$26*'Receipts_RR£'!C49</f>
        <v>0</v>
      </c>
      <c r="D51" s="106">
        <f>Receipts_determinants!C$26*'Receipts_RR£'!D49</f>
        <v>0</v>
      </c>
      <c r="E51" s="106">
        <f>Receipts_determinants!D$26*'Receipts_RR£'!E49</f>
        <v>0</v>
      </c>
      <c r="F51" s="106">
        <f>Receipts_determinants!E$26*'Receipts_RR£'!F49</f>
        <v>1.7090100226437197E-12</v>
      </c>
      <c r="G51" s="106">
        <f>Receipts_determinants!F$26*'Receipts_RR£'!G49</f>
        <v>1.7386332087595184E-12</v>
      </c>
      <c r="H51" s="106">
        <f>Receipts_determinants!G$26*'Receipts_RR£'!H49</f>
        <v>1.7687698694272651E-12</v>
      </c>
    </row>
    <row r="52" spans="1:8" x14ac:dyDescent="0.2">
      <c r="A52" s="105"/>
      <c r="B52" s="105" t="s">
        <v>150</v>
      </c>
      <c r="C52" s="106">
        <f>Receipts_determinants!B$26*'Receipts_RR£'!C50</f>
        <v>0</v>
      </c>
      <c r="D52" s="106">
        <f>Receipts_determinants!C$26*'Receipts_RR£'!D50</f>
        <v>0</v>
      </c>
      <c r="E52" s="106">
        <f>Receipts_determinants!D$26*'Receipts_RR£'!E50</f>
        <v>0</v>
      </c>
      <c r="F52" s="106">
        <f>Receipts_determinants!E$26*'Receipts_RR£'!F50</f>
        <v>7.7417058303779605E-12</v>
      </c>
      <c r="G52" s="106">
        <f>Receipts_determinants!F$26*'Receipts_RR£'!G50</f>
        <v>7.7227502164977212E-12</v>
      </c>
      <c r="H52" s="106">
        <f>Receipts_determinants!G$26*'Receipts_RR£'!H50</f>
        <v>7.7038410155535277E-12</v>
      </c>
    </row>
    <row r="53" spans="1:8" x14ac:dyDescent="0.2">
      <c r="A53" s="102"/>
      <c r="B53" s="102" t="s">
        <v>240</v>
      </c>
      <c r="C53" s="67">
        <f>Receipts_determinants!B$26*'Receipts_RR£'!C52</f>
        <v>0</v>
      </c>
      <c r="D53" s="67">
        <f>Receipts_determinants!C$26*'Receipts_RR£'!D52</f>
        <v>0</v>
      </c>
      <c r="E53" s="67">
        <f>Receipts_determinants!D$26*'Receipts_RR£'!E52</f>
        <v>0</v>
      </c>
      <c r="F53" s="67">
        <f>Receipts_determinants!E$26*'Receipts_RR£'!F52</f>
        <v>8.3496089994254914E-13</v>
      </c>
      <c r="G53" s="67">
        <f>Receipts_determinants!F$26*'Receipts_RR£'!G52</f>
        <v>8.3482628756211929E-13</v>
      </c>
      <c r="H53" s="67">
        <f>Receipts_determinants!G$26*'Receipts_RR£'!H52</f>
        <v>8.3469169688389504E-13</v>
      </c>
    </row>
    <row r="54" spans="1:8" x14ac:dyDescent="0.2">
      <c r="A54" s="66" t="s">
        <v>210</v>
      </c>
      <c r="B54" s="66" t="s">
        <v>1</v>
      </c>
      <c r="C54" s="87">
        <v>0</v>
      </c>
      <c r="D54" s="87">
        <f>Receipts_determinants!B$32*'Receipts_RR£'!D53</f>
        <v>0</v>
      </c>
      <c r="E54" s="87">
        <f>Receipts_determinants!C$32*'Receipts_RR£'!E53</f>
        <v>0</v>
      </c>
      <c r="F54" s="87">
        <f>Receipts_determinants!D$32*'Receipts_RR£'!F53</f>
        <v>0</v>
      </c>
      <c r="G54" s="87">
        <f>Receipts_determinants!E$32*'Receipts_RR£'!G53</f>
        <v>0</v>
      </c>
      <c r="H54" s="87">
        <f>Receipts_determinants!F$32*'Receipts_RR£'!H53</f>
        <v>0</v>
      </c>
    </row>
    <row r="55" spans="1:8" x14ac:dyDescent="0.2">
      <c r="A55" s="66"/>
      <c r="B55" s="66" t="s">
        <v>2</v>
      </c>
      <c r="C55" s="87">
        <v>0</v>
      </c>
      <c r="D55" s="87">
        <f>Receipts_determinants!B$32*'Receipts_RR£'!D54</f>
        <v>0</v>
      </c>
      <c r="E55" s="87">
        <f>Receipts_determinants!C$32*'Receipts_RR£'!E54</f>
        <v>0</v>
      </c>
      <c r="F55" s="87">
        <f>Receipts_determinants!D$32*'Receipts_RR£'!F54</f>
        <v>0</v>
      </c>
      <c r="G55" s="87">
        <f>Receipts_determinants!E$32*'Receipts_RR£'!G54</f>
        <v>0</v>
      </c>
      <c r="H55" s="87">
        <f>Receipts_determinants!F$32*'Receipts_RR£'!H54</f>
        <v>0</v>
      </c>
    </row>
    <row r="56" spans="1:8" x14ac:dyDescent="0.2">
      <c r="A56" s="102"/>
      <c r="B56" s="102" t="s">
        <v>9</v>
      </c>
      <c r="C56" s="67">
        <v>0</v>
      </c>
      <c r="D56" s="67">
        <f>Receipts_determinants!B$32*'Receipts_RR£'!D55</f>
        <v>0</v>
      </c>
      <c r="E56" s="67">
        <f>Receipts_determinants!C$32*'Receipts_RR£'!E55</f>
        <v>0</v>
      </c>
      <c r="F56" s="67">
        <f>Receipts_determinants!D$32*'Receipts_RR£'!F55</f>
        <v>0</v>
      </c>
      <c r="G56" s="67">
        <f>Receipts_determinants!E$32*'Receipts_RR£'!G55</f>
        <v>0</v>
      </c>
      <c r="H56" s="67">
        <f>Receipts_determinants!F$32*'Receipts_RR£'!H55</f>
        <v>0</v>
      </c>
    </row>
    <row r="57" spans="1:8" x14ac:dyDescent="0.2">
      <c r="A57" s="102" t="s">
        <v>211</v>
      </c>
      <c r="B57" s="102" t="s">
        <v>61</v>
      </c>
      <c r="C57" s="67">
        <f>Receipts_determinants!B$28*'Receipts_RR£'!C56</f>
        <v>0</v>
      </c>
      <c r="D57" s="67">
        <f>Receipts_determinants!C$28*'Receipts_RR£'!D56</f>
        <v>0</v>
      </c>
      <c r="E57" s="67">
        <f>Receipts_determinants!D$28*'Receipts_RR£'!E56</f>
        <v>0</v>
      </c>
      <c r="F57" s="67">
        <f>Receipts_determinants!E$28*'Receipts_RR£'!F56</f>
        <v>0</v>
      </c>
      <c r="G57" s="67">
        <f>Receipts_determinants!F$28*'Receipts_RR£'!G56</f>
        <v>0</v>
      </c>
      <c r="H57" s="67">
        <f>Receipts_determinants!G$28*'Receipts_RR£'!H56</f>
        <v>0</v>
      </c>
    </row>
    <row r="58" spans="1:8" x14ac:dyDescent="0.2">
      <c r="A58" s="103" t="s">
        <v>212</v>
      </c>
      <c r="B58" s="103" t="s">
        <v>9</v>
      </c>
      <c r="C58" s="104">
        <f>Receipts_determinants!B$29*'Receipts_RR£'!C57</f>
        <v>0</v>
      </c>
      <c r="D58" s="104">
        <f>Receipts_determinants!C$29*'Receipts_RR£'!D57</f>
        <v>0</v>
      </c>
      <c r="E58" s="104">
        <f>Receipts_determinants!D$29*'Receipts_RR£'!E57</f>
        <v>0</v>
      </c>
      <c r="F58" s="104">
        <f>Receipts_determinants!E$29*'Receipts_RR£'!F57</f>
        <v>0</v>
      </c>
      <c r="G58" s="104">
        <f>Receipts_determinants!F$29*'Receipts_RR£'!G57</f>
        <v>0</v>
      </c>
      <c r="H58" s="104">
        <f>Receipts_determinants!G$29*'Receipts_RR£'!H57</f>
        <v>0</v>
      </c>
    </row>
    <row r="59" spans="1:8" x14ac:dyDescent="0.2">
      <c r="A59" s="103" t="s">
        <v>241</v>
      </c>
      <c r="B59" s="107" t="s">
        <v>259</v>
      </c>
      <c r="C59" s="67">
        <f>Receipts_determinants!B30*'Receipts_RR£'!C58</f>
        <v>0</v>
      </c>
      <c r="D59" s="67">
        <f>Receipts_determinants!C30*'Receipts_RR£'!D58</f>
        <v>0</v>
      </c>
      <c r="E59" s="67">
        <f>Receipts_determinants!D30*'Receipts_RR£'!E58</f>
        <v>0</v>
      </c>
      <c r="F59" s="67">
        <f>Receipts_determinants!E30*'Receipts_RR£'!F58</f>
        <v>0</v>
      </c>
      <c r="G59" s="67">
        <f>Receipts_determinants!F30*'Receipts_RR£'!G58</f>
        <v>0</v>
      </c>
      <c r="H59" s="67">
        <f>Receipts_determinants!G30*'Receipts_RR£'!H58</f>
        <v>0</v>
      </c>
    </row>
    <row r="60" spans="1:8" x14ac:dyDescent="0.2">
      <c r="A60" s="100" t="s">
        <v>242</v>
      </c>
      <c r="B60" s="100" t="s">
        <v>24</v>
      </c>
      <c r="C60" s="101">
        <f>Receipts_determinants!B31*'Receipts_RR£'!C59</f>
        <v>0</v>
      </c>
      <c r="D60" s="101">
        <f>Receipts_determinants!C31*'Receipts_RR£'!D59</f>
        <v>0</v>
      </c>
      <c r="E60" s="101">
        <f>Receipts_determinants!D31*'Receipts_RR£'!E59</f>
        <v>0</v>
      </c>
      <c r="F60" s="101">
        <f>Receipts_determinants!E31*'Receipts_RR£'!F59</f>
        <v>0</v>
      </c>
      <c r="G60" s="101">
        <f>Receipts_determinants!F31*'Receipts_RR£'!G59</f>
        <v>0</v>
      </c>
      <c r="H60" s="101">
        <f>Receipts_determinants!G31*'Receipts_RR£'!H59</f>
        <v>0</v>
      </c>
    </row>
    <row r="62" spans="1:8" x14ac:dyDescent="0.2">
      <c r="E62" s="41"/>
    </row>
  </sheetData>
  <hyperlinks>
    <hyperlink ref="A1" location="Notes!A1" display="Back to contents" xr:uid="{545BBB05-EB12-40C8-A2CD-7EBAC2EC6321}"/>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2A8D-A06F-4B62-9577-70A5E6595AB4}">
  <dimension ref="A1:P51"/>
  <sheetViews>
    <sheetView showGridLines="0" zoomScaleNormal="100" workbookViewId="0">
      <pane xSplit="1" ySplit="7" topLeftCell="B8"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16" x14ac:dyDescent="0.2">
      <c r="A1" s="1" t="s">
        <v>206</v>
      </c>
    </row>
    <row r="2" spans="1:16" x14ac:dyDescent="0.2">
      <c r="A2" s="31" t="s">
        <v>281</v>
      </c>
      <c r="B2" s="31" t="s">
        <v>3</v>
      </c>
      <c r="C2" s="31" t="s">
        <v>4</v>
      </c>
      <c r="D2" s="31" t="s">
        <v>5</v>
      </c>
      <c r="E2" s="31" t="s">
        <v>6</v>
      </c>
      <c r="F2" s="31" t="s">
        <v>7</v>
      </c>
      <c r="G2" s="31" t="s">
        <v>289</v>
      </c>
    </row>
    <row r="3" spans="1:16" x14ac:dyDescent="0.2">
      <c r="A3" s="59" t="s">
        <v>146</v>
      </c>
      <c r="B3" s="41">
        <f>Receipts_effects!C2</f>
        <v>4.9735970368533403E-13</v>
      </c>
      <c r="C3" s="41">
        <f>Receipts_effects!D2</f>
        <v>1.238903238826033E-11</v>
      </c>
      <c r="D3" s="41">
        <f>Receipts_effects!E2</f>
        <v>1.3332070196379807E-11</v>
      </c>
      <c r="E3" s="41">
        <f>Receipts_effects!F2</f>
        <v>2.3838992569707149E-11</v>
      </c>
      <c r="F3" s="41">
        <f>Receipts_effects!G2</f>
        <v>2.4564248622962466E-11</v>
      </c>
      <c r="G3" s="41">
        <f>Receipts_effects!H2</f>
        <v>6.5368439304712387E-11</v>
      </c>
    </row>
    <row r="4" spans="1:16" x14ac:dyDescent="0.2">
      <c r="A4" s="88" t="s">
        <v>147</v>
      </c>
      <c r="B4" s="89">
        <f t="shared" ref="B4:G4" si="0">B3-B30</f>
        <v>4.9735970368533403E-13</v>
      </c>
      <c r="C4" s="89">
        <f t="shared" si="0"/>
        <v>1.238903238826033E-11</v>
      </c>
      <c r="D4" s="89">
        <f t="shared" si="0"/>
        <v>1.3332070196379807E-11</v>
      </c>
      <c r="E4" s="89">
        <f t="shared" si="0"/>
        <v>2.3838992569707149E-11</v>
      </c>
      <c r="F4" s="89">
        <f t="shared" si="0"/>
        <v>2.4564248622962466E-11</v>
      </c>
      <c r="G4" s="89">
        <f t="shared" si="0"/>
        <v>2.4763885058388076E-11</v>
      </c>
    </row>
    <row r="5" spans="1:16" x14ac:dyDescent="0.2">
      <c r="A5" s="88" t="s">
        <v>148</v>
      </c>
      <c r="B5" s="89">
        <f t="shared" ref="B5:G5" si="1">B30</f>
        <v>0</v>
      </c>
      <c r="C5" s="89">
        <f t="shared" si="1"/>
        <v>0</v>
      </c>
      <c r="D5" s="89">
        <f t="shared" si="1"/>
        <v>0</v>
      </c>
      <c r="E5" s="89">
        <f t="shared" si="1"/>
        <v>0</v>
      </c>
      <c r="F5" s="89">
        <f t="shared" si="1"/>
        <v>0</v>
      </c>
      <c r="G5" s="89">
        <f t="shared" si="1"/>
        <v>4.0604554246324311E-11</v>
      </c>
    </row>
    <row r="7" spans="1:16" x14ac:dyDescent="0.2">
      <c r="A7" s="31" t="s">
        <v>19</v>
      </c>
      <c r="B7" s="31" t="s">
        <v>3</v>
      </c>
      <c r="C7" s="31" t="s">
        <v>4</v>
      </c>
      <c r="D7" s="31" t="s">
        <v>5</v>
      </c>
      <c r="E7" s="31" t="s">
        <v>6</v>
      </c>
      <c r="F7" s="31" t="s">
        <v>7</v>
      </c>
      <c r="G7" s="31" t="s">
        <v>289</v>
      </c>
      <c r="H7" s="59"/>
      <c r="I7" s="59"/>
      <c r="J7" s="59"/>
      <c r="K7" s="59"/>
      <c r="L7" s="59"/>
      <c r="M7" s="59"/>
      <c r="N7" s="59"/>
      <c r="O7" s="59"/>
      <c r="P7" s="59"/>
    </row>
    <row r="8" spans="1:16" x14ac:dyDescent="0.2">
      <c r="A8" s="34" t="s">
        <v>1</v>
      </c>
      <c r="B8" s="41">
        <f>SUMIF(Receipts_effects!$B$5:$B$60,$A8,Receipts_effects!C$5:C$60)</f>
        <v>0</v>
      </c>
      <c r="C8" s="41">
        <f>SUMIF(Receipts_effects!$B$5:$B$60,$A8,Receipts_effects!D$5:D$60)</f>
        <v>0</v>
      </c>
      <c r="D8" s="41">
        <f>SUMIF(Receipts_effects!$B$5:$B$60,$A8,Receipts_effects!E$5:E$60)</f>
        <v>0</v>
      </c>
      <c r="E8" s="41">
        <f>SUMIF(Receipts_effects!$B$5:$B$60,$A8,Receipts_effects!F$5:F$60)</f>
        <v>0</v>
      </c>
      <c r="F8" s="41">
        <f>SUMIF(Receipts_effects!$B$5:$B$60,$A8,Receipts_effects!G$5:G$60)</f>
        <v>0</v>
      </c>
      <c r="G8" s="41">
        <f>SUMIF(Receipts_effects!$B$5:$B$60,$A8,Receipts_effects!H$5:H$60)</f>
        <v>0</v>
      </c>
    </row>
    <row r="9" spans="1:16" x14ac:dyDescent="0.2">
      <c r="A9" s="34" t="s">
        <v>9</v>
      </c>
      <c r="B9" s="41">
        <f>SUMIF(Receipts_effects!$B$5:$B$60,$A9,Receipts_effects!C$5:C$60)</f>
        <v>0</v>
      </c>
      <c r="C9" s="41">
        <f>SUMIF(Receipts_effects!$B$5:$B$60,$A9,Receipts_effects!D$5:D$60)</f>
        <v>0</v>
      </c>
      <c r="D9" s="41">
        <f>SUMIF(Receipts_effects!$B$5:$B$60,$A9,Receipts_effects!E$5:E$60)</f>
        <v>0</v>
      </c>
      <c r="E9" s="41">
        <f>SUMIF(Receipts_effects!$B$5:$B$60,$A9,Receipts_effects!F$5:F$60)</f>
        <v>0</v>
      </c>
      <c r="F9" s="41">
        <f>SUMIF(Receipts_effects!$B$5:$B$60,$A9,Receipts_effects!G$5:G$60)</f>
        <v>0</v>
      </c>
      <c r="G9" s="41">
        <f>SUMIF(Receipts_effects!$B$5:$B$60,$A9,Receipts_effects!H$5:H$60)</f>
        <v>0</v>
      </c>
    </row>
    <row r="10" spans="1:16" x14ac:dyDescent="0.2">
      <c r="A10" s="34" t="s">
        <v>2</v>
      </c>
      <c r="B10" s="41">
        <f>SUMIF(Receipts_effects!$B$5:$B$60,$A10,Receipts_effects!C$5:C$60)</f>
        <v>0</v>
      </c>
      <c r="C10" s="41">
        <f>SUMIF(Receipts_effects!$B$5:$B$60,$A10,Receipts_effects!D$5:D$60)</f>
        <v>0</v>
      </c>
      <c r="D10" s="41">
        <f>SUMIF(Receipts_effects!$B$5:$B$60,$A10,Receipts_effects!E$5:E$60)</f>
        <v>0</v>
      </c>
      <c r="E10" s="41">
        <f>SUMIF(Receipts_effects!$B$5:$B$60,$A10,Receipts_effects!F$5:F$60)</f>
        <v>0</v>
      </c>
      <c r="F10" s="41">
        <f>SUMIF(Receipts_effects!$B$5:$B$60,$A10,Receipts_effects!G$5:G$60)</f>
        <v>0</v>
      </c>
      <c r="G10" s="41">
        <f>SUMIF(Receipts_effects!$B$5:$B$60,$A10,Receipts_effects!H$5:H$60)</f>
        <v>0</v>
      </c>
    </row>
    <row r="11" spans="1:16" x14ac:dyDescent="0.2">
      <c r="A11" s="34" t="s">
        <v>12</v>
      </c>
      <c r="B11" s="41">
        <f>SUMIF(Receipts_effects!$B$5:$B$60,$A11,Receipts_effects!C$5:C$60)</f>
        <v>0</v>
      </c>
      <c r="C11" s="41">
        <f>SUMIF(Receipts_effects!$B$5:$B$60,$A11,Receipts_effects!D$5:D$60)</f>
        <v>0</v>
      </c>
      <c r="D11" s="41">
        <f>SUMIF(Receipts_effects!$B$5:$B$60,$A11,Receipts_effects!E$5:E$60)</f>
        <v>0</v>
      </c>
      <c r="E11" s="41">
        <f>SUMIF(Receipts_effects!$B$5:$B$60,$A11,Receipts_effects!F$5:F$60)</f>
        <v>0</v>
      </c>
      <c r="F11" s="41">
        <f>SUMIF(Receipts_effects!$B$5:$B$60,$A11,Receipts_effects!G$5:G$60)</f>
        <v>0</v>
      </c>
      <c r="G11" s="41">
        <f>SUMIF(Receipts_effects!$B$5:$B$60,$A11,Receipts_effects!H$5:H$60)</f>
        <v>0</v>
      </c>
    </row>
    <row r="12" spans="1:16" x14ac:dyDescent="0.2">
      <c r="A12" s="34" t="s">
        <v>17</v>
      </c>
      <c r="B12" s="41">
        <f>SUMIF(Receipts_effects!$B$5:$B$60,$A12,Receipts_effects!C$5:C$60)</f>
        <v>0</v>
      </c>
      <c r="C12" s="41">
        <f>SUMIF(Receipts_effects!$B$5:$B$60,$A12,Receipts_effects!D$5:D$60)</f>
        <v>0</v>
      </c>
      <c r="D12" s="41">
        <f>SUMIF(Receipts_effects!$B$5:$B$60,$A12,Receipts_effects!E$5:E$60)</f>
        <v>0</v>
      </c>
      <c r="E12" s="41">
        <f>SUMIF(Receipts_effects!$B$5:$B$60,$A12,Receipts_effects!F$5:F$60)</f>
        <v>0</v>
      </c>
      <c r="F12" s="41">
        <f>SUMIF(Receipts_effects!$B$5:$B$60,$A12,Receipts_effects!G$5:G$60)</f>
        <v>0</v>
      </c>
      <c r="G12" s="41">
        <f>SUMIF(Receipts_effects!$B$5:$B$60,$A12,Receipts_effects!H$5:H$60)</f>
        <v>0</v>
      </c>
    </row>
    <row r="13" spans="1:16" x14ac:dyDescent="0.2">
      <c r="A13" s="34" t="s">
        <v>31</v>
      </c>
      <c r="B13" s="41">
        <f>SUMIF(Receipts_effects!$B$5:$B$60,$A13,Receipts_effects!C$5:C$60)</f>
        <v>0</v>
      </c>
      <c r="C13" s="41">
        <f>SUMIF(Receipts_effects!$B$5:$B$60,$A13,Receipts_effects!D$5:D$60)</f>
        <v>0</v>
      </c>
      <c r="D13" s="41">
        <f>SUMIF(Receipts_effects!$B$5:$B$60,$A13,Receipts_effects!E$5:E$60)</f>
        <v>0</v>
      </c>
      <c r="E13" s="41">
        <f>SUMIF(Receipts_effects!$B$5:$B$60,$A13,Receipts_effects!F$5:F$60)</f>
        <v>0</v>
      </c>
      <c r="F13" s="41">
        <f>SUMIF(Receipts_effects!$B$5:$B$60,$A13,Receipts_effects!G$5:G$60)</f>
        <v>0</v>
      </c>
      <c r="G13" s="41">
        <f>SUMIF(Receipts_effects!$B$5:$B$60,$A13,Receipts_effects!H$5:H$60)</f>
        <v>0</v>
      </c>
    </row>
    <row r="14" spans="1:16" x14ac:dyDescent="0.2">
      <c r="A14" s="34" t="s">
        <v>14</v>
      </c>
      <c r="B14" s="41">
        <f>SUMIF(Receipts_effects!$B$5:$B$60,$A14,Receipts_effects!C$5:C$60)</f>
        <v>4.0892830597479158E-13</v>
      </c>
      <c r="C14" s="41">
        <f>SUMIF(Receipts_effects!$B$5:$B$60,$A14,Receipts_effects!D$5:D$60)</f>
        <v>3.0146077623747509E-12</v>
      </c>
      <c r="D14" s="41">
        <f>SUMIF(Receipts_effects!$B$5:$B$60,$A14,Receipts_effects!E$5:E$60)</f>
        <v>2.9567774968727609E-12</v>
      </c>
      <c r="E14" s="41">
        <f>SUMIF(Receipts_effects!$B$5:$B$60,$A14,Receipts_effects!F$5:F$60)</f>
        <v>3.4277875133431419E-12</v>
      </c>
      <c r="F14" s="41">
        <f>SUMIF(Receipts_effects!$B$5:$B$60,$A14,Receipts_effects!G$5:G$60)</f>
        <v>4.0050303565933982E-12</v>
      </c>
      <c r="G14" s="41">
        <f>SUMIF(Receipts_effects!$B$5:$B$60,$A14,Receipts_effects!H$5:H$60)</f>
        <v>4.0280808770753477E-12</v>
      </c>
    </row>
    <row r="15" spans="1:16" x14ac:dyDescent="0.2">
      <c r="A15" s="34" t="s">
        <v>53</v>
      </c>
      <c r="B15" s="41">
        <f>SUMIF(Receipts_effects!$B$5:$B$60,$A15,Receipts_effects!C$5:C$60)</f>
        <v>8.8431397710542444E-14</v>
      </c>
      <c r="C15" s="41">
        <f>SUMIF(Receipts_effects!$B$5:$B$60,$A15,Receipts_effects!D$5:D$60)</f>
        <v>2.4805341895237015E-12</v>
      </c>
      <c r="D15" s="41">
        <f>SUMIF(Receipts_effects!$B$5:$B$60,$A15,Receipts_effects!E$5:E$60)</f>
        <v>2.9522885087102551E-12</v>
      </c>
      <c r="E15" s="41">
        <f>SUMIF(Receipts_effects!$B$5:$B$60,$A15,Receipts_effects!F$5:F$60)</f>
        <v>2.4534456410257E-12</v>
      </c>
      <c r="F15" s="41">
        <f>SUMIF(Receipts_effects!$B$5:$B$60,$A15,Receipts_effects!G$5:G$60)</f>
        <v>2.4394208793523298E-12</v>
      </c>
      <c r="G15" s="41">
        <f>SUMIF(Receipts_effects!$B$5:$B$60,$A15,Receipts_effects!H$5:H$60)</f>
        <v>2.4252703708691639E-12</v>
      </c>
    </row>
    <row r="16" spans="1:16" x14ac:dyDescent="0.2">
      <c r="A16" s="34" t="s">
        <v>15</v>
      </c>
      <c r="B16" s="41">
        <f>SUMIF(Receipts_effects!$B$5:$B$60,$A16,Receipts_effects!C$5:C$60)</f>
        <v>0</v>
      </c>
      <c r="C16" s="41">
        <f>SUMIF(Receipts_effects!$B$5:$B$60,$A16,Receipts_effects!D$5:D$60)</f>
        <v>5.4908478020730294E-12</v>
      </c>
      <c r="D16" s="41">
        <f>SUMIF(Receipts_effects!$B$5:$B$60,$A16,Receipts_effects!E$5:E$60)</f>
        <v>5.4789709196463099E-12</v>
      </c>
      <c r="E16" s="41">
        <f>SUMIF(Receipts_effects!$B$5:$B$60,$A16,Receipts_effects!F$5:F$60)</f>
        <v>5.4438227732372823E-12</v>
      </c>
      <c r="F16" s="41">
        <f>SUMIF(Receipts_effects!$B$5:$B$60,$A16,Receipts_effects!G$5:G$60)</f>
        <v>5.4413895602820314E-12</v>
      </c>
      <c r="G16" s="41">
        <f>SUMIF(Receipts_effects!$B$5:$B$60,$A16,Receipts_effects!H$5:H$60)</f>
        <v>5.4389574348943833E-12</v>
      </c>
    </row>
    <row r="17" spans="1:7" x14ac:dyDescent="0.2">
      <c r="A17" s="34" t="s">
        <v>21</v>
      </c>
      <c r="B17" s="41">
        <f>SUMIF(Receipts_effects!$B$5:$B$60,$A17,Receipts_effects!C$5:C$60)</f>
        <v>0</v>
      </c>
      <c r="C17" s="41">
        <f>SUMIF(Receipts_effects!$B$5:$B$60,$A17,Receipts_effects!D$5:D$60)</f>
        <v>0</v>
      </c>
      <c r="D17" s="41">
        <f>SUMIF(Receipts_effects!$B$5:$B$60,$A17,Receipts_effects!E$5:E$60)</f>
        <v>3.3280806724333047E-13</v>
      </c>
      <c r="E17" s="41">
        <f>SUMIF(Receipts_effects!$B$5:$B$60,$A17,Receipts_effects!F$5:F$60)</f>
        <v>3.4820566051642908E-13</v>
      </c>
      <c r="F17" s="41">
        <f>SUMIF(Receipts_effects!$B$5:$B$60,$A17,Receipts_effects!G$5:G$60)</f>
        <v>4.4394428892860703E-13</v>
      </c>
      <c r="G17" s="41">
        <f>SUMIF(Receipts_effects!$B$5:$B$60,$A17,Receipts_effects!H$5:H$60)</f>
        <v>5.660061108140072E-13</v>
      </c>
    </row>
    <row r="18" spans="1:7" x14ac:dyDescent="0.2">
      <c r="A18" s="34" t="s">
        <v>24</v>
      </c>
      <c r="B18" s="41">
        <f>SUMIF(Receipts_effects!$B$5:$B$60,$A18,Receipts_effects!C$5:C$60)</f>
        <v>0</v>
      </c>
      <c r="C18" s="41">
        <f>SUMIF(Receipts_effects!$B$5:$B$60,$A18,Receipts_effects!D$5:D$60)</f>
        <v>0</v>
      </c>
      <c r="D18" s="41">
        <f>SUMIF(Receipts_effects!$B$5:$B$60,$A18,Receipts_effects!E$5:E$60)</f>
        <v>0</v>
      </c>
      <c r="E18" s="41">
        <f>SUMIF(Receipts_effects!$B$5:$B$60,$A18,Receipts_effects!F$5:F$60)</f>
        <v>0</v>
      </c>
      <c r="F18" s="41">
        <f>SUMIF(Receipts_effects!$B$5:$B$60,$A18,Receipts_effects!G$5:G$60)</f>
        <v>0</v>
      </c>
      <c r="G18" s="41">
        <f>SUMIF(Receipts_effects!$B$5:$B$60,$A18,Receipts_effects!H$5:H$60)</f>
        <v>0</v>
      </c>
    </row>
    <row r="19" spans="1:7" x14ac:dyDescent="0.2">
      <c r="A19" s="34" t="s">
        <v>26</v>
      </c>
      <c r="B19" s="41">
        <f>SUMIF(Receipts_effects!$B$5:$B$60,$A19,Receipts_effects!C$5:C$60)</f>
        <v>0</v>
      </c>
      <c r="C19" s="41">
        <f>SUMIF(Receipts_effects!$B$5:$B$60,$A19,Receipts_effects!D$5:D$60)</f>
        <v>0</v>
      </c>
      <c r="D19" s="41">
        <f>SUMIF(Receipts_effects!$B$5:$B$60,$A19,Receipts_effects!E$5:E$60)</f>
        <v>0</v>
      </c>
      <c r="E19" s="41">
        <f>SUMIF(Receipts_effects!$B$5:$B$60,$A19,Receipts_effects!F$5:F$60)</f>
        <v>0</v>
      </c>
      <c r="F19" s="41">
        <f>SUMIF(Receipts_effects!$B$5:$B$60,$A19,Receipts_effects!G$5:G$60)</f>
        <v>0</v>
      </c>
      <c r="G19" s="41">
        <f>SUMIF(Receipts_effects!$B$5:$B$60,$A19,Receipts_effects!H$5:H$60)</f>
        <v>0</v>
      </c>
    </row>
    <row r="20" spans="1:7" x14ac:dyDescent="0.2">
      <c r="A20" s="34" t="s">
        <v>25</v>
      </c>
      <c r="B20" s="41">
        <f>SUMIF(Receipts_effects!$B$5:$B$60,$A20,Receipts_effects!C$5:C$60)</f>
        <v>0</v>
      </c>
      <c r="C20" s="41">
        <f>SUMIF(Receipts_effects!$B$5:$B$60,$A20,Receipts_effects!D$5:D$60)</f>
        <v>0</v>
      </c>
      <c r="D20" s="41">
        <f>SUMIF(Receipts_effects!$B$5:$B$60,$A20,Receipts_effects!E$5:E$60)</f>
        <v>0</v>
      </c>
      <c r="E20" s="41">
        <f>SUMIF(Receipts_effects!$B$5:$B$60,$A20,Receipts_effects!F$5:F$60)</f>
        <v>0</v>
      </c>
      <c r="F20" s="41">
        <f>SUMIF(Receipts_effects!$B$5:$B$60,$A20,Receipts_effects!G$5:G$60)</f>
        <v>0</v>
      </c>
      <c r="G20" s="41">
        <f>SUMIF(Receipts_effects!$B$5:$B$60,$A20,Receipts_effects!H$5:H$60)</f>
        <v>0</v>
      </c>
    </row>
    <row r="21" spans="1:7" x14ac:dyDescent="0.2">
      <c r="A21" s="34" t="s">
        <v>27</v>
      </c>
      <c r="B21" s="41">
        <f>SUMIF(Receipts_effects!$B$5:$B$60,$A21,Receipts_effects!C$5:C$60)</f>
        <v>0</v>
      </c>
      <c r="C21" s="41">
        <f>SUMIF(Receipts_effects!$B$5:$B$60,$A21,Receipts_effects!D$5:D$60)</f>
        <v>0</v>
      </c>
      <c r="D21" s="41">
        <f>SUMIF(Receipts_effects!$B$5:$B$60,$A21,Receipts_effects!E$5:E$60)</f>
        <v>0</v>
      </c>
      <c r="E21" s="41">
        <f>SUMIF(Receipts_effects!$B$5:$B$60,$A21,Receipts_effects!F$5:F$60)</f>
        <v>1.7090100226437197E-12</v>
      </c>
      <c r="F21" s="41">
        <f>SUMIF(Receipts_effects!$B$5:$B$60,$A21,Receipts_effects!G$5:G$60)</f>
        <v>1.7386332087595184E-12</v>
      </c>
      <c r="G21" s="41">
        <f>SUMIF(Receipts_effects!$B$5:$B$60,$A21,Receipts_effects!H$5:H$60)</f>
        <v>1.7687698694272651E-12</v>
      </c>
    </row>
    <row r="22" spans="1:7" x14ac:dyDescent="0.2">
      <c r="A22" s="34" t="s">
        <v>46</v>
      </c>
      <c r="B22" s="41">
        <f>SUMIF(Receipts_effects!$B$5:$B$60,$A22,Receipts_effects!C$5:C$60)</f>
        <v>0</v>
      </c>
      <c r="C22" s="41">
        <f>SUMIF(Receipts_effects!$B$5:$B$60,$A22,Receipts_effects!D$5:D$60)</f>
        <v>0</v>
      </c>
      <c r="D22" s="41">
        <f>SUMIF(Receipts_effects!$B$5:$B$60,$A22,Receipts_effects!E$5:E$60)</f>
        <v>0</v>
      </c>
      <c r="E22" s="41">
        <f>SUMIF(Receipts_effects!$B$5:$B$60,$A22,Receipts_effects!F$5:F$60)</f>
        <v>0</v>
      </c>
      <c r="F22" s="41">
        <f>SUMIF(Receipts_effects!$B$5:$B$60,$A22,Receipts_effects!G$5:G$60)</f>
        <v>0</v>
      </c>
      <c r="G22" s="41">
        <f>SUMIF(Receipts_effects!$B$5:$B$60,$A22,Receipts_effects!H$5:H$60)</f>
        <v>0</v>
      </c>
    </row>
    <row r="23" spans="1:7" x14ac:dyDescent="0.2">
      <c r="A23" s="34" t="s">
        <v>47</v>
      </c>
      <c r="B23" s="41">
        <f>SUMIF(Receipts_effects!$B$5:$B$60,$A23,Receipts_effects!C$5:C$60)</f>
        <v>0</v>
      </c>
      <c r="C23" s="41">
        <f>SUMIF(Receipts_effects!$B$5:$B$60,$A23,Receipts_effects!D$5:D$60)</f>
        <v>0</v>
      </c>
      <c r="D23" s="41">
        <f>SUMIF(Receipts_effects!$B$5:$B$60,$A23,Receipts_effects!E$5:E$60)</f>
        <v>0</v>
      </c>
      <c r="E23" s="41">
        <f>SUMIF(Receipts_effects!$B$5:$B$60,$A23,Receipts_effects!F$5:F$60)</f>
        <v>0</v>
      </c>
      <c r="F23" s="41">
        <f>SUMIF(Receipts_effects!$B$5:$B$60,$A23,Receipts_effects!G$5:G$60)</f>
        <v>0</v>
      </c>
      <c r="G23" s="41">
        <f>SUMIF(Receipts_effects!$B$5:$B$60,$A23,Receipts_effects!H$5:H$60)</f>
        <v>0</v>
      </c>
    </row>
    <row r="24" spans="1:7" x14ac:dyDescent="0.2">
      <c r="A24" s="34" t="s">
        <v>54</v>
      </c>
      <c r="B24" s="41">
        <f>SUMIF(Receipts_effects!$B$5:$B$60,$A24,Receipts_effects!C$5:C$60)</f>
        <v>0</v>
      </c>
      <c r="C24" s="41">
        <f>SUMIF(Receipts_effects!$B$5:$B$60,$A24,Receipts_effects!D$5:D$60)</f>
        <v>1.4030426342888481E-12</v>
      </c>
      <c r="D24" s="41">
        <f>SUMIF(Receipts_effects!$B$5:$B$60,$A24,Receipts_effects!E$5:E$60)</f>
        <v>1.3953570631351012E-12</v>
      </c>
      <c r="E24" s="41">
        <f>SUMIF(Receipts_effects!$B$5:$B$60,$A24,Receipts_effects!F$5:F$60)</f>
        <v>1.4146441951284512E-12</v>
      </c>
      <c r="F24" s="41">
        <f>SUMIF(Receipts_effects!$B$5:$B$60,$A24,Receipts_effects!G$5:G$60)</f>
        <v>1.460538247978173E-12</v>
      </c>
      <c r="G24" s="41">
        <f>SUMIF(Receipts_effects!$B$5:$B$60,$A24,Receipts_effects!H$5:H$60)</f>
        <v>1.5079212010716642E-12</v>
      </c>
    </row>
    <row r="25" spans="1:7" x14ac:dyDescent="0.2">
      <c r="A25" s="34" t="s">
        <v>257</v>
      </c>
      <c r="B25" s="41">
        <f>SUMIF(Receipts_effects!$B$5:$B$60,$A25,Receipts_effects!C$5:C$60)</f>
        <v>0</v>
      </c>
      <c r="C25" s="41">
        <f>SUMIF(Receipts_effects!$B$5:$B$60,$A25,Receipts_effects!D$5:D$60)</f>
        <v>0</v>
      </c>
      <c r="D25" s="41">
        <f>SUMIF(Receipts_effects!$B$5:$B$60,$A25,Receipts_effects!E$5:E$60)</f>
        <v>0</v>
      </c>
      <c r="E25" s="41">
        <f>SUMIF(Receipts_effects!$B$5:$B$60,$A25,Receipts_effects!F$5:F$60)</f>
        <v>0</v>
      </c>
      <c r="F25" s="41">
        <f>SUMIF(Receipts_effects!$B$5:$B$60,$A25,Receipts_effects!G$5:G$60)</f>
        <v>0</v>
      </c>
      <c r="G25" s="41">
        <f>SUMIF(Receipts_effects!$B$5:$B$60,$A25,Receipts_effects!H$5:H$60)</f>
        <v>0</v>
      </c>
    </row>
    <row r="26" spans="1:7" x14ac:dyDescent="0.2">
      <c r="A26" s="34" t="s">
        <v>249</v>
      </c>
      <c r="B26" s="41">
        <f>SUMIF(Receipts_effects!$B$5:$B$60,$A26,Receipts_effects!C$5:C$60)</f>
        <v>0</v>
      </c>
      <c r="C26" s="41">
        <f>SUMIF(Receipts_effects!$B$5:$B$60,$A26,Receipts_effects!D$5:D$60)</f>
        <v>0</v>
      </c>
      <c r="D26" s="41">
        <f>SUMIF(Receipts_effects!$B$5:$B$60,$A26,Receipts_effects!E$5:E$60)</f>
        <v>0</v>
      </c>
      <c r="E26" s="41">
        <f>SUMIF(Receipts_effects!$B$5:$B$60,$A26,Receipts_effects!F$5:F$60)</f>
        <v>0</v>
      </c>
      <c r="F26" s="41">
        <f>SUMIF(Receipts_effects!$B$5:$B$60,$A26,Receipts_effects!G$5:G$60)</f>
        <v>0</v>
      </c>
      <c r="G26" s="41">
        <f>SUMIF(Receipts_effects!$B$5:$B$60,$A26,Receipts_effects!H$5:H$60)</f>
        <v>0</v>
      </c>
    </row>
    <row r="27" spans="1:7" x14ac:dyDescent="0.2">
      <c r="A27" s="34" t="s">
        <v>259</v>
      </c>
      <c r="B27" s="41">
        <f>SUMIF(Receipts_effects!$B$5:$B$60,$A27,Receipts_effects!C$5:C$60)</f>
        <v>0</v>
      </c>
      <c r="C27" s="41">
        <f>SUMIF(Receipts_effects!$B$5:$B$60,$A27,Receipts_effects!D$5:D$60)</f>
        <v>0</v>
      </c>
      <c r="D27" s="41">
        <f>SUMIF(Receipts_effects!$B$5:$B$60,$A27,Receipts_effects!E$5:E$60)</f>
        <v>0</v>
      </c>
      <c r="E27" s="41">
        <f>SUMIF(Receipts_effects!$B$5:$B$60,$A27,Receipts_effects!F$5:F$60)</f>
        <v>0</v>
      </c>
      <c r="F27" s="41">
        <f>SUMIF(Receipts_effects!$B$5:$B$60,$A27,Receipts_effects!G$5:G$60)</f>
        <v>0</v>
      </c>
      <c r="G27" s="41">
        <f>SUMIF(Receipts_effects!$B$5:$B$60,$A27,Receipts_effects!H$5:H$60)</f>
        <v>0</v>
      </c>
    </row>
    <row r="28" spans="1:7" x14ac:dyDescent="0.2">
      <c r="A28" s="34" t="s">
        <v>55</v>
      </c>
      <c r="B28" s="41">
        <f>SUMIF(Receipts_effects!$B$5:$B$60,$A28,Receipts_effects!C$5:C$60)</f>
        <v>0</v>
      </c>
      <c r="C28" s="41">
        <f>SUMIF(Receipts_effects!$B$5:$B$60,$A28,Receipts_effects!D$5:D$60)</f>
        <v>0</v>
      </c>
      <c r="D28" s="41">
        <f>SUMIF(Receipts_effects!$B$5:$B$60,$A28,Receipts_effects!E$5:E$60)</f>
        <v>2.1586814077204913E-13</v>
      </c>
      <c r="E28" s="41">
        <f>SUMIF(Receipts_effects!$B$5:$B$60,$A28,Receipts_effects!F$5:F$60)</f>
        <v>4.6541003349191185E-13</v>
      </c>
      <c r="F28" s="41">
        <f>SUMIF(Receipts_effects!$B$5:$B$60,$A28,Receipts_effects!G$5:G$60)</f>
        <v>4.7771557700856818E-13</v>
      </c>
      <c r="G28" s="41">
        <f>SUMIF(Receipts_effects!$B$5:$B$60,$A28,Receipts_effects!H$5:H$60)</f>
        <v>4.903464817988184E-13</v>
      </c>
    </row>
    <row r="29" spans="1:7" x14ac:dyDescent="0.2">
      <c r="A29" s="66" t="s">
        <v>152</v>
      </c>
      <c r="B29" s="87">
        <f>SUMIF(Receipts_effects!$B$5:$B$60,$A29,Receipts_effects!C$5:C$60)</f>
        <v>0</v>
      </c>
      <c r="C29" s="87">
        <f>SUMIF(Receipts_effects!$B$5:$B$60,$A29,Receipts_effects!D$5:D$60)</f>
        <v>0</v>
      </c>
      <c r="D29" s="87">
        <f>SUMIF(Receipts_effects!$B$5:$B$60,$A29,Receipts_effects!E$5:E$60)</f>
        <v>0</v>
      </c>
      <c r="E29" s="87">
        <f>SUMIF(Receipts_effects!$B$5:$B$60,$A29,Receipts_effects!F$5:F$60)</f>
        <v>0</v>
      </c>
      <c r="F29" s="87">
        <f>SUMIF(Receipts_effects!$B$5:$B$60,$A29,Receipts_effects!G$5:G$60)</f>
        <v>0</v>
      </c>
      <c r="G29" s="87">
        <f>SUMIF(Receipts_effects!$B$5:$B$60,$A29,Receipts_effects!H$5:H$60)</f>
        <v>0</v>
      </c>
    </row>
    <row r="30" spans="1:7" x14ac:dyDescent="0.2">
      <c r="A30" s="34" t="s">
        <v>61</v>
      </c>
      <c r="B30" s="41">
        <f>SUMIF(Receipts_effects!$B$5:$B$60,$A30,Receipts_effects!C$5:C$60)</f>
        <v>0</v>
      </c>
      <c r="C30" s="41">
        <f>SUMIF(Receipts_effects!$B$5:$B$60,$A30,Receipts_effects!D$5:D$60)</f>
        <v>0</v>
      </c>
      <c r="D30" s="41">
        <f>SUMIF(Receipts_effects!$B$5:$B$60,$A30,Receipts_effects!E$5:E$60)</f>
        <v>0</v>
      </c>
      <c r="E30" s="41">
        <f>SUMIF(Receipts_effects!$B$5:$B$60,$A30,Receipts_effects!F$5:F$60)</f>
        <v>0</v>
      </c>
      <c r="F30" s="41">
        <f>SUMIF(Receipts_effects!$B$5:$B$60,$A30,Receipts_effects!G$5:G$60)</f>
        <v>0</v>
      </c>
      <c r="G30" s="41">
        <f>SUMIF(Receipts_effects!$B$5:$B$60,$A30,Receipts_effects!H$5:H$60)</f>
        <v>4.0604554246324311E-11</v>
      </c>
    </row>
    <row r="31" spans="1:7" x14ac:dyDescent="0.2">
      <c r="A31" s="34" t="s">
        <v>150</v>
      </c>
      <c r="B31" s="41">
        <f>SUMIF(Receipts_effects!$B$5:$B$60,$A31,Receipts_effects!C$5:C$60)</f>
        <v>0</v>
      </c>
      <c r="C31" s="41">
        <f>SUMIF(Receipts_effects!$B$5:$B$60,$A31,Receipts_effects!D$5:D$60)</f>
        <v>0</v>
      </c>
      <c r="D31" s="41">
        <f>SUMIF(Receipts_effects!$B$5:$B$60,$A31,Receipts_effects!E$5:E$60)</f>
        <v>0</v>
      </c>
      <c r="E31" s="41">
        <f>SUMIF(Receipts_effects!$B$5:$B$60,$A31,Receipts_effects!F$5:F$60)</f>
        <v>7.7417058303779605E-12</v>
      </c>
      <c r="F31" s="41">
        <f>SUMIF(Receipts_effects!$B$5:$B$60,$A31,Receipts_effects!G$5:G$60)</f>
        <v>7.7227502164977212E-12</v>
      </c>
      <c r="G31" s="41">
        <f>SUMIF(Receipts_effects!$B$5:$B$60,$A31,Receipts_effects!H$5:H$60)</f>
        <v>7.7038410155535277E-12</v>
      </c>
    </row>
    <row r="32" spans="1:7" x14ac:dyDescent="0.2">
      <c r="B32" s="41"/>
      <c r="C32" s="41"/>
      <c r="D32" s="41"/>
      <c r="E32" s="41"/>
      <c r="F32" s="41"/>
    </row>
    <row r="33" spans="2:6" x14ac:dyDescent="0.2">
      <c r="B33" s="41"/>
      <c r="C33" s="41"/>
      <c r="D33" s="41"/>
      <c r="E33" s="41"/>
      <c r="F33" s="41"/>
    </row>
    <row r="34" spans="2:6" x14ac:dyDescent="0.2">
      <c r="B34" s="41"/>
      <c r="C34" s="41"/>
      <c r="D34" s="41"/>
      <c r="E34" s="41"/>
      <c r="F34" s="41"/>
    </row>
    <row r="35" spans="2:6" x14ac:dyDescent="0.2">
      <c r="B35" s="41"/>
      <c r="C35" s="41"/>
      <c r="D35" s="41"/>
      <c r="E35" s="41"/>
      <c r="F35" s="41"/>
    </row>
    <row r="36" spans="2:6" x14ac:dyDescent="0.2">
      <c r="B36" s="41"/>
      <c r="C36" s="41"/>
      <c r="D36" s="41"/>
      <c r="E36" s="41"/>
      <c r="F36" s="41"/>
    </row>
    <row r="37" spans="2:6" x14ac:dyDescent="0.2">
      <c r="B37" s="41"/>
      <c r="C37" s="41"/>
      <c r="D37" s="41"/>
      <c r="E37" s="41"/>
      <c r="F37" s="41"/>
    </row>
    <row r="38" spans="2:6" x14ac:dyDescent="0.2">
      <c r="B38" s="41"/>
      <c r="C38" s="41"/>
      <c r="D38" s="41"/>
      <c r="E38" s="41"/>
      <c r="F38" s="41"/>
    </row>
    <row r="39" spans="2:6" x14ac:dyDescent="0.2">
      <c r="B39" s="41"/>
      <c r="C39" s="41"/>
      <c r="D39" s="41"/>
      <c r="E39" s="41"/>
      <c r="F39" s="41"/>
    </row>
    <row r="40" spans="2:6" x14ac:dyDescent="0.2">
      <c r="B40" s="41"/>
      <c r="C40" s="41"/>
      <c r="D40" s="41"/>
      <c r="E40" s="41"/>
      <c r="F40" s="41"/>
    </row>
    <row r="41" spans="2:6" x14ac:dyDescent="0.2">
      <c r="B41" s="41"/>
      <c r="C41" s="41"/>
      <c r="D41" s="41"/>
      <c r="E41" s="41"/>
      <c r="F41" s="41"/>
    </row>
    <row r="42" spans="2:6" x14ac:dyDescent="0.2">
      <c r="B42" s="41"/>
      <c r="C42" s="41"/>
      <c r="D42" s="41"/>
      <c r="E42" s="41"/>
      <c r="F42" s="41"/>
    </row>
    <row r="43" spans="2:6" x14ac:dyDescent="0.2">
      <c r="B43" s="41"/>
      <c r="C43" s="41"/>
      <c r="D43" s="41"/>
      <c r="E43" s="41"/>
      <c r="F43" s="41"/>
    </row>
    <row r="44" spans="2:6" x14ac:dyDescent="0.2">
      <c r="B44" s="41"/>
      <c r="C44" s="41"/>
      <c r="D44" s="41"/>
      <c r="E44" s="41"/>
      <c r="F44" s="41"/>
    </row>
    <row r="45" spans="2:6" x14ac:dyDescent="0.2">
      <c r="B45" s="41"/>
      <c r="C45" s="41"/>
      <c r="D45" s="41"/>
      <c r="E45" s="41"/>
      <c r="F45" s="41"/>
    </row>
    <row r="46" spans="2:6" x14ac:dyDescent="0.2">
      <c r="B46" s="41"/>
      <c r="C46" s="41"/>
      <c r="D46" s="41"/>
      <c r="E46" s="41"/>
      <c r="F46" s="41"/>
    </row>
    <row r="47" spans="2:6" x14ac:dyDescent="0.2">
      <c r="B47" s="41"/>
      <c r="C47" s="41"/>
      <c r="D47" s="41"/>
      <c r="E47" s="41"/>
      <c r="F47" s="41"/>
    </row>
    <row r="48" spans="2:6" x14ac:dyDescent="0.2">
      <c r="B48" s="41"/>
      <c r="C48" s="41"/>
      <c r="D48" s="41"/>
      <c r="E48" s="41"/>
      <c r="F48" s="41"/>
    </row>
    <row r="49" spans="2:6" x14ac:dyDescent="0.2">
      <c r="B49" s="41"/>
      <c r="C49" s="41"/>
      <c r="D49" s="41"/>
      <c r="E49" s="41"/>
      <c r="F49" s="41"/>
    </row>
    <row r="50" spans="2:6" x14ac:dyDescent="0.2">
      <c r="B50" s="41"/>
      <c r="C50" s="41"/>
      <c r="D50" s="41"/>
      <c r="E50" s="41"/>
      <c r="F50" s="41"/>
    </row>
    <row r="51" spans="2:6" x14ac:dyDescent="0.2">
      <c r="B51" s="41"/>
      <c r="C51" s="41"/>
      <c r="D51" s="41"/>
      <c r="E51" s="41"/>
      <c r="F51" s="41"/>
    </row>
  </sheetData>
  <phoneticPr fontId="26" type="noConversion"/>
  <hyperlinks>
    <hyperlink ref="A1" location="Notes!A1" display="Back to contents" xr:uid="{CFC95316-0387-46E2-A610-5D85B9F52A39}"/>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52A33-25F9-4840-8E20-D7278A10C44A}">
  <dimension ref="A1:P50"/>
  <sheetViews>
    <sheetView showGridLines="0" zoomScaleNormal="100" workbookViewId="0">
      <pane xSplit="1" ySplit="6" topLeftCell="B7"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16" x14ac:dyDescent="0.2">
      <c r="A1" s="1" t="s">
        <v>206</v>
      </c>
    </row>
    <row r="2" spans="1:16" x14ac:dyDescent="0.2">
      <c r="A2" s="31" t="s">
        <v>281</v>
      </c>
      <c r="B2" s="31" t="s">
        <v>3</v>
      </c>
      <c r="C2" s="31" t="s">
        <v>4</v>
      </c>
      <c r="D2" s="31" t="s">
        <v>5</v>
      </c>
      <c r="E2" s="31" t="s">
        <v>6</v>
      </c>
      <c r="F2" s="31" t="s">
        <v>7</v>
      </c>
      <c r="G2" s="31" t="s">
        <v>289</v>
      </c>
    </row>
    <row r="3" spans="1:16" x14ac:dyDescent="0.2">
      <c r="A3" s="59" t="s">
        <v>146</v>
      </c>
      <c r="B3" s="41">
        <f>Receipts_effects!C2</f>
        <v>4.9735970368533403E-13</v>
      </c>
      <c r="C3" s="41">
        <f>Receipts_effects!D2</f>
        <v>1.238903238826033E-11</v>
      </c>
      <c r="D3" s="41">
        <f>Receipts_effects!E2</f>
        <v>1.3332070196379807E-11</v>
      </c>
      <c r="E3" s="41">
        <f>Receipts_effects!F2</f>
        <v>2.3838992569707149E-11</v>
      </c>
      <c r="F3" s="41">
        <f>Receipts_effects!G2</f>
        <v>2.4564248622962466E-11</v>
      </c>
      <c r="G3" s="41">
        <f>Receipts_effects!H2</f>
        <v>6.5368439304712387E-11</v>
      </c>
    </row>
    <row r="4" spans="1:16" x14ac:dyDescent="0.2">
      <c r="A4" s="113" t="s">
        <v>262</v>
      </c>
      <c r="B4" s="114">
        <f t="shared" ref="B4:G4" si="0">B3-SUM(B7:B31)</f>
        <v>0</v>
      </c>
      <c r="C4" s="114">
        <f t="shared" si="0"/>
        <v>0</v>
      </c>
      <c r="D4" s="114">
        <f t="shared" si="0"/>
        <v>0</v>
      </c>
      <c r="E4" s="114">
        <f t="shared" si="0"/>
        <v>0</v>
      </c>
      <c r="F4" s="114">
        <f t="shared" si="0"/>
        <v>0</v>
      </c>
      <c r="G4" s="114">
        <f t="shared" si="0"/>
        <v>0</v>
      </c>
    </row>
    <row r="6" spans="1:16" x14ac:dyDescent="0.2">
      <c r="A6" s="31" t="s">
        <v>19</v>
      </c>
      <c r="B6" s="31" t="s">
        <v>3</v>
      </c>
      <c r="C6" s="31" t="s">
        <v>4</v>
      </c>
      <c r="D6" s="31" t="s">
        <v>5</v>
      </c>
      <c r="E6" s="31" t="s">
        <v>6</v>
      </c>
      <c r="F6" s="31" t="s">
        <v>7</v>
      </c>
      <c r="G6" s="31" t="s">
        <v>289</v>
      </c>
      <c r="H6" s="59"/>
      <c r="I6" s="59"/>
      <c r="J6" s="59"/>
      <c r="K6" s="59"/>
      <c r="L6" s="59"/>
      <c r="M6" s="59"/>
      <c r="N6" s="59"/>
      <c r="O6" s="59"/>
      <c r="P6" s="59"/>
    </row>
    <row r="7" spans="1:16" x14ac:dyDescent="0.2">
      <c r="A7" s="66" t="s">
        <v>0</v>
      </c>
      <c r="B7" s="87">
        <f>Receipts_effects!C5+Receipts_effects!C6</f>
        <v>0</v>
      </c>
      <c r="C7" s="87">
        <f>Receipts_effects!D5+Receipts_effects!D6</f>
        <v>0</v>
      </c>
      <c r="D7" s="87">
        <f>Receipts_effects!E5+Receipts_effects!E6</f>
        <v>0</v>
      </c>
      <c r="E7" s="87">
        <f>Receipts_effects!F5+Receipts_effects!F6</f>
        <v>0</v>
      </c>
      <c r="F7" s="87">
        <f>Receipts_effects!G5+Receipts_effects!G6</f>
        <v>0</v>
      </c>
      <c r="G7" s="87">
        <f>Receipts_effects!H5+Receipts_effects!H6</f>
        <v>0</v>
      </c>
    </row>
    <row r="8" spans="1:16" x14ac:dyDescent="0.2">
      <c r="A8" s="66" t="s">
        <v>8</v>
      </c>
      <c r="B8" s="87">
        <f>Receipts_effects!C7+Receipts_effects!C8</f>
        <v>0</v>
      </c>
      <c r="C8" s="87">
        <f>Receipts_effects!D7+Receipts_effects!D8</f>
        <v>0</v>
      </c>
      <c r="D8" s="87">
        <f>Receipts_effects!E7+Receipts_effects!E8</f>
        <v>0</v>
      </c>
      <c r="E8" s="87">
        <f>Receipts_effects!F7+Receipts_effects!F8</f>
        <v>0</v>
      </c>
      <c r="F8" s="87">
        <f>Receipts_effects!G7+Receipts_effects!G8</f>
        <v>0</v>
      </c>
      <c r="G8" s="87">
        <f>Receipts_effects!H7+Receipts_effects!H8</f>
        <v>0</v>
      </c>
    </row>
    <row r="9" spans="1:16" x14ac:dyDescent="0.2">
      <c r="A9" s="66" t="s">
        <v>86</v>
      </c>
      <c r="B9" s="87">
        <f>Receipts_effects!C9+Receipts_effects!C10</f>
        <v>0</v>
      </c>
      <c r="C9" s="87">
        <f>Receipts_effects!D9+Receipts_effects!D10</f>
        <v>0</v>
      </c>
      <c r="D9" s="87">
        <f>Receipts_effects!E9+Receipts_effects!E10</f>
        <v>0</v>
      </c>
      <c r="E9" s="87">
        <f>Receipts_effects!F9+Receipts_effects!F10</f>
        <v>0</v>
      </c>
      <c r="F9" s="87">
        <f>Receipts_effects!G9+Receipts_effects!G10</f>
        <v>0</v>
      </c>
      <c r="G9" s="87">
        <f>Receipts_effects!H9+Receipts_effects!H10</f>
        <v>0</v>
      </c>
    </row>
    <row r="10" spans="1:16" x14ac:dyDescent="0.2">
      <c r="A10" s="66" t="s">
        <v>254</v>
      </c>
      <c r="B10" s="87">
        <f>Receipts_effects!C11+Receipts_effects!C12</f>
        <v>0</v>
      </c>
      <c r="C10" s="87">
        <f>Receipts_effects!D11+Receipts_effects!D12</f>
        <v>0</v>
      </c>
      <c r="D10" s="87">
        <f>Receipts_effects!E11+Receipts_effects!E12</f>
        <v>0</v>
      </c>
      <c r="E10" s="87">
        <f>Receipts_effects!F11+Receipts_effects!F12</f>
        <v>0</v>
      </c>
      <c r="F10" s="87">
        <f>Receipts_effects!G11+Receipts_effects!G12</f>
        <v>0</v>
      </c>
      <c r="G10" s="87">
        <f>Receipts_effects!H11+Receipts_effects!H12</f>
        <v>0</v>
      </c>
    </row>
    <row r="11" spans="1:16" x14ac:dyDescent="0.2">
      <c r="A11" s="66" t="s">
        <v>11</v>
      </c>
      <c r="B11" s="87">
        <f>Receipts_effects!C13+Receipts_effects!C14</f>
        <v>0</v>
      </c>
      <c r="C11" s="87">
        <f>Receipts_effects!D13+Receipts_effects!D14</f>
        <v>0</v>
      </c>
      <c r="D11" s="87">
        <f>Receipts_effects!E13+Receipts_effects!E14</f>
        <v>0</v>
      </c>
      <c r="E11" s="87">
        <f>Receipts_effects!F13+Receipts_effects!F14</f>
        <v>0</v>
      </c>
      <c r="F11" s="87">
        <f>Receipts_effects!G13+Receipts_effects!G14</f>
        <v>0</v>
      </c>
      <c r="G11" s="87">
        <f>Receipts_effects!H13+Receipts_effects!H14</f>
        <v>0</v>
      </c>
    </row>
    <row r="12" spans="1:16" x14ac:dyDescent="0.2">
      <c r="A12" s="66" t="s">
        <v>13</v>
      </c>
      <c r="B12" s="87">
        <f>Receipts_effects!C15+Receipts_effects!C16</f>
        <v>0</v>
      </c>
      <c r="C12" s="87">
        <f>Receipts_effects!D15+Receipts_effects!D16</f>
        <v>0</v>
      </c>
      <c r="D12" s="87">
        <f>Receipts_effects!E15+Receipts_effects!E16</f>
        <v>0</v>
      </c>
      <c r="E12" s="87">
        <f>Receipts_effects!F15+Receipts_effects!F16</f>
        <v>0</v>
      </c>
      <c r="F12" s="87">
        <f>Receipts_effects!G15+Receipts_effects!G16</f>
        <v>0</v>
      </c>
      <c r="G12" s="87">
        <f>Receipts_effects!H15+Receipts_effects!H16</f>
        <v>0</v>
      </c>
    </row>
    <row r="13" spans="1:16" x14ac:dyDescent="0.2">
      <c r="A13" s="66" t="s">
        <v>244</v>
      </c>
      <c r="B13" s="87">
        <f>Receipts_effects!C17</f>
        <v>0</v>
      </c>
      <c r="C13" s="87">
        <f>Receipts_effects!D17</f>
        <v>0</v>
      </c>
      <c r="D13" s="87">
        <f>Receipts_effects!E17</f>
        <v>0</v>
      </c>
      <c r="E13" s="87">
        <f>Receipts_effects!F17</f>
        <v>0</v>
      </c>
      <c r="F13" s="87">
        <f>Receipts_effects!G17</f>
        <v>0</v>
      </c>
      <c r="G13" s="87">
        <f>Receipts_effects!H17</f>
        <v>0</v>
      </c>
    </row>
    <row r="14" spans="1:16" x14ac:dyDescent="0.2">
      <c r="A14" s="66" t="s">
        <v>16</v>
      </c>
      <c r="B14" s="87">
        <f>Receipts_effects!C18+Receipts_effects!C19</f>
        <v>0</v>
      </c>
      <c r="C14" s="87">
        <f>Receipts_effects!D18+Receipts_effects!D19</f>
        <v>0</v>
      </c>
      <c r="D14" s="87">
        <f>Receipts_effects!E18+Receipts_effects!E19</f>
        <v>0</v>
      </c>
      <c r="E14" s="87">
        <f>Receipts_effects!F18+Receipts_effects!F19</f>
        <v>0</v>
      </c>
      <c r="F14" s="87">
        <f>Receipts_effects!G18+Receipts_effects!G19</f>
        <v>0</v>
      </c>
      <c r="G14" s="87">
        <f>Receipts_effects!H18+Receipts_effects!H19</f>
        <v>0</v>
      </c>
    </row>
    <row r="15" spans="1:16" x14ac:dyDescent="0.2">
      <c r="A15" s="66" t="s">
        <v>245</v>
      </c>
      <c r="B15" s="87">
        <f>Receipts_effects!C20</f>
        <v>0</v>
      </c>
      <c r="C15" s="87">
        <f>Receipts_effects!D20</f>
        <v>0</v>
      </c>
      <c r="D15" s="87">
        <f>Receipts_effects!E20</f>
        <v>0</v>
      </c>
      <c r="E15" s="87">
        <f>Receipts_effects!F20</f>
        <v>0</v>
      </c>
      <c r="F15" s="87">
        <f>Receipts_effects!G20</f>
        <v>0</v>
      </c>
      <c r="G15" s="87">
        <f>Receipts_effects!H20</f>
        <v>0</v>
      </c>
    </row>
    <row r="16" spans="1:16" x14ac:dyDescent="0.2">
      <c r="A16" s="66" t="s">
        <v>18</v>
      </c>
      <c r="B16" s="87">
        <f>Receipts_effects!C21</f>
        <v>0</v>
      </c>
      <c r="C16" s="87">
        <f>Receipts_effects!D21</f>
        <v>0</v>
      </c>
      <c r="D16" s="87">
        <f>Receipts_effects!E21</f>
        <v>0</v>
      </c>
      <c r="E16" s="87">
        <f>Receipts_effects!F21</f>
        <v>0</v>
      </c>
      <c r="F16" s="87">
        <f>Receipts_effects!G21</f>
        <v>0</v>
      </c>
      <c r="G16" s="87">
        <f>Receipts_effects!H21</f>
        <v>0</v>
      </c>
    </row>
    <row r="17" spans="1:7" x14ac:dyDescent="0.2">
      <c r="A17" s="66" t="s">
        <v>20</v>
      </c>
      <c r="B17" s="87">
        <f>Receipts_effects!C22+Receipts_effects!C23</f>
        <v>0</v>
      </c>
      <c r="C17" s="87">
        <f>Receipts_effects!D22+Receipts_effects!D23</f>
        <v>0</v>
      </c>
      <c r="D17" s="87">
        <f>Receipts_effects!E22+Receipts_effects!E23</f>
        <v>0</v>
      </c>
      <c r="E17" s="87">
        <f>Receipts_effects!F22+Receipts_effects!F23</f>
        <v>0</v>
      </c>
      <c r="F17" s="87">
        <f>Receipts_effects!G22+Receipts_effects!G23</f>
        <v>0</v>
      </c>
      <c r="G17" s="87">
        <f>Receipts_effects!H22+Receipts_effects!H23</f>
        <v>0</v>
      </c>
    </row>
    <row r="18" spans="1:7" x14ac:dyDescent="0.2">
      <c r="A18" s="66" t="s">
        <v>80</v>
      </c>
      <c r="B18" s="87">
        <f>Receipts_effects!C24+Receipts_effects!C25</f>
        <v>0</v>
      </c>
      <c r="C18" s="87">
        <f>Receipts_effects!D24+Receipts_effects!D25</f>
        <v>0</v>
      </c>
      <c r="D18" s="87">
        <f>Receipts_effects!E24+Receipts_effects!E25</f>
        <v>0</v>
      </c>
      <c r="E18" s="87">
        <f>Receipts_effects!F24+Receipts_effects!F25</f>
        <v>0</v>
      </c>
      <c r="F18" s="87">
        <f>Receipts_effects!G24+Receipts_effects!G25</f>
        <v>0</v>
      </c>
      <c r="G18" s="87">
        <f>Receipts_effects!H24+Receipts_effects!H25</f>
        <v>0</v>
      </c>
    </row>
    <row r="19" spans="1:7" x14ac:dyDescent="0.2">
      <c r="A19" s="66" t="s">
        <v>23</v>
      </c>
      <c r="B19" s="87">
        <f>Receipts_effects!C26+Receipts_effects!C27+Receipts_effects!C28</f>
        <v>0</v>
      </c>
      <c r="C19" s="87">
        <f>Receipts_effects!D26+Receipts_effects!D27+Receipts_effects!D28</f>
        <v>0</v>
      </c>
      <c r="D19" s="87">
        <f>Receipts_effects!E26+Receipts_effects!E27+Receipts_effects!E28</f>
        <v>0</v>
      </c>
      <c r="E19" s="87">
        <f>Receipts_effects!F26+Receipts_effects!F27+Receipts_effects!F28</f>
        <v>0</v>
      </c>
      <c r="F19" s="87">
        <f>Receipts_effects!G26+Receipts_effects!G27+Receipts_effects!G28</f>
        <v>0</v>
      </c>
      <c r="G19" s="87">
        <f>Receipts_effects!H26+Receipts_effects!H27+Receipts_effects!H28</f>
        <v>0</v>
      </c>
    </row>
    <row r="20" spans="1:7" x14ac:dyDescent="0.2">
      <c r="A20" s="66" t="s">
        <v>28</v>
      </c>
      <c r="B20" s="87">
        <f>Receipts_effects!C29+Receipts_effects!C30+Receipts_effects!C31</f>
        <v>0</v>
      </c>
      <c r="C20" s="87">
        <f>Receipts_effects!D29+Receipts_effects!D30+Receipts_effects!D31</f>
        <v>0</v>
      </c>
      <c r="D20" s="87">
        <f>Receipts_effects!E29+Receipts_effects!E30+Receipts_effects!E31</f>
        <v>0</v>
      </c>
      <c r="E20" s="87">
        <f>Receipts_effects!F29+Receipts_effects!F30+Receipts_effects!F31</f>
        <v>0</v>
      </c>
      <c r="F20" s="87">
        <f>Receipts_effects!G29+Receipts_effects!G30+Receipts_effects!G31</f>
        <v>0</v>
      </c>
      <c r="G20" s="87">
        <f>Receipts_effects!H29+Receipts_effects!H30+Receipts_effects!H31</f>
        <v>0</v>
      </c>
    </row>
    <row r="21" spans="1:7" x14ac:dyDescent="0.2">
      <c r="A21" s="66" t="s">
        <v>29</v>
      </c>
      <c r="B21" s="87">
        <f>Receipts_effects!C32+Receipts_effects!C33</f>
        <v>0</v>
      </c>
      <c r="C21" s="87">
        <f>Receipts_effects!D32+Receipts_effects!D33</f>
        <v>0</v>
      </c>
      <c r="D21" s="87">
        <f>Receipts_effects!E32+Receipts_effects!E33</f>
        <v>0</v>
      </c>
      <c r="E21" s="87">
        <f>Receipts_effects!F32+Receipts_effects!F33</f>
        <v>0</v>
      </c>
      <c r="F21" s="87">
        <f>Receipts_effects!G32+Receipts_effects!G33</f>
        <v>0</v>
      </c>
      <c r="G21" s="87">
        <f>Receipts_effects!H32+Receipts_effects!H33</f>
        <v>0</v>
      </c>
    </row>
    <row r="22" spans="1:7" x14ac:dyDescent="0.2">
      <c r="A22" s="66" t="s">
        <v>90</v>
      </c>
      <c r="B22" s="87">
        <f>Receipts_effects!C34+Receipts_effects!C35+Receipts_effects!C36</f>
        <v>0</v>
      </c>
      <c r="C22" s="87">
        <f>Receipts_effects!D34+Receipts_effects!D35+Receipts_effects!D36</f>
        <v>0</v>
      </c>
      <c r="D22" s="87">
        <f>Receipts_effects!E34+Receipts_effects!E35+Receipts_effects!E36</f>
        <v>0</v>
      </c>
      <c r="E22" s="87">
        <f>Receipts_effects!F34+Receipts_effects!F35+Receipts_effects!F36</f>
        <v>0</v>
      </c>
      <c r="F22" s="87">
        <f>Receipts_effects!G34+Receipts_effects!G35+Receipts_effects!G36</f>
        <v>0</v>
      </c>
      <c r="G22" s="87">
        <f>Receipts_effects!H34+Receipts_effects!H35+Receipts_effects!H36</f>
        <v>0</v>
      </c>
    </row>
    <row r="23" spans="1:7" x14ac:dyDescent="0.2">
      <c r="A23" s="66" t="s">
        <v>92</v>
      </c>
      <c r="B23" s="87">
        <f>Receipts_effects!C37+Receipts_effects!C38</f>
        <v>0</v>
      </c>
      <c r="C23" s="87">
        <f>Receipts_effects!D37+Receipts_effects!D38</f>
        <v>0</v>
      </c>
      <c r="D23" s="87">
        <f>Receipts_effects!E37+Receipts_effects!E38</f>
        <v>0</v>
      </c>
      <c r="E23" s="87">
        <f>Receipts_effects!F37+Receipts_effects!F38</f>
        <v>0</v>
      </c>
      <c r="F23" s="87">
        <f>Receipts_effects!G37+Receipts_effects!G38</f>
        <v>0</v>
      </c>
      <c r="G23" s="87">
        <f>Receipts_effects!H37+Receipts_effects!H38</f>
        <v>0</v>
      </c>
    </row>
    <row r="24" spans="1:7" x14ac:dyDescent="0.2">
      <c r="A24" s="66" t="s">
        <v>269</v>
      </c>
      <c r="B24" s="87">
        <f>Receipts_effects!C39</f>
        <v>0</v>
      </c>
      <c r="C24" s="87">
        <f>Receipts_effects!D39</f>
        <v>0</v>
      </c>
      <c r="D24" s="87">
        <f>Receipts_effects!E39</f>
        <v>0</v>
      </c>
      <c r="E24" s="87">
        <f>Receipts_effects!F39</f>
        <v>0</v>
      </c>
      <c r="F24" s="87">
        <f>Receipts_effects!G39</f>
        <v>0</v>
      </c>
      <c r="G24" s="87">
        <f>Receipts_effects!H39</f>
        <v>0</v>
      </c>
    </row>
    <row r="25" spans="1:7" x14ac:dyDescent="0.2">
      <c r="A25" s="66" t="s">
        <v>51</v>
      </c>
      <c r="B25" s="87">
        <f>Receipts_effects!C40+Receipts_effects!C41</f>
        <v>0</v>
      </c>
      <c r="C25" s="87">
        <f>Receipts_effects!D40+Receipts_effects!D41</f>
        <v>0</v>
      </c>
      <c r="D25" s="87">
        <f>Receipts_effects!E40+Receipts_effects!E41</f>
        <v>0</v>
      </c>
      <c r="E25" s="87">
        <f>Receipts_effects!F40+Receipts_effects!F41</f>
        <v>0</v>
      </c>
      <c r="F25" s="87">
        <f>Receipts_effects!G40+Receipts_effects!G41</f>
        <v>0</v>
      </c>
      <c r="G25" s="87">
        <f>Receipts_effects!H40+Receipts_effects!H41</f>
        <v>0</v>
      </c>
    </row>
    <row r="26" spans="1:7" x14ac:dyDescent="0.2">
      <c r="A26" s="66" t="s">
        <v>95</v>
      </c>
      <c r="B26" s="87">
        <f>Receipts_effects!C42+Receipts_effects!C43+Receipts_effects!C44+Receipts_effects!C45+Receipts_effects!C46+Receipts_effects!C47+Receipts_effects!C48</f>
        <v>4.9735970368533403E-13</v>
      </c>
      <c r="C26" s="87">
        <f>Receipts_effects!D42+Receipts_effects!D43+Receipts_effects!D44+Receipts_effects!D45+Receipts_effects!D46+Receipts_effects!D47+Receipts_effects!D48</f>
        <v>1.238903238826033E-11</v>
      </c>
      <c r="D26" s="87">
        <f>Receipts_effects!E42+Receipts_effects!E43+Receipts_effects!E44+Receipts_effects!E45+Receipts_effects!E46+Receipts_effects!E47+Receipts_effects!E48</f>
        <v>1.3332070196379807E-11</v>
      </c>
      <c r="E26" s="87">
        <f>Receipts_effects!F42+Receipts_effects!F43+Receipts_effects!F44+Receipts_effects!F45+Receipts_effects!F46+Receipts_effects!F47+Receipts_effects!F48</f>
        <v>1.3602992148518123E-11</v>
      </c>
      <c r="F26" s="87">
        <f>Receipts_effects!G42+Receipts_effects!G43+Receipts_effects!G44+Receipts_effects!G45+Receipts_effects!G46+Receipts_effects!G47+Receipts_effects!G48</f>
        <v>1.4282888645847262E-11</v>
      </c>
      <c r="G26" s="87">
        <f>Receipts_effects!H42+Receipts_effects!H43+Receipts_effects!H44+Receipts_effects!H45+Receipts_effects!H46+Receipts_effects!H47+Receipts_effects!H48</f>
        <v>5.5040334430147118E-11</v>
      </c>
    </row>
    <row r="27" spans="1:7" x14ac:dyDescent="0.2">
      <c r="A27" s="66" t="s">
        <v>96</v>
      </c>
      <c r="B27" s="87">
        <f>Receipts_effects!C49+Receipts_effects!C50+Receipts_effects!C51+Receipts_effects!C52+Receipts_effects!C53+Receipts_effects!C54+Receipts_effects!C55+Receipts_effects!C56</f>
        <v>0</v>
      </c>
      <c r="C27" s="87">
        <f>Receipts_effects!D49+Receipts_effects!D50+Receipts_effects!D51+Receipts_effects!D52+Receipts_effects!D53+Receipts_effects!D54+Receipts_effects!D55+Receipts_effects!D56</f>
        <v>0</v>
      </c>
      <c r="D27" s="87">
        <f>Receipts_effects!E49+Receipts_effects!E50+Receipts_effects!E51+Receipts_effects!E52+Receipts_effects!E53+Receipts_effects!E54+Receipts_effects!E55+Receipts_effects!E56</f>
        <v>0</v>
      </c>
      <c r="E27" s="87">
        <f>Receipts_effects!F49+Receipts_effects!F50+Receipts_effects!F51+Receipts_effects!F52+Receipts_effects!F53+Receipts_effects!F54+Receipts_effects!F55+Receipts_effects!F56</f>
        <v>1.0236000421189024E-11</v>
      </c>
      <c r="F27" s="87">
        <f>Receipts_effects!G49+Receipts_effects!G50+Receipts_effects!G51+Receipts_effects!G52+Receipts_effects!G53+Receipts_effects!G54+Receipts_effects!G55+Receipts_effects!G56</f>
        <v>1.0281359977115204E-11</v>
      </c>
      <c r="G27" s="87">
        <f>Receipts_effects!H49+Receipts_effects!H50+Receipts_effects!H51+Receipts_effects!H52+Receipts_effects!H53+Receipts_effects!H54+Receipts_effects!H55+Receipts_effects!H56</f>
        <v>1.0328104874565268E-11</v>
      </c>
    </row>
    <row r="28" spans="1:7" x14ac:dyDescent="0.2">
      <c r="A28" s="66" t="s">
        <v>60</v>
      </c>
      <c r="B28" s="87">
        <f>Receipts_effects!C57</f>
        <v>0</v>
      </c>
      <c r="C28" s="87">
        <f>Receipts_effects!D57</f>
        <v>0</v>
      </c>
      <c r="D28" s="87">
        <f>Receipts_effects!E57</f>
        <v>0</v>
      </c>
      <c r="E28" s="87">
        <f>Receipts_effects!F57</f>
        <v>0</v>
      </c>
      <c r="F28" s="87">
        <f>Receipts_effects!G57</f>
        <v>0</v>
      </c>
      <c r="G28" s="87">
        <f>Receipts_effects!H57</f>
        <v>0</v>
      </c>
    </row>
    <row r="29" spans="1:7" x14ac:dyDescent="0.2">
      <c r="A29" s="66" t="s">
        <v>63</v>
      </c>
      <c r="B29" s="87">
        <f>Receipts_effects!C58</f>
        <v>0</v>
      </c>
      <c r="C29" s="87">
        <f>Receipts_effects!D58</f>
        <v>0</v>
      </c>
      <c r="D29" s="87">
        <f>Receipts_effects!E58</f>
        <v>0</v>
      </c>
      <c r="E29" s="87">
        <f>Receipts_effects!F58</f>
        <v>0</v>
      </c>
      <c r="F29" s="87">
        <f>Receipts_effects!G58</f>
        <v>0</v>
      </c>
      <c r="G29" s="87">
        <f>Receipts_effects!H58</f>
        <v>0</v>
      </c>
    </row>
    <row r="30" spans="1:7" x14ac:dyDescent="0.2">
      <c r="A30" s="66" t="s">
        <v>241</v>
      </c>
      <c r="B30" s="87">
        <f>Receipts_effects!C59</f>
        <v>0</v>
      </c>
      <c r="C30" s="87">
        <f>Receipts_effects!D59</f>
        <v>0</v>
      </c>
      <c r="D30" s="87">
        <f>Receipts_effects!E59</f>
        <v>0</v>
      </c>
      <c r="E30" s="87">
        <f>Receipts_effects!F59</f>
        <v>0</v>
      </c>
      <c r="F30" s="87">
        <f>Receipts_effects!G59</f>
        <v>0</v>
      </c>
      <c r="G30" s="87">
        <f>Receipts_effects!H59</f>
        <v>0</v>
      </c>
    </row>
    <row r="31" spans="1:7" x14ac:dyDescent="0.2">
      <c r="A31" s="66" t="s">
        <v>242</v>
      </c>
      <c r="B31" s="87">
        <f>Receipts_effects!C60</f>
        <v>0</v>
      </c>
      <c r="C31" s="87">
        <f>Receipts_effects!D60</f>
        <v>0</v>
      </c>
      <c r="D31" s="87">
        <f>Receipts_effects!E60</f>
        <v>0</v>
      </c>
      <c r="E31" s="87">
        <f>Receipts_effects!F60</f>
        <v>0</v>
      </c>
      <c r="F31" s="87">
        <f>Receipts_effects!G60</f>
        <v>0</v>
      </c>
      <c r="G31" s="87">
        <f>Receipts_effects!H60</f>
        <v>0</v>
      </c>
    </row>
    <row r="32" spans="1:7" x14ac:dyDescent="0.2">
      <c r="B32" s="41"/>
      <c r="C32" s="41"/>
      <c r="D32" s="41"/>
      <c r="E32" s="41"/>
      <c r="F32" s="41"/>
    </row>
    <row r="33" spans="2:6" x14ac:dyDescent="0.2">
      <c r="B33" s="41"/>
      <c r="C33" s="41"/>
      <c r="D33" s="41"/>
      <c r="E33" s="41"/>
      <c r="F33" s="41"/>
    </row>
    <row r="34" spans="2:6" x14ac:dyDescent="0.2">
      <c r="B34" s="41"/>
      <c r="C34" s="41"/>
      <c r="D34" s="41"/>
      <c r="E34" s="41"/>
      <c r="F34" s="41"/>
    </row>
    <row r="35" spans="2:6" x14ac:dyDescent="0.2">
      <c r="B35" s="41"/>
      <c r="C35" s="41"/>
      <c r="D35" s="41"/>
      <c r="E35" s="41"/>
      <c r="F35" s="41"/>
    </row>
    <row r="36" spans="2:6" x14ac:dyDescent="0.2">
      <c r="B36" s="41"/>
      <c r="C36" s="41"/>
      <c r="D36" s="41"/>
      <c r="E36" s="41"/>
      <c r="F36" s="41"/>
    </row>
    <row r="37" spans="2:6" x14ac:dyDescent="0.2">
      <c r="B37" s="41"/>
      <c r="C37" s="41"/>
      <c r="D37" s="41"/>
      <c r="E37" s="41"/>
      <c r="F37" s="41"/>
    </row>
    <row r="38" spans="2:6" x14ac:dyDescent="0.2">
      <c r="B38" s="41"/>
      <c r="C38" s="41"/>
      <c r="D38" s="41"/>
      <c r="E38" s="41"/>
      <c r="F38" s="41"/>
    </row>
    <row r="39" spans="2:6" x14ac:dyDescent="0.2">
      <c r="B39" s="41"/>
      <c r="C39" s="41"/>
      <c r="D39" s="41"/>
      <c r="E39" s="41"/>
      <c r="F39" s="41"/>
    </row>
    <row r="40" spans="2:6" x14ac:dyDescent="0.2">
      <c r="B40" s="41"/>
      <c r="C40" s="41"/>
      <c r="D40" s="41"/>
      <c r="E40" s="41"/>
      <c r="F40" s="41"/>
    </row>
    <row r="41" spans="2:6" x14ac:dyDescent="0.2">
      <c r="B41" s="41"/>
      <c r="C41" s="41"/>
      <c r="D41" s="41"/>
      <c r="E41" s="41"/>
      <c r="F41" s="41"/>
    </row>
    <row r="42" spans="2:6" x14ac:dyDescent="0.2">
      <c r="B42" s="41"/>
      <c r="C42" s="41"/>
      <c r="D42" s="41"/>
      <c r="E42" s="41"/>
      <c r="F42" s="41"/>
    </row>
    <row r="43" spans="2:6" x14ac:dyDescent="0.2">
      <c r="B43" s="41"/>
      <c r="C43" s="41"/>
      <c r="D43" s="41"/>
      <c r="E43" s="41"/>
      <c r="F43" s="41"/>
    </row>
    <row r="44" spans="2:6" x14ac:dyDescent="0.2">
      <c r="B44" s="41"/>
      <c r="C44" s="41"/>
      <c r="D44" s="41"/>
      <c r="E44" s="41"/>
      <c r="F44" s="41"/>
    </row>
    <row r="45" spans="2:6" x14ac:dyDescent="0.2">
      <c r="B45" s="41"/>
      <c r="C45" s="41"/>
      <c r="D45" s="41"/>
      <c r="E45" s="41"/>
      <c r="F45" s="41"/>
    </row>
    <row r="46" spans="2:6" x14ac:dyDescent="0.2">
      <c r="B46" s="41"/>
      <c r="C46" s="41"/>
      <c r="D46" s="41"/>
      <c r="E46" s="41"/>
      <c r="F46" s="41"/>
    </row>
    <row r="47" spans="2:6" x14ac:dyDescent="0.2">
      <c r="B47" s="41"/>
      <c r="C47" s="41"/>
      <c r="D47" s="41"/>
      <c r="E47" s="41"/>
      <c r="F47" s="41"/>
    </row>
    <row r="48" spans="2:6" x14ac:dyDescent="0.2">
      <c r="B48" s="41"/>
      <c r="C48" s="41"/>
      <c r="D48" s="41"/>
      <c r="E48" s="41"/>
      <c r="F48" s="41"/>
    </row>
    <row r="49" spans="2:6" x14ac:dyDescent="0.2">
      <c r="B49" s="41"/>
      <c r="C49" s="41"/>
      <c r="D49" s="41"/>
      <c r="E49" s="41"/>
      <c r="F49" s="41"/>
    </row>
    <row r="50" spans="2:6" x14ac:dyDescent="0.2">
      <c r="B50" s="41"/>
      <c r="C50" s="41"/>
      <c r="D50" s="41"/>
      <c r="E50" s="41"/>
      <c r="F50" s="41"/>
    </row>
  </sheetData>
  <phoneticPr fontId="26" type="noConversion"/>
  <hyperlinks>
    <hyperlink ref="A1" location="Notes!A1" display="Back to contents" xr:uid="{E5854A29-0E4E-4149-9740-D7F4D555D701}"/>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77EB3-8BEA-4CF0-950A-0ECC36EB242E}">
  <dimension ref="A1:P46"/>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16" x14ac:dyDescent="0.2">
      <c r="A1" s="1" t="s">
        <v>206</v>
      </c>
    </row>
    <row r="2" spans="1:16" x14ac:dyDescent="0.2">
      <c r="A2" s="31" t="s">
        <v>282</v>
      </c>
      <c r="B2" s="31" t="s">
        <v>3</v>
      </c>
      <c r="C2" s="31" t="s">
        <v>4</v>
      </c>
      <c r="D2" s="31" t="s">
        <v>5</v>
      </c>
      <c r="E2" s="31" t="s">
        <v>6</v>
      </c>
      <c r="F2" s="31" t="s">
        <v>7</v>
      </c>
      <c r="G2" s="31" t="s">
        <v>289</v>
      </c>
      <c r="H2" s="59"/>
      <c r="I2" s="59"/>
      <c r="J2" s="59"/>
      <c r="K2" s="59"/>
      <c r="L2" s="59"/>
      <c r="M2" s="59"/>
      <c r="N2" s="59"/>
      <c r="O2" s="59"/>
      <c r="P2" s="59"/>
    </row>
    <row r="3" spans="1:16" x14ac:dyDescent="0.2">
      <c r="A3" s="34" t="s">
        <v>1</v>
      </c>
      <c r="B3" s="41">
        <v>0</v>
      </c>
      <c r="C3" s="41">
        <v>0</v>
      </c>
      <c r="D3" s="41">
        <v>0</v>
      </c>
      <c r="E3" s="41">
        <v>0</v>
      </c>
      <c r="F3" s="41">
        <v>0</v>
      </c>
      <c r="G3" s="41">
        <v>0</v>
      </c>
    </row>
    <row r="4" spans="1:16" x14ac:dyDescent="0.2">
      <c r="A4" s="34" t="s">
        <v>9</v>
      </c>
      <c r="B4" s="41">
        <v>0</v>
      </c>
      <c r="C4" s="41">
        <v>0</v>
      </c>
      <c r="D4" s="41">
        <v>0</v>
      </c>
      <c r="E4" s="41">
        <v>0</v>
      </c>
      <c r="F4" s="41">
        <v>0</v>
      </c>
      <c r="G4" s="41">
        <v>0</v>
      </c>
    </row>
    <row r="5" spans="1:16" x14ac:dyDescent="0.2">
      <c r="A5" s="34" t="s">
        <v>2</v>
      </c>
      <c r="B5" s="41">
        <v>0</v>
      </c>
      <c r="C5" s="41">
        <v>0</v>
      </c>
      <c r="D5" s="41">
        <v>0</v>
      </c>
      <c r="E5" s="41">
        <v>0</v>
      </c>
      <c r="F5" s="41">
        <v>0</v>
      </c>
      <c r="G5" s="41">
        <v>0</v>
      </c>
    </row>
    <row r="6" spans="1:16" x14ac:dyDescent="0.2">
      <c r="A6" s="34" t="s">
        <v>12</v>
      </c>
      <c r="B6" s="41">
        <v>0</v>
      </c>
      <c r="C6" s="41">
        <v>0</v>
      </c>
      <c r="D6" s="41">
        <v>0</v>
      </c>
      <c r="E6" s="41">
        <v>0</v>
      </c>
      <c r="F6" s="41">
        <v>0</v>
      </c>
      <c r="G6" s="41">
        <v>0</v>
      </c>
    </row>
    <row r="7" spans="1:16" x14ac:dyDescent="0.2">
      <c r="A7" s="34" t="s">
        <v>17</v>
      </c>
      <c r="B7" s="41">
        <v>0</v>
      </c>
      <c r="C7" s="41">
        <v>0</v>
      </c>
      <c r="D7" s="41">
        <v>0</v>
      </c>
      <c r="E7" s="41">
        <v>0</v>
      </c>
      <c r="F7" s="41">
        <v>0</v>
      </c>
      <c r="G7" s="41">
        <v>0</v>
      </c>
    </row>
    <row r="8" spans="1:16" x14ac:dyDescent="0.2">
      <c r="A8" s="34" t="s">
        <v>31</v>
      </c>
      <c r="B8" s="41">
        <v>0</v>
      </c>
      <c r="C8" s="41">
        <v>0</v>
      </c>
      <c r="D8" s="41">
        <v>0</v>
      </c>
      <c r="E8" s="41">
        <v>0</v>
      </c>
      <c r="F8" s="41">
        <v>0</v>
      </c>
      <c r="G8" s="41">
        <v>0</v>
      </c>
    </row>
    <row r="9" spans="1:16" x14ac:dyDescent="0.2">
      <c r="A9" s="34" t="s">
        <v>14</v>
      </c>
      <c r="B9" s="41">
        <v>0</v>
      </c>
      <c r="C9" s="41">
        <v>0</v>
      </c>
      <c r="D9" s="41">
        <v>0</v>
      </c>
      <c r="E9" s="41">
        <v>0</v>
      </c>
      <c r="F9" s="41">
        <v>0</v>
      </c>
      <c r="G9" s="41">
        <v>0</v>
      </c>
    </row>
    <row r="10" spans="1:16" x14ac:dyDescent="0.2">
      <c r="A10" s="34" t="s">
        <v>53</v>
      </c>
      <c r="B10" s="41">
        <v>0</v>
      </c>
      <c r="C10" s="41">
        <v>0</v>
      </c>
      <c r="D10" s="41">
        <v>0</v>
      </c>
      <c r="E10" s="41">
        <v>0</v>
      </c>
      <c r="F10" s="41">
        <v>0</v>
      </c>
      <c r="G10" s="41">
        <v>0</v>
      </c>
    </row>
    <row r="11" spans="1:16" x14ac:dyDescent="0.2">
      <c r="A11" s="34" t="s">
        <v>15</v>
      </c>
      <c r="B11" s="41">
        <v>0</v>
      </c>
      <c r="C11" s="41">
        <v>0</v>
      </c>
      <c r="D11" s="41">
        <v>0</v>
      </c>
      <c r="E11" s="41">
        <v>0</v>
      </c>
      <c r="F11" s="41">
        <v>0</v>
      </c>
      <c r="G11" s="41">
        <v>0</v>
      </c>
    </row>
    <row r="12" spans="1:16" x14ac:dyDescent="0.2">
      <c r="A12" s="34" t="s">
        <v>21</v>
      </c>
      <c r="B12" s="41">
        <v>0</v>
      </c>
      <c r="C12" s="41">
        <v>0</v>
      </c>
      <c r="D12" s="41">
        <v>0</v>
      </c>
      <c r="E12" s="41">
        <v>0</v>
      </c>
      <c r="F12" s="41">
        <v>0</v>
      </c>
      <c r="G12" s="41">
        <v>0</v>
      </c>
    </row>
    <row r="13" spans="1:16" x14ac:dyDescent="0.2">
      <c r="A13" s="34" t="s">
        <v>24</v>
      </c>
      <c r="B13" s="41">
        <v>0</v>
      </c>
      <c r="C13" s="41">
        <v>0</v>
      </c>
      <c r="D13" s="41">
        <v>0</v>
      </c>
      <c r="E13" s="41">
        <v>0</v>
      </c>
      <c r="F13" s="41">
        <v>0</v>
      </c>
      <c r="G13" s="41">
        <v>0</v>
      </c>
    </row>
    <row r="14" spans="1:16" x14ac:dyDescent="0.2">
      <c r="A14" s="34" t="s">
        <v>26</v>
      </c>
      <c r="B14" s="41">
        <v>0</v>
      </c>
      <c r="C14" s="41">
        <v>0</v>
      </c>
      <c r="D14" s="41">
        <v>0</v>
      </c>
      <c r="E14" s="41">
        <v>0</v>
      </c>
      <c r="F14" s="41">
        <v>0</v>
      </c>
      <c r="G14" s="41">
        <v>0</v>
      </c>
    </row>
    <row r="15" spans="1:16" x14ac:dyDescent="0.2">
      <c r="A15" s="34" t="s">
        <v>25</v>
      </c>
      <c r="B15" s="41">
        <v>0</v>
      </c>
      <c r="C15" s="41">
        <v>0</v>
      </c>
      <c r="D15" s="41">
        <v>0</v>
      </c>
      <c r="E15" s="41">
        <v>0</v>
      </c>
      <c r="F15" s="41">
        <v>0</v>
      </c>
      <c r="G15" s="41">
        <v>0</v>
      </c>
    </row>
    <row r="16" spans="1:16" x14ac:dyDescent="0.2">
      <c r="A16" s="34" t="s">
        <v>27</v>
      </c>
      <c r="B16" s="41">
        <v>0</v>
      </c>
      <c r="C16" s="41">
        <v>0</v>
      </c>
      <c r="D16" s="41">
        <v>0</v>
      </c>
      <c r="E16" s="41">
        <v>0</v>
      </c>
      <c r="F16" s="41">
        <v>0</v>
      </c>
      <c r="G16" s="41">
        <v>0</v>
      </c>
    </row>
    <row r="17" spans="1:7" x14ac:dyDescent="0.2">
      <c r="A17" s="34" t="s">
        <v>46</v>
      </c>
      <c r="B17" s="41">
        <v>0</v>
      </c>
      <c r="C17" s="41">
        <v>0</v>
      </c>
      <c r="D17" s="41">
        <v>0</v>
      </c>
      <c r="E17" s="41">
        <v>0</v>
      </c>
      <c r="F17" s="41">
        <v>0</v>
      </c>
      <c r="G17" s="41">
        <v>0</v>
      </c>
    </row>
    <row r="18" spans="1:7" x14ac:dyDescent="0.2">
      <c r="A18" s="34" t="s">
        <v>47</v>
      </c>
      <c r="B18" s="41">
        <v>0</v>
      </c>
      <c r="C18" s="41">
        <v>0</v>
      </c>
      <c r="D18" s="41">
        <v>0</v>
      </c>
      <c r="E18" s="41">
        <v>0</v>
      </c>
      <c r="F18" s="41">
        <v>0</v>
      </c>
      <c r="G18" s="41">
        <v>0</v>
      </c>
    </row>
    <row r="19" spans="1:7" x14ac:dyDescent="0.2">
      <c r="A19" s="34" t="s">
        <v>54</v>
      </c>
      <c r="B19" s="41">
        <v>0</v>
      </c>
      <c r="C19" s="41">
        <v>0</v>
      </c>
      <c r="D19" s="41">
        <v>0</v>
      </c>
      <c r="E19" s="41">
        <v>0</v>
      </c>
      <c r="F19" s="41">
        <v>0</v>
      </c>
      <c r="G19" s="41">
        <v>0</v>
      </c>
    </row>
    <row r="20" spans="1:7" x14ac:dyDescent="0.2">
      <c r="A20" s="34" t="s">
        <v>257</v>
      </c>
      <c r="B20" s="41">
        <v>0</v>
      </c>
      <c r="C20" s="41">
        <v>0</v>
      </c>
      <c r="D20" s="41">
        <v>0</v>
      </c>
      <c r="E20" s="41">
        <v>0</v>
      </c>
      <c r="F20" s="41">
        <v>0</v>
      </c>
      <c r="G20" s="41">
        <v>0</v>
      </c>
    </row>
    <row r="21" spans="1:7" x14ac:dyDescent="0.2">
      <c r="A21" s="34" t="s">
        <v>249</v>
      </c>
      <c r="B21" s="41">
        <v>0</v>
      </c>
      <c r="C21" s="41">
        <v>0</v>
      </c>
      <c r="D21" s="41">
        <v>0</v>
      </c>
      <c r="E21" s="41">
        <v>0</v>
      </c>
      <c r="F21" s="41">
        <v>0</v>
      </c>
      <c r="G21" s="41">
        <v>0</v>
      </c>
    </row>
    <row r="22" spans="1:7" x14ac:dyDescent="0.2">
      <c r="A22" s="34" t="s">
        <v>259</v>
      </c>
      <c r="B22" s="41">
        <v>0</v>
      </c>
      <c r="C22" s="41">
        <v>0</v>
      </c>
      <c r="D22" s="41">
        <v>0</v>
      </c>
      <c r="E22" s="41">
        <v>0</v>
      </c>
      <c r="F22" s="41">
        <v>0</v>
      </c>
      <c r="G22" s="41">
        <v>0</v>
      </c>
    </row>
    <row r="23" spans="1:7" x14ac:dyDescent="0.2">
      <c r="A23" s="34" t="s">
        <v>55</v>
      </c>
      <c r="B23" s="41">
        <v>0</v>
      </c>
      <c r="C23" s="41">
        <v>0</v>
      </c>
      <c r="D23" s="41">
        <v>0</v>
      </c>
      <c r="E23" s="41">
        <v>0</v>
      </c>
      <c r="F23" s="41">
        <v>0</v>
      </c>
      <c r="G23" s="41">
        <v>0</v>
      </c>
    </row>
    <row r="24" spans="1:7" x14ac:dyDescent="0.2">
      <c r="A24" s="66" t="s">
        <v>152</v>
      </c>
      <c r="B24" s="41">
        <v>0</v>
      </c>
      <c r="C24" s="41">
        <v>0</v>
      </c>
      <c r="D24" s="41">
        <v>0</v>
      </c>
      <c r="E24" s="41">
        <v>0</v>
      </c>
      <c r="F24" s="41">
        <v>0</v>
      </c>
      <c r="G24" s="41">
        <v>0</v>
      </c>
    </row>
    <row r="25" spans="1:7" x14ac:dyDescent="0.2">
      <c r="A25" s="34" t="s">
        <v>61</v>
      </c>
      <c r="B25" s="41">
        <v>0</v>
      </c>
      <c r="C25" s="41">
        <v>0</v>
      </c>
      <c r="D25" s="41">
        <v>0</v>
      </c>
      <c r="E25" s="41">
        <v>0</v>
      </c>
      <c r="F25" s="41">
        <v>0</v>
      </c>
      <c r="G25" s="41">
        <v>0</v>
      </c>
    </row>
    <row r="26" spans="1:7" x14ac:dyDescent="0.2">
      <c r="A26" s="34" t="s">
        <v>150</v>
      </c>
      <c r="B26" s="41">
        <v>0</v>
      </c>
      <c r="C26" s="41">
        <v>0</v>
      </c>
      <c r="D26" s="41">
        <v>0</v>
      </c>
      <c r="E26" s="41">
        <v>0</v>
      </c>
      <c r="F26" s="41">
        <v>0</v>
      </c>
      <c r="G26" s="41">
        <v>0</v>
      </c>
    </row>
    <row r="27" spans="1:7" x14ac:dyDescent="0.2">
      <c r="B27" s="41"/>
      <c r="C27" s="41"/>
      <c r="D27" s="41"/>
      <c r="E27" s="41"/>
      <c r="F27" s="41"/>
    </row>
    <row r="28" spans="1:7" x14ac:dyDescent="0.2">
      <c r="B28" s="41"/>
      <c r="C28" s="41"/>
      <c r="D28" s="41"/>
      <c r="E28" s="41"/>
      <c r="F28" s="41"/>
    </row>
    <row r="29" spans="1:7" x14ac:dyDescent="0.2">
      <c r="B29" s="41"/>
      <c r="C29" s="41"/>
      <c r="D29" s="41"/>
      <c r="E29" s="41"/>
      <c r="F29" s="41"/>
    </row>
    <row r="30" spans="1:7" x14ac:dyDescent="0.2">
      <c r="B30" s="41"/>
      <c r="C30" s="41"/>
      <c r="D30" s="41"/>
      <c r="E30" s="41"/>
      <c r="F30" s="41"/>
    </row>
    <row r="31" spans="1:7" x14ac:dyDescent="0.2">
      <c r="B31" s="41"/>
      <c r="C31" s="41"/>
      <c r="D31" s="41"/>
      <c r="E31" s="41"/>
      <c r="F31" s="41"/>
    </row>
    <row r="32" spans="1:7" x14ac:dyDescent="0.2">
      <c r="B32" s="41"/>
      <c r="C32" s="41"/>
      <c r="D32" s="41"/>
      <c r="E32" s="41"/>
      <c r="F32" s="41"/>
    </row>
    <row r="33" spans="2:6" x14ac:dyDescent="0.2">
      <c r="B33" s="41"/>
      <c r="C33" s="41"/>
      <c r="D33" s="41"/>
      <c r="E33" s="41"/>
      <c r="F33" s="41"/>
    </row>
    <row r="34" spans="2:6" x14ac:dyDescent="0.2">
      <c r="B34" s="41"/>
      <c r="C34" s="41"/>
      <c r="D34" s="41"/>
      <c r="E34" s="41"/>
      <c r="F34" s="41"/>
    </row>
    <row r="35" spans="2:6" x14ac:dyDescent="0.2">
      <c r="B35" s="41"/>
      <c r="C35" s="41"/>
      <c r="D35" s="41"/>
      <c r="E35" s="41"/>
      <c r="F35" s="41"/>
    </row>
    <row r="36" spans="2:6" x14ac:dyDescent="0.2">
      <c r="B36" s="41"/>
      <c r="C36" s="41"/>
      <c r="D36" s="41"/>
      <c r="E36" s="41"/>
      <c r="F36" s="41"/>
    </row>
    <row r="37" spans="2:6" x14ac:dyDescent="0.2">
      <c r="B37" s="41"/>
      <c r="C37" s="41"/>
      <c r="D37" s="41"/>
      <c r="E37" s="41"/>
      <c r="F37" s="41"/>
    </row>
    <row r="38" spans="2:6" x14ac:dyDescent="0.2">
      <c r="B38" s="41"/>
      <c r="C38" s="41"/>
      <c r="D38" s="41"/>
      <c r="E38" s="41"/>
      <c r="F38" s="41"/>
    </row>
    <row r="39" spans="2:6" x14ac:dyDescent="0.2">
      <c r="B39" s="41"/>
      <c r="C39" s="41"/>
      <c r="D39" s="41"/>
      <c r="E39" s="41"/>
      <c r="F39" s="41"/>
    </row>
    <row r="40" spans="2:6" x14ac:dyDescent="0.2">
      <c r="B40" s="41"/>
      <c r="C40" s="41"/>
      <c r="D40" s="41"/>
      <c r="E40" s="41"/>
      <c r="F40" s="41"/>
    </row>
    <row r="41" spans="2:6" x14ac:dyDescent="0.2">
      <c r="B41" s="41"/>
      <c r="C41" s="41"/>
      <c r="D41" s="41"/>
      <c r="E41" s="41"/>
      <c r="F41" s="41"/>
    </row>
    <row r="42" spans="2:6" x14ac:dyDescent="0.2">
      <c r="B42" s="41"/>
      <c r="C42" s="41"/>
      <c r="D42" s="41"/>
      <c r="E42" s="41"/>
      <c r="F42" s="41"/>
    </row>
    <row r="43" spans="2:6" x14ac:dyDescent="0.2">
      <c r="B43" s="41"/>
      <c r="C43" s="41"/>
      <c r="D43" s="41"/>
      <c r="E43" s="41"/>
      <c r="F43" s="41"/>
    </row>
    <row r="44" spans="2:6" x14ac:dyDescent="0.2">
      <c r="B44" s="41"/>
      <c r="C44" s="41"/>
      <c r="D44" s="41"/>
      <c r="E44" s="41"/>
      <c r="F44" s="41"/>
    </row>
    <row r="45" spans="2:6" x14ac:dyDescent="0.2">
      <c r="B45" s="41"/>
      <c r="C45" s="41"/>
      <c r="D45" s="41"/>
      <c r="E45" s="41"/>
      <c r="F45" s="41"/>
    </row>
    <row r="46" spans="2:6" x14ac:dyDescent="0.2">
      <c r="B46" s="41"/>
      <c r="C46" s="41"/>
      <c r="D46" s="41"/>
      <c r="E46" s="41"/>
      <c r="F46" s="41"/>
    </row>
  </sheetData>
  <phoneticPr fontId="26" type="noConversion"/>
  <hyperlinks>
    <hyperlink ref="A1" location="Notes!A1" display="Back to contents" xr:uid="{36EC3DD5-04EF-452C-A0DF-E298CC97A78F}"/>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D3B33-4575-40C6-A04B-66DD6C8337AB}">
  <dimension ref="A1:G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6" width="9" style="34" bestFit="1" customWidth="1"/>
    <col min="7" max="7" width="10.42578125" style="34" bestFit="1" customWidth="1"/>
    <col min="8" max="16384" width="8.85546875" style="34"/>
  </cols>
  <sheetData>
    <row r="1" spans="1:7" x14ac:dyDescent="0.2">
      <c r="A1" s="1" t="s">
        <v>206</v>
      </c>
    </row>
    <row r="2" spans="1:7" x14ac:dyDescent="0.2">
      <c r="A2" s="31" t="s">
        <v>123</v>
      </c>
      <c r="B2" s="31" t="s">
        <v>3</v>
      </c>
      <c r="C2" s="31" t="s">
        <v>4</v>
      </c>
      <c r="D2" s="31" t="s">
        <v>5</v>
      </c>
      <c r="E2" s="31" t="s">
        <v>6</v>
      </c>
      <c r="F2" s="31" t="s">
        <v>7</v>
      </c>
      <c r="G2" s="31" t="s">
        <v>289</v>
      </c>
    </row>
    <row r="3" spans="1:7" x14ac:dyDescent="0.2">
      <c r="A3" s="34" t="s">
        <v>127</v>
      </c>
      <c r="B3" s="132"/>
      <c r="C3" s="132" cm="1">
        <f t="array" ref="C3:G3">TRANSPOSE(Scenario_inputs!$AJ$5:$AJ$9)</f>
        <v>0</v>
      </c>
      <c r="D3" s="132">
        <v>0</v>
      </c>
      <c r="E3" s="132">
        <v>0</v>
      </c>
      <c r="F3" s="132">
        <v>0</v>
      </c>
      <c r="G3" s="132">
        <v>0</v>
      </c>
    </row>
    <row r="4" spans="1:7" x14ac:dyDescent="0.2">
      <c r="A4" s="34" t="s">
        <v>126</v>
      </c>
      <c r="B4" s="132"/>
      <c r="C4" s="132" cm="1">
        <f t="array" ref="C4:G4">TRANSPOSE(Scenario_inputs!$AG$5:$AG$9)</f>
        <v>0</v>
      </c>
      <c r="D4" s="132">
        <v>0</v>
      </c>
      <c r="E4" s="132">
        <v>0</v>
      </c>
      <c r="F4" s="132">
        <v>0</v>
      </c>
      <c r="G4" s="132">
        <v>0</v>
      </c>
    </row>
    <row r="5" spans="1:7" x14ac:dyDescent="0.2">
      <c r="A5" s="34" t="s">
        <v>128</v>
      </c>
      <c r="B5" s="132"/>
      <c r="C5" s="132" cm="1">
        <f t="array" ref="C5:G5">TRANSPOSE(Scenario_inputs!$AK$5:$AK$9)</f>
        <v>0</v>
      </c>
      <c r="D5" s="132">
        <v>0</v>
      </c>
      <c r="E5" s="132">
        <v>0</v>
      </c>
      <c r="F5" s="132">
        <v>0</v>
      </c>
      <c r="G5" s="132">
        <v>0</v>
      </c>
    </row>
    <row r="6" spans="1:7" x14ac:dyDescent="0.2">
      <c r="A6" s="34" t="s">
        <v>109</v>
      </c>
      <c r="B6" s="132"/>
      <c r="C6" s="132" cm="1">
        <f t="array" ref="C6:G6">TRANSPOSE(Scenario_inputs!$AF$5:$AF$9)</f>
        <v>0</v>
      </c>
      <c r="D6" s="132">
        <v>0</v>
      </c>
      <c r="E6" s="132">
        <v>0</v>
      </c>
      <c r="F6" s="132">
        <v>0</v>
      </c>
      <c r="G6" s="132">
        <v>0</v>
      </c>
    </row>
    <row r="7" spans="1:7" x14ac:dyDescent="0.2">
      <c r="A7" s="34" t="s">
        <v>132</v>
      </c>
      <c r="B7" s="132">
        <f t="array" ref="B7:G7">TRANSPOSE(Scenario_inputs!$AL$5:$AL$10)</f>
        <v>0</v>
      </c>
      <c r="C7" s="132">
        <v>0</v>
      </c>
      <c r="D7" s="132">
        <v>0</v>
      </c>
      <c r="E7" s="132">
        <v>0</v>
      </c>
      <c r="F7" s="132">
        <v>-2.2204460492503131E-14</v>
      </c>
      <c r="G7" s="132">
        <v>2.2204460492503131E-14</v>
      </c>
    </row>
    <row r="8" spans="1:7" x14ac:dyDescent="0.2">
      <c r="A8" s="34" t="s">
        <v>77</v>
      </c>
      <c r="B8" s="132"/>
      <c r="C8" s="132" cm="1">
        <f t="array" ref="C8:G8">TRANSPOSE(Scenario_inputs!$AM$5:$AM$9)</f>
        <v>0</v>
      </c>
      <c r="D8" s="132">
        <v>0</v>
      </c>
      <c r="E8" s="132">
        <v>0</v>
      </c>
      <c r="F8" s="132">
        <v>0</v>
      </c>
      <c r="G8" s="132">
        <v>0</v>
      </c>
    </row>
    <row r="9" spans="1:7" x14ac:dyDescent="0.2">
      <c r="A9" s="34" t="s">
        <v>78</v>
      </c>
      <c r="B9" s="132">
        <f t="array" ref="B9:G9">TRANSPOSE(Scenario_inputs!$AD$5:$AD$10)*10</f>
        <v>0</v>
      </c>
      <c r="C9" s="132">
        <v>0</v>
      </c>
      <c r="D9" s="132">
        <v>0</v>
      </c>
      <c r="E9" s="132">
        <v>0</v>
      </c>
      <c r="F9" s="132">
        <v>0</v>
      </c>
      <c r="G9" s="132">
        <v>0</v>
      </c>
    </row>
    <row r="10" spans="1:7" x14ac:dyDescent="0.2">
      <c r="A10" s="34" t="s">
        <v>79</v>
      </c>
      <c r="B10" s="132">
        <f t="array" ref="B10:G10">TRANSPOSE(Scenario_inputs!$AN$5:$AN$10)*10</f>
        <v>0</v>
      </c>
      <c r="C10" s="132">
        <v>0</v>
      </c>
      <c r="D10" s="132">
        <v>0</v>
      </c>
      <c r="E10" s="132">
        <v>0</v>
      </c>
      <c r="F10" s="132">
        <v>0</v>
      </c>
      <c r="G10" s="132">
        <v>0</v>
      </c>
    </row>
    <row r="11" spans="1:7" x14ac:dyDescent="0.2">
      <c r="A11" s="46" t="s">
        <v>22</v>
      </c>
      <c r="B11" s="132">
        <f t="array" ref="B11:G11">TRANSPOSE(Scenario_inputs!$M$5:$M$10)</f>
        <v>0</v>
      </c>
      <c r="C11" s="132">
        <v>0</v>
      </c>
      <c r="D11" s="132">
        <v>0</v>
      </c>
      <c r="E11" s="132">
        <v>0</v>
      </c>
      <c r="F11" s="132">
        <v>0</v>
      </c>
      <c r="G11" s="132">
        <v>0</v>
      </c>
    </row>
    <row r="12" spans="1:7" x14ac:dyDescent="0.2">
      <c r="A12" s="34" t="s">
        <v>18</v>
      </c>
      <c r="B12" s="132">
        <f t="array" ref="B12:G12">TRANSPOSE(Scenario_inputs!$J$5:$J$10)</f>
        <v>0</v>
      </c>
      <c r="C12" s="132">
        <v>0</v>
      </c>
      <c r="D12" s="132">
        <v>0</v>
      </c>
      <c r="E12" s="132">
        <v>0</v>
      </c>
      <c r="F12" s="132">
        <v>0</v>
      </c>
      <c r="G12" s="132">
        <v>0</v>
      </c>
    </row>
    <row r="13" spans="1:7" x14ac:dyDescent="0.2">
      <c r="A13" s="34" t="s">
        <v>122</v>
      </c>
      <c r="B13" s="132">
        <f t="array" ref="B13:G13">TRANSPOSE(Scenario_inputs!$AP$5:$AP$10)</f>
        <v>0</v>
      </c>
      <c r="C13" s="132">
        <v>0</v>
      </c>
      <c r="D13" s="132">
        <v>0</v>
      </c>
      <c r="E13" s="132">
        <v>2.2204460492503131E-14</v>
      </c>
      <c r="F13" s="132">
        <v>2.2204460492503131E-14</v>
      </c>
      <c r="G13" s="132">
        <v>2.2204460492503131E-14</v>
      </c>
    </row>
    <row r="14" spans="1:7" x14ac:dyDescent="0.2">
      <c r="B14" s="42"/>
      <c r="C14" s="42"/>
      <c r="D14" s="42"/>
      <c r="E14" s="42"/>
      <c r="F14" s="42"/>
    </row>
    <row r="15" spans="1:7" x14ac:dyDescent="0.2">
      <c r="B15" s="42"/>
      <c r="C15" s="42"/>
      <c r="D15" s="42"/>
      <c r="E15" s="42"/>
      <c r="F15" s="42"/>
    </row>
    <row r="16" spans="1:7" x14ac:dyDescent="0.2">
      <c r="B16" s="42"/>
      <c r="C16" s="42"/>
      <c r="D16" s="42"/>
      <c r="E16" s="42"/>
      <c r="F16" s="42"/>
    </row>
    <row r="17" spans="2:6" x14ac:dyDescent="0.2">
      <c r="B17" s="42"/>
      <c r="C17" s="42"/>
      <c r="D17" s="42"/>
      <c r="E17" s="42"/>
      <c r="F17" s="42"/>
    </row>
    <row r="18" spans="2:6" x14ac:dyDescent="0.2">
      <c r="B18" s="42"/>
      <c r="C18" s="42"/>
      <c r="D18" s="42"/>
      <c r="E18" s="42"/>
      <c r="F18" s="42"/>
    </row>
    <row r="19" spans="2:6" x14ac:dyDescent="0.2">
      <c r="B19" s="42"/>
      <c r="C19" s="42"/>
      <c r="D19" s="42"/>
      <c r="E19" s="42"/>
      <c r="F19" s="42"/>
    </row>
    <row r="20" spans="2:6" x14ac:dyDescent="0.2">
      <c r="B20" s="42"/>
      <c r="C20" s="42"/>
      <c r="D20" s="42"/>
      <c r="E20" s="42"/>
      <c r="F20" s="42"/>
    </row>
    <row r="21" spans="2:6" x14ac:dyDescent="0.2">
      <c r="B21" s="42"/>
      <c r="C21" s="42"/>
      <c r="D21" s="42"/>
      <c r="E21" s="42"/>
      <c r="F21" s="42"/>
    </row>
    <row r="22" spans="2:6" x14ac:dyDescent="0.2">
      <c r="B22" s="42"/>
      <c r="C22" s="42"/>
      <c r="D22" s="42"/>
      <c r="E22" s="42"/>
      <c r="F22" s="42"/>
    </row>
    <row r="23" spans="2:6" x14ac:dyDescent="0.2">
      <c r="B23" s="42"/>
      <c r="C23" s="42"/>
      <c r="D23" s="42"/>
      <c r="E23" s="42"/>
      <c r="F23" s="42"/>
    </row>
    <row r="24" spans="2:6" x14ac:dyDescent="0.2">
      <c r="B24" s="42"/>
      <c r="C24" s="42"/>
      <c r="D24" s="42"/>
      <c r="E24" s="42"/>
      <c r="F24" s="42"/>
    </row>
    <row r="25" spans="2:6" x14ac:dyDescent="0.2">
      <c r="B25" s="42"/>
      <c r="C25" s="42"/>
      <c r="D25" s="42"/>
      <c r="E25" s="42"/>
      <c r="F25" s="42"/>
    </row>
  </sheetData>
  <phoneticPr fontId="26" type="noConversion"/>
  <hyperlinks>
    <hyperlink ref="A1" location="Notes!A1" display="Back to contents" xr:uid="{3C290612-B0F5-453E-B350-FCB018676288}"/>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75C5A-B295-4EE5-8554-52C2D1B8F78A}">
  <dimension ref="A1:J106"/>
  <sheetViews>
    <sheetView showGridLines="0" zoomScaleNormal="100" workbookViewId="0">
      <pane xSplit="3" ySplit="2" topLeftCell="D3" activePane="bottomRight" state="frozen"/>
      <selection pane="topRight" activeCell="D1" sqref="D1"/>
      <selection pane="bottomLeft" activeCell="A2" sqref="A2"/>
      <selection pane="bottomRight"/>
    </sheetView>
  </sheetViews>
  <sheetFormatPr defaultColWidth="8.85546875" defaultRowHeight="12" x14ac:dyDescent="0.2"/>
  <cols>
    <col min="1" max="1" width="58.140625" style="34" bestFit="1" customWidth="1"/>
    <col min="2" max="2" width="29.28515625" style="34" bestFit="1" customWidth="1"/>
    <col min="3" max="3" width="10.42578125" style="34" customWidth="1"/>
    <col min="4" max="9" width="8.85546875" style="34"/>
    <col min="10" max="10" width="83.5703125" style="34" bestFit="1" customWidth="1"/>
    <col min="11" max="16384" width="8.85546875" style="34"/>
  </cols>
  <sheetData>
    <row r="1" spans="1:10" x14ac:dyDescent="0.2">
      <c r="A1" s="1" t="s">
        <v>206</v>
      </c>
    </row>
    <row r="2" spans="1:10" x14ac:dyDescent="0.2">
      <c r="A2" s="31" t="s">
        <v>283</v>
      </c>
      <c r="B2" s="31" t="s">
        <v>19</v>
      </c>
      <c r="C2" s="31" t="s">
        <v>66</v>
      </c>
      <c r="D2" s="31" t="s">
        <v>3</v>
      </c>
      <c r="E2" s="31" t="s">
        <v>4</v>
      </c>
      <c r="F2" s="31" t="s">
        <v>5</v>
      </c>
      <c r="G2" s="31" t="s">
        <v>6</v>
      </c>
      <c r="H2" s="31" t="s">
        <v>7</v>
      </c>
      <c r="I2" s="31" t="s">
        <v>289</v>
      </c>
      <c r="J2" s="31" t="s">
        <v>32</v>
      </c>
    </row>
    <row r="3" spans="1:10" x14ac:dyDescent="0.2">
      <c r="A3" s="31" t="s">
        <v>141</v>
      </c>
      <c r="B3" s="31" t="s">
        <v>67</v>
      </c>
      <c r="C3" s="34" t="s">
        <v>3</v>
      </c>
      <c r="D3" s="41">
        <v>353.44299810215352</v>
      </c>
      <c r="E3" s="41">
        <v>403.35883547020637</v>
      </c>
      <c r="F3" s="41">
        <v>433.55562485808548</v>
      </c>
      <c r="G3" s="41">
        <v>455.91344685557959</v>
      </c>
      <c r="H3" s="41">
        <v>485.48773248388301</v>
      </c>
      <c r="I3" s="41">
        <v>516.68278217226373</v>
      </c>
      <c r="J3" s="34" t="s">
        <v>207</v>
      </c>
    </row>
    <row r="4" spans="1:10" x14ac:dyDescent="0.2">
      <c r="A4" s="31"/>
      <c r="B4" s="31"/>
      <c r="C4" s="34" t="s">
        <v>4</v>
      </c>
      <c r="D4" s="41">
        <v>0</v>
      </c>
      <c r="E4" s="41">
        <v>419.67058234131582</v>
      </c>
      <c r="F4" s="41">
        <v>451.03729893044147</v>
      </c>
      <c r="G4" s="41">
        <v>474.31794228295257</v>
      </c>
      <c r="H4" s="41">
        <v>505.00589569302247</v>
      </c>
      <c r="I4" s="41">
        <v>537.32627301737591</v>
      </c>
      <c r="J4" s="34" t="s">
        <v>275</v>
      </c>
    </row>
    <row r="5" spans="1:10" x14ac:dyDescent="0.2">
      <c r="A5" s="31"/>
      <c r="B5" s="31"/>
      <c r="C5" s="34" t="s">
        <v>5</v>
      </c>
      <c r="D5" s="41">
        <v>0</v>
      </c>
      <c r="E5" s="41">
        <v>0</v>
      </c>
      <c r="F5" s="41">
        <v>473.47566906225893</v>
      </c>
      <c r="G5" s="41">
        <v>497.76785696068237</v>
      </c>
      <c r="H5" s="41">
        <v>529.80757858911056</v>
      </c>
      <c r="I5" s="41">
        <v>563.90959441285941</v>
      </c>
      <c r="J5" s="34" t="s">
        <v>276</v>
      </c>
    </row>
    <row r="6" spans="1:10" x14ac:dyDescent="0.2">
      <c r="A6" s="31"/>
      <c r="B6" s="31"/>
      <c r="C6" s="34" t="s">
        <v>6</v>
      </c>
      <c r="D6" s="41">
        <v>0</v>
      </c>
      <c r="E6" s="41">
        <v>0</v>
      </c>
      <c r="F6" s="41">
        <v>0</v>
      </c>
      <c r="G6" s="41">
        <v>500.61408056347409</v>
      </c>
      <c r="H6" s="41">
        <v>532.68181368712249</v>
      </c>
      <c r="I6" s="41">
        <v>566.80370299138019</v>
      </c>
    </row>
    <row r="7" spans="1:10" x14ac:dyDescent="0.2">
      <c r="A7" s="90"/>
      <c r="B7" s="31"/>
      <c r="C7" s="34" t="s">
        <v>7</v>
      </c>
      <c r="D7" s="41">
        <v>0</v>
      </c>
      <c r="E7" s="41">
        <v>0</v>
      </c>
      <c r="F7" s="41">
        <v>0</v>
      </c>
      <c r="G7" s="41">
        <v>0</v>
      </c>
      <c r="H7" s="41">
        <v>529.47189804017762</v>
      </c>
      <c r="I7" s="41">
        <v>569.71266477429265</v>
      </c>
      <c r="J7" s="46"/>
    </row>
    <row r="8" spans="1:10" x14ac:dyDescent="0.2">
      <c r="A8" s="90"/>
      <c r="B8" s="31"/>
      <c r="C8" s="34" t="s">
        <v>289</v>
      </c>
      <c r="D8" s="41">
        <v>0</v>
      </c>
      <c r="E8" s="41">
        <v>0</v>
      </c>
      <c r="F8" s="41">
        <v>0</v>
      </c>
      <c r="G8" s="41">
        <v>0</v>
      </c>
      <c r="H8" s="41">
        <v>0</v>
      </c>
      <c r="I8" s="41">
        <v>572.63655599152219</v>
      </c>
      <c r="J8" s="46"/>
    </row>
    <row r="9" spans="1:10" x14ac:dyDescent="0.2">
      <c r="A9" s="90"/>
      <c r="B9" s="91" t="s">
        <v>68</v>
      </c>
      <c r="C9" s="63" t="s">
        <v>3</v>
      </c>
      <c r="D9" s="62">
        <v>110.2</v>
      </c>
      <c r="E9" s="62">
        <v>112.5</v>
      </c>
      <c r="F9" s="62">
        <v>101.6</v>
      </c>
      <c r="G9" s="62">
        <v>94.199999999999989</v>
      </c>
      <c r="H9" s="62">
        <v>90.199999999999989</v>
      </c>
      <c r="I9" s="62">
        <v>86.369851380042448</v>
      </c>
      <c r="J9" s="34" t="s">
        <v>207</v>
      </c>
    </row>
    <row r="10" spans="1:10" x14ac:dyDescent="0.2">
      <c r="A10" s="31"/>
      <c r="B10" s="31"/>
      <c r="C10" s="34" t="s">
        <v>4</v>
      </c>
      <c r="D10" s="64">
        <v>0</v>
      </c>
      <c r="E10" s="64">
        <v>114.3</v>
      </c>
      <c r="F10" s="64">
        <v>108.9</v>
      </c>
      <c r="G10" s="64">
        <v>101.69999999999999</v>
      </c>
      <c r="H10" s="64">
        <v>98.1</v>
      </c>
      <c r="I10" s="64">
        <v>94.627433628318585</v>
      </c>
    </row>
    <row r="11" spans="1:10" x14ac:dyDescent="0.2">
      <c r="A11" s="31"/>
      <c r="B11" s="31"/>
      <c r="C11" s="34" t="s">
        <v>5</v>
      </c>
      <c r="D11" s="64">
        <v>0</v>
      </c>
      <c r="E11" s="64">
        <v>0</v>
      </c>
      <c r="F11" s="64">
        <v>109</v>
      </c>
      <c r="G11" s="64">
        <v>106.5</v>
      </c>
      <c r="H11" s="64">
        <v>102.7</v>
      </c>
      <c r="I11" s="64">
        <v>99.035586854460092</v>
      </c>
    </row>
    <row r="12" spans="1:10" x14ac:dyDescent="0.2">
      <c r="A12" s="31"/>
      <c r="B12" s="31"/>
      <c r="C12" s="34" t="s">
        <v>6</v>
      </c>
      <c r="D12" s="64">
        <v>0</v>
      </c>
      <c r="E12" s="64">
        <v>0</v>
      </c>
      <c r="F12" s="64">
        <v>0</v>
      </c>
      <c r="G12" s="64">
        <v>102.6</v>
      </c>
      <c r="H12" s="64">
        <v>103.3</v>
      </c>
      <c r="I12" s="64">
        <v>104.00477582846003</v>
      </c>
    </row>
    <row r="13" spans="1:10" x14ac:dyDescent="0.2">
      <c r="A13" s="31"/>
      <c r="B13" s="31"/>
      <c r="C13" s="34" t="s">
        <v>7</v>
      </c>
      <c r="D13" s="64">
        <v>0</v>
      </c>
      <c r="E13" s="64">
        <v>0</v>
      </c>
      <c r="F13" s="64">
        <v>0</v>
      </c>
      <c r="G13" s="64">
        <v>0</v>
      </c>
      <c r="H13" s="64">
        <v>99</v>
      </c>
      <c r="I13" s="64">
        <v>109.22329779319197</v>
      </c>
    </row>
    <row r="14" spans="1:10" x14ac:dyDescent="0.2">
      <c r="A14" s="31"/>
      <c r="B14" s="31"/>
      <c r="C14" s="34" t="s">
        <v>289</v>
      </c>
      <c r="D14" s="64">
        <v>0</v>
      </c>
      <c r="E14" s="64">
        <v>0</v>
      </c>
      <c r="F14" s="64">
        <v>0</v>
      </c>
      <c r="G14" s="64">
        <v>0</v>
      </c>
      <c r="H14" s="64">
        <v>0</v>
      </c>
      <c r="I14" s="64">
        <v>114.70366322885555</v>
      </c>
    </row>
    <row r="15" spans="1:10" x14ac:dyDescent="0.2">
      <c r="A15" s="31"/>
      <c r="B15" s="91" t="s">
        <v>69</v>
      </c>
      <c r="C15" s="63" t="s">
        <v>3</v>
      </c>
      <c r="D15" s="62">
        <v>55.973423260464529</v>
      </c>
      <c r="E15" s="62">
        <v>53.345110573764032</v>
      </c>
      <c r="F15" s="62">
        <v>54.969261912260322</v>
      </c>
      <c r="G15" s="62">
        <v>49.765180644542852</v>
      </c>
      <c r="H15" s="62">
        <v>50.079805661653495</v>
      </c>
      <c r="I15" s="62">
        <v>50.396419798468109</v>
      </c>
      <c r="J15" s="34" t="s">
        <v>207</v>
      </c>
    </row>
    <row r="16" spans="1:10" x14ac:dyDescent="0.2">
      <c r="A16" s="31"/>
      <c r="B16" s="31"/>
      <c r="C16" s="34" t="s">
        <v>4</v>
      </c>
      <c r="D16" s="64">
        <v>0</v>
      </c>
      <c r="E16" s="64">
        <v>59.105678352228779</v>
      </c>
      <c r="F16" s="64">
        <v>62.067054576248097</v>
      </c>
      <c r="G16" s="64">
        <v>58.727334123130845</v>
      </c>
      <c r="H16" s="64">
        <v>59.003334232309612</v>
      </c>
      <c r="I16" s="64">
        <v>59.280631455709624</v>
      </c>
    </row>
    <row r="17" spans="1:10" x14ac:dyDescent="0.2">
      <c r="A17" s="31"/>
      <c r="B17" s="31"/>
      <c r="C17" s="34" t="s">
        <v>5</v>
      </c>
      <c r="D17" s="64">
        <v>0</v>
      </c>
      <c r="E17" s="64">
        <v>0</v>
      </c>
      <c r="F17" s="64">
        <v>65.482071055399388</v>
      </c>
      <c r="G17" s="64">
        <v>63.070183071642532</v>
      </c>
      <c r="H17" s="64">
        <v>61.096523879481197</v>
      </c>
      <c r="I17" s="64">
        <v>59.184626528131041</v>
      </c>
    </row>
    <row r="18" spans="1:10" x14ac:dyDescent="0.2">
      <c r="A18" s="31"/>
      <c r="B18" s="31"/>
      <c r="C18" s="34" t="s">
        <v>6</v>
      </c>
      <c r="D18" s="64">
        <v>0</v>
      </c>
      <c r="E18" s="64">
        <v>0</v>
      </c>
      <c r="F18" s="64">
        <v>0</v>
      </c>
      <c r="G18" s="64">
        <v>60.218459071641405</v>
      </c>
      <c r="H18" s="64">
        <v>62.387504879481071</v>
      </c>
      <c r="I18" s="64">
        <v>64.634678885701064</v>
      </c>
    </row>
    <row r="19" spans="1:10" x14ac:dyDescent="0.2">
      <c r="A19" s="31"/>
      <c r="B19" s="31"/>
      <c r="C19" s="34" t="s">
        <v>7</v>
      </c>
      <c r="D19" s="64">
        <v>0</v>
      </c>
      <c r="E19" s="64">
        <v>0</v>
      </c>
      <c r="F19" s="64">
        <v>0</v>
      </c>
      <c r="G19" s="64">
        <v>0</v>
      </c>
      <c r="H19" s="64">
        <v>60.834050408619191</v>
      </c>
      <c r="I19" s="64">
        <v>70.586602631884745</v>
      </c>
    </row>
    <row r="20" spans="1:10" x14ac:dyDescent="0.2">
      <c r="A20" s="31"/>
      <c r="B20" s="31"/>
      <c r="C20" s="34" t="s">
        <v>289</v>
      </c>
      <c r="D20" s="64">
        <v>0</v>
      </c>
      <c r="E20" s="64">
        <v>0</v>
      </c>
      <c r="F20" s="64">
        <v>0</v>
      </c>
      <c r="G20" s="64">
        <v>0</v>
      </c>
      <c r="H20" s="64">
        <v>0</v>
      </c>
      <c r="I20" s="64">
        <v>77.086612898975119</v>
      </c>
    </row>
    <row r="21" spans="1:10" x14ac:dyDescent="0.2">
      <c r="A21" s="31"/>
      <c r="B21" s="91" t="s">
        <v>70</v>
      </c>
      <c r="C21" s="63" t="s">
        <v>3</v>
      </c>
      <c r="D21" s="62">
        <v>288.8076820397946</v>
      </c>
      <c r="E21" s="62">
        <v>292.29554595622176</v>
      </c>
      <c r="F21" s="62">
        <v>279.59643940285605</v>
      </c>
      <c r="G21" s="62">
        <v>266.40362206564896</v>
      </c>
      <c r="H21" s="62">
        <v>255.60183754110767</v>
      </c>
      <c r="I21" s="62">
        <v>245.23802960265749</v>
      </c>
      <c r="J21" s="34" t="s">
        <v>207</v>
      </c>
    </row>
    <row r="22" spans="1:10" x14ac:dyDescent="0.2">
      <c r="A22" s="31"/>
      <c r="B22" s="31"/>
      <c r="C22" s="34" t="s">
        <v>4</v>
      </c>
      <c r="D22" s="64">
        <v>0</v>
      </c>
      <c r="E22" s="64">
        <v>303.31517068596077</v>
      </c>
      <c r="F22" s="64">
        <v>290.13730422483059</v>
      </c>
      <c r="G22" s="64">
        <v>276.44711394370825</v>
      </c>
      <c r="H22" s="64">
        <v>265.23809908836847</v>
      </c>
      <c r="I22" s="64">
        <v>254.48357266025394</v>
      </c>
    </row>
    <row r="23" spans="1:10" x14ac:dyDescent="0.2">
      <c r="A23" s="31"/>
      <c r="B23" s="31"/>
      <c r="C23" s="34" t="s">
        <v>5</v>
      </c>
      <c r="D23" s="64">
        <v>0</v>
      </c>
      <c r="E23" s="64">
        <v>0</v>
      </c>
      <c r="F23" s="64">
        <v>307.83567978254723</v>
      </c>
      <c r="G23" s="64">
        <v>293.31038789428203</v>
      </c>
      <c r="H23" s="64">
        <v>281.41762313275831</v>
      </c>
      <c r="I23" s="64">
        <v>270.00707059252119</v>
      </c>
    </row>
    <row r="24" spans="1:10" x14ac:dyDescent="0.2">
      <c r="A24" s="31"/>
      <c r="B24" s="31"/>
      <c r="C24" s="34" t="s">
        <v>6</v>
      </c>
      <c r="D24" s="64">
        <v>0</v>
      </c>
      <c r="E24" s="64">
        <v>0</v>
      </c>
      <c r="F24" s="64">
        <v>0</v>
      </c>
      <c r="G24" s="64">
        <v>293.31038789428203</v>
      </c>
      <c r="H24" s="64">
        <v>281.41762313275831</v>
      </c>
      <c r="I24" s="64">
        <v>270.00707059252119</v>
      </c>
    </row>
    <row r="25" spans="1:10" x14ac:dyDescent="0.2">
      <c r="A25" s="31"/>
      <c r="B25" s="31"/>
      <c r="C25" s="34" t="s">
        <v>7</v>
      </c>
      <c r="D25" s="64">
        <v>0</v>
      </c>
      <c r="E25" s="64">
        <v>0</v>
      </c>
      <c r="F25" s="64">
        <v>0</v>
      </c>
      <c r="G25" s="64">
        <v>0</v>
      </c>
      <c r="H25" s="64">
        <v>279.46139337910427</v>
      </c>
      <c r="I25" s="64">
        <v>270.00707059252119</v>
      </c>
    </row>
    <row r="26" spans="1:10" x14ac:dyDescent="0.2">
      <c r="A26" s="31"/>
      <c r="B26" s="31"/>
      <c r="C26" s="34" t="s">
        <v>289</v>
      </c>
      <c r="D26" s="64">
        <v>0</v>
      </c>
      <c r="E26" s="64">
        <v>0</v>
      </c>
      <c r="F26" s="64">
        <v>0</v>
      </c>
      <c r="G26" s="64">
        <v>0</v>
      </c>
      <c r="H26" s="64">
        <v>0</v>
      </c>
      <c r="I26" s="64">
        <v>270.00707059252119</v>
      </c>
    </row>
    <row r="27" spans="1:10" x14ac:dyDescent="0.2">
      <c r="A27" s="31"/>
      <c r="B27" s="91" t="s">
        <v>71</v>
      </c>
      <c r="C27" s="63" t="s">
        <v>3</v>
      </c>
      <c r="D27" s="62">
        <v>39.512643941619494</v>
      </c>
      <c r="E27" s="62">
        <v>41.323315888429228</v>
      </c>
      <c r="F27" s="62">
        <v>41.482906601595857</v>
      </c>
      <c r="G27" s="62">
        <v>41.431310387767276</v>
      </c>
      <c r="H27" s="62">
        <v>41.722346750739334</v>
      </c>
      <c r="I27" s="62">
        <v>42.015435716003189</v>
      </c>
      <c r="J27" s="34" t="s">
        <v>207</v>
      </c>
    </row>
    <row r="28" spans="1:10" x14ac:dyDescent="0.2">
      <c r="A28" s="31"/>
      <c r="B28" s="31"/>
      <c r="C28" s="34" t="s">
        <v>4</v>
      </c>
      <c r="D28" s="64">
        <v>0</v>
      </c>
      <c r="E28" s="64">
        <v>43.15522040628953</v>
      </c>
      <c r="F28" s="64">
        <v>43.336038286245611</v>
      </c>
      <c r="G28" s="64">
        <v>43.282141789251462</v>
      </c>
      <c r="H28" s="64">
        <v>43.586187921344703</v>
      </c>
      <c r="I28" s="64">
        <v>43.892369900847967</v>
      </c>
    </row>
    <row r="29" spans="1:10" x14ac:dyDescent="0.2">
      <c r="A29" s="31"/>
      <c r="B29" s="31"/>
      <c r="C29" s="34" t="s">
        <v>5</v>
      </c>
      <c r="D29" s="64">
        <v>0</v>
      </c>
      <c r="E29" s="64">
        <v>0</v>
      </c>
      <c r="F29" s="64">
        <v>45.390241916829822</v>
      </c>
      <c r="G29" s="64">
        <v>45.347293683767731</v>
      </c>
      <c r="H29" s="64">
        <v>45.665846987174533</v>
      </c>
      <c r="I29" s="64">
        <v>45.986638047211734</v>
      </c>
    </row>
    <row r="30" spans="1:10" x14ac:dyDescent="0.2">
      <c r="A30" s="31"/>
      <c r="B30" s="31"/>
      <c r="C30" s="34" t="s">
        <v>6</v>
      </c>
      <c r="D30" s="64">
        <v>0</v>
      </c>
      <c r="E30" s="64">
        <v>0</v>
      </c>
      <c r="F30" s="64">
        <v>0</v>
      </c>
      <c r="G30" s="64">
        <v>45.607784093946975</v>
      </c>
      <c r="H30" s="64">
        <v>45.939842069097601</v>
      </c>
      <c r="I30" s="64">
        <v>46.274317668806219</v>
      </c>
    </row>
    <row r="31" spans="1:10" x14ac:dyDescent="0.2">
      <c r="A31" s="31"/>
      <c r="B31" s="31"/>
      <c r="C31" s="34" t="s">
        <v>7</v>
      </c>
      <c r="D31" s="64">
        <v>0</v>
      </c>
      <c r="E31" s="64">
        <v>0</v>
      </c>
      <c r="F31" s="64">
        <v>0</v>
      </c>
      <c r="G31" s="64">
        <v>0</v>
      </c>
      <c r="H31" s="64">
        <v>45.611074552289594</v>
      </c>
      <c r="I31" s="64">
        <v>46.563796934127559</v>
      </c>
    </row>
    <row r="32" spans="1:10" x14ac:dyDescent="0.2">
      <c r="A32" s="31"/>
      <c r="B32" s="31"/>
      <c r="C32" s="34" t="s">
        <v>289</v>
      </c>
      <c r="D32" s="64">
        <v>0</v>
      </c>
      <c r="E32" s="64">
        <v>0</v>
      </c>
      <c r="F32" s="64">
        <v>0</v>
      </c>
      <c r="G32" s="64">
        <v>0</v>
      </c>
      <c r="H32" s="64">
        <v>0</v>
      </c>
      <c r="I32" s="64">
        <v>46.855087101246539</v>
      </c>
    </row>
    <row r="33" spans="1:10" x14ac:dyDescent="0.2">
      <c r="A33" s="31"/>
      <c r="B33" s="91" t="s">
        <v>72</v>
      </c>
      <c r="C33" s="63" t="s">
        <v>3</v>
      </c>
      <c r="D33" s="62">
        <v>6.8339234021091162</v>
      </c>
      <c r="E33" s="62">
        <v>6.6831394429996784</v>
      </c>
      <c r="F33" s="62">
        <v>0.54477226094967257</v>
      </c>
      <c r="G33" s="62">
        <v>0.23439473941463884</v>
      </c>
      <c r="H33" s="62">
        <v>0.49811495284448792</v>
      </c>
      <c r="I33" s="62">
        <v>1.0585498073331354</v>
      </c>
      <c r="J33" s="34" t="s">
        <v>207</v>
      </c>
    </row>
    <row r="34" spans="1:10" x14ac:dyDescent="0.2">
      <c r="A34" s="31"/>
      <c r="B34" s="31"/>
      <c r="C34" s="34" t="s">
        <v>4</v>
      </c>
      <c r="D34" s="64">
        <v>0</v>
      </c>
      <c r="E34" s="64">
        <v>6.8398350380181832</v>
      </c>
      <c r="F34" s="64">
        <v>0.67236594600001887</v>
      </c>
      <c r="G34" s="64">
        <v>0.31062196937006004</v>
      </c>
      <c r="H34" s="64">
        <v>0.56879714338383192</v>
      </c>
      <c r="I34" s="64">
        <v>1.0415560463341509</v>
      </c>
    </row>
    <row r="35" spans="1:10" x14ac:dyDescent="0.2">
      <c r="A35" s="31"/>
      <c r="B35" s="31"/>
      <c r="C35" s="34" t="s">
        <v>5</v>
      </c>
      <c r="D35" s="64">
        <v>0</v>
      </c>
      <c r="E35" s="64">
        <v>0</v>
      </c>
      <c r="F35" s="64">
        <v>0.65759622200897283</v>
      </c>
      <c r="G35" s="64">
        <v>0.3958226091207413</v>
      </c>
      <c r="H35" s="64">
        <v>0.64779998602222033</v>
      </c>
      <c r="I35" s="64">
        <v>1.0601840628117856</v>
      </c>
    </row>
    <row r="36" spans="1:10" x14ac:dyDescent="0.2">
      <c r="A36" s="31"/>
      <c r="B36" s="31"/>
      <c r="C36" s="34" t="s">
        <v>6</v>
      </c>
      <c r="D36" s="64">
        <v>0</v>
      </c>
      <c r="E36" s="64">
        <v>0</v>
      </c>
      <c r="F36" s="64">
        <v>0</v>
      </c>
      <c r="G36" s="64">
        <v>0.37537985092380577</v>
      </c>
      <c r="H36" s="64">
        <v>0.65820861053975843</v>
      </c>
      <c r="I36" s="64">
        <v>1.1541338031929096</v>
      </c>
    </row>
    <row r="37" spans="1:10" x14ac:dyDescent="0.2">
      <c r="A37" s="31"/>
      <c r="B37" s="31"/>
      <c r="C37" s="34" t="s">
        <v>7</v>
      </c>
      <c r="D37" s="64">
        <v>0</v>
      </c>
      <c r="E37" s="64">
        <v>0</v>
      </c>
      <c r="F37" s="64">
        <v>0</v>
      </c>
      <c r="G37" s="64">
        <v>0</v>
      </c>
      <c r="H37" s="64">
        <v>0.61787573920402306</v>
      </c>
      <c r="I37" s="64">
        <v>1.2564090353704969</v>
      </c>
    </row>
    <row r="38" spans="1:10" x14ac:dyDescent="0.2">
      <c r="A38" s="31"/>
      <c r="B38" s="31"/>
      <c r="C38" s="34" t="s">
        <v>289</v>
      </c>
      <c r="D38" s="64">
        <v>0</v>
      </c>
      <c r="E38" s="64">
        <v>0</v>
      </c>
      <c r="F38" s="64">
        <v>0</v>
      </c>
      <c r="G38" s="64">
        <v>0</v>
      </c>
      <c r="H38" s="64">
        <v>0</v>
      </c>
      <c r="I38" s="64">
        <v>1.3677475348122794</v>
      </c>
    </row>
    <row r="39" spans="1:10" x14ac:dyDescent="0.2">
      <c r="A39" s="31"/>
      <c r="B39" s="91" t="s">
        <v>73</v>
      </c>
      <c r="C39" s="63" t="s">
        <v>3</v>
      </c>
      <c r="D39" s="62">
        <v>413.50853068732863</v>
      </c>
      <c r="E39" s="62">
        <v>500.73416756789015</v>
      </c>
      <c r="F39" s="62">
        <v>572.06618566074371</v>
      </c>
      <c r="G39" s="62">
        <v>585.5356791447449</v>
      </c>
      <c r="H39" s="62">
        <v>598.63878860026932</v>
      </c>
      <c r="I39" s="62">
        <v>614.21891961379174</v>
      </c>
      <c r="J39" s="34" t="s">
        <v>207</v>
      </c>
    </row>
    <row r="40" spans="1:10" x14ac:dyDescent="0.2">
      <c r="A40" s="31"/>
      <c r="B40" s="31"/>
      <c r="C40" s="34" t="s">
        <v>4</v>
      </c>
      <c r="D40" s="64">
        <v>0</v>
      </c>
      <c r="E40" s="64">
        <v>603.79676171317294</v>
      </c>
      <c r="F40" s="64">
        <v>694.6739628337441</v>
      </c>
      <c r="G40" s="64">
        <v>715.47924213185115</v>
      </c>
      <c r="H40" s="64">
        <v>734.10025457231518</v>
      </c>
      <c r="I40" s="64">
        <v>753.20589617305336</v>
      </c>
    </row>
    <row r="41" spans="1:10" x14ac:dyDescent="0.2">
      <c r="A41" s="31"/>
      <c r="B41" s="31"/>
      <c r="C41" s="34" t="s">
        <v>5</v>
      </c>
      <c r="D41" s="64">
        <v>0</v>
      </c>
      <c r="E41" s="64">
        <v>0</v>
      </c>
      <c r="F41" s="64">
        <v>721.98582089305876</v>
      </c>
      <c r="G41" s="64">
        <v>743.69362633624269</v>
      </c>
      <c r="H41" s="64">
        <v>762.76754291921236</v>
      </c>
      <c r="I41" s="64">
        <v>782.33065865749325</v>
      </c>
    </row>
    <row r="42" spans="1:10" x14ac:dyDescent="0.2">
      <c r="A42" s="31"/>
      <c r="B42" s="31"/>
      <c r="C42" s="34" t="s">
        <v>6</v>
      </c>
      <c r="D42" s="64">
        <v>0</v>
      </c>
      <c r="E42" s="64">
        <v>0</v>
      </c>
      <c r="F42" s="64">
        <v>0</v>
      </c>
      <c r="G42" s="64">
        <v>747.37397716967394</v>
      </c>
      <c r="H42" s="64">
        <v>766.51014204418175</v>
      </c>
      <c r="I42" s="64">
        <v>786.1362795659727</v>
      </c>
    </row>
    <row r="43" spans="1:10" x14ac:dyDescent="0.2">
      <c r="A43" s="31"/>
      <c r="B43" s="31"/>
      <c r="C43" s="34" t="s">
        <v>7</v>
      </c>
      <c r="D43" s="64">
        <v>0</v>
      </c>
      <c r="E43" s="64">
        <v>0</v>
      </c>
      <c r="F43" s="64">
        <v>0</v>
      </c>
      <c r="G43" s="64">
        <v>0</v>
      </c>
      <c r="H43" s="64">
        <v>762.63687593729026</v>
      </c>
      <c r="I43" s="64">
        <v>789.96041278806126</v>
      </c>
    </row>
    <row r="44" spans="1:10" x14ac:dyDescent="0.2">
      <c r="A44" s="31"/>
      <c r="B44" s="31"/>
      <c r="C44" s="34" t="s">
        <v>289</v>
      </c>
      <c r="D44" s="64">
        <v>0</v>
      </c>
      <c r="E44" s="64">
        <v>0</v>
      </c>
      <c r="F44" s="64">
        <v>0</v>
      </c>
      <c r="G44" s="64">
        <v>0</v>
      </c>
      <c r="H44" s="64">
        <v>0</v>
      </c>
      <c r="I44" s="64">
        <v>793.80314837627941</v>
      </c>
    </row>
    <row r="45" spans="1:10" x14ac:dyDescent="0.2">
      <c r="A45" s="91" t="s">
        <v>126</v>
      </c>
      <c r="B45" s="91" t="s">
        <v>76</v>
      </c>
      <c r="C45" s="63" t="s">
        <v>3</v>
      </c>
      <c r="D45" s="62">
        <v>430.00562318554745</v>
      </c>
      <c r="E45" s="62">
        <v>458.43056114828676</v>
      </c>
      <c r="F45" s="62">
        <v>467.35594696809613</v>
      </c>
      <c r="G45" s="62">
        <v>475.34549353812031</v>
      </c>
      <c r="H45" s="62">
        <v>482.73994461047664</v>
      </c>
      <c r="I45" s="62">
        <v>490.24942339931448</v>
      </c>
      <c r="J45" s="34" t="s">
        <v>207</v>
      </c>
    </row>
    <row r="46" spans="1:10" x14ac:dyDescent="0.2">
      <c r="A46" s="31"/>
      <c r="B46" s="31"/>
      <c r="C46" s="34" t="s">
        <v>4</v>
      </c>
      <c r="D46" s="64">
        <v>0</v>
      </c>
      <c r="E46" s="64">
        <v>478.87291064920828</v>
      </c>
      <c r="F46" s="64">
        <v>488.19629754447266</v>
      </c>
      <c r="G46" s="64">
        <v>496.54211421771402</v>
      </c>
      <c r="H46" s="64">
        <v>504.2662988767936</v>
      </c>
      <c r="I46" s="64">
        <v>512.11064057178055</v>
      </c>
    </row>
    <row r="47" spans="1:10" x14ac:dyDescent="0.2">
      <c r="A47" s="31"/>
      <c r="B47" s="31"/>
      <c r="C47" s="34" t="s">
        <v>5</v>
      </c>
      <c r="D47" s="64">
        <v>0</v>
      </c>
      <c r="E47" s="64">
        <v>0</v>
      </c>
      <c r="F47" s="64">
        <v>511.48995786467987</v>
      </c>
      <c r="G47" s="64">
        <v>520.23398447859267</v>
      </c>
      <c r="H47" s="64">
        <v>528.32671870391118</v>
      </c>
      <c r="I47" s="64">
        <v>536.54534310402732</v>
      </c>
    </row>
    <row r="48" spans="1:10" x14ac:dyDescent="0.2">
      <c r="A48" s="31"/>
      <c r="B48" s="31"/>
      <c r="C48" s="34" t="s">
        <v>6</v>
      </c>
      <c r="D48" s="64">
        <v>0</v>
      </c>
      <c r="E48" s="64">
        <v>0</v>
      </c>
      <c r="F48" s="64">
        <v>0</v>
      </c>
      <c r="G48" s="64">
        <v>523.35538838546449</v>
      </c>
      <c r="H48" s="64">
        <v>531.49667901613179</v>
      </c>
      <c r="I48" s="64">
        <v>539.76461516264544</v>
      </c>
    </row>
    <row r="49" spans="1:10" x14ac:dyDescent="0.2">
      <c r="A49" s="31"/>
      <c r="B49" s="31"/>
      <c r="C49" s="34" t="s">
        <v>7</v>
      </c>
      <c r="D49" s="64">
        <v>0</v>
      </c>
      <c r="E49" s="64">
        <v>0</v>
      </c>
      <c r="F49" s="64">
        <v>0</v>
      </c>
      <c r="G49" s="64">
        <v>0</v>
      </c>
      <c r="H49" s="64">
        <v>527.80206456418432</v>
      </c>
      <c r="I49" s="64">
        <v>543.00320285361522</v>
      </c>
    </row>
    <row r="50" spans="1:10" x14ac:dyDescent="0.2">
      <c r="A50" s="31"/>
      <c r="B50" s="31"/>
      <c r="C50" s="34" t="s">
        <v>289</v>
      </c>
      <c r="D50" s="64">
        <v>0</v>
      </c>
      <c r="E50" s="64">
        <v>0</v>
      </c>
      <c r="F50" s="64">
        <v>0</v>
      </c>
      <c r="G50" s="64">
        <v>0</v>
      </c>
      <c r="H50" s="64">
        <v>0</v>
      </c>
      <c r="I50" s="64">
        <v>546.26122207073081</v>
      </c>
    </row>
    <row r="51" spans="1:10" x14ac:dyDescent="0.2">
      <c r="A51" s="91" t="s">
        <v>74</v>
      </c>
      <c r="B51" s="91" t="s">
        <v>70</v>
      </c>
      <c r="C51" s="63" t="s">
        <v>3</v>
      </c>
      <c r="D51" s="62">
        <v>54.689710260709944</v>
      </c>
      <c r="E51" s="62">
        <v>54.405903550722542</v>
      </c>
      <c r="F51" s="62">
        <v>52.507108693566806</v>
      </c>
      <c r="G51" s="62">
        <v>50.429665100942657</v>
      </c>
      <c r="H51" s="62">
        <v>48.832453984230597</v>
      </c>
      <c r="I51" s="62">
        <v>47.285829825537036</v>
      </c>
      <c r="J51" s="34" t="s">
        <v>207</v>
      </c>
    </row>
    <row r="52" spans="1:10" x14ac:dyDescent="0.2">
      <c r="A52" s="31"/>
      <c r="B52" s="31"/>
      <c r="C52" s="34" t="s">
        <v>4</v>
      </c>
      <c r="D52" s="64">
        <v>0</v>
      </c>
      <c r="E52" s="64">
        <v>56.457021497969436</v>
      </c>
      <c r="F52" s="64">
        <v>54.48664153781101</v>
      </c>
      <c r="G52" s="64">
        <v>52.330877734342721</v>
      </c>
      <c r="H52" s="64">
        <v>50.673451306915922</v>
      </c>
      <c r="I52" s="64">
        <v>49.068518980128481</v>
      </c>
    </row>
    <row r="53" spans="1:10" x14ac:dyDescent="0.2">
      <c r="A53" s="31"/>
      <c r="B53" s="31"/>
      <c r="C53" s="34" t="s">
        <v>5</v>
      </c>
      <c r="D53" s="64">
        <v>0</v>
      </c>
      <c r="E53" s="64">
        <v>0</v>
      </c>
      <c r="F53" s="64">
        <v>57.810326671617076</v>
      </c>
      <c r="G53" s="64">
        <v>55.523061276137923</v>
      </c>
      <c r="H53" s="64">
        <v>53.764531836637616</v>
      </c>
      <c r="I53" s="64">
        <v>52.061698637915704</v>
      </c>
    </row>
    <row r="54" spans="1:10" x14ac:dyDescent="0.2">
      <c r="A54" s="31"/>
      <c r="B54" s="31"/>
      <c r="C54" s="34" t="s">
        <v>6</v>
      </c>
      <c r="D54" s="64">
        <v>0</v>
      </c>
      <c r="E54" s="64">
        <v>0</v>
      </c>
      <c r="F54" s="64">
        <v>0</v>
      </c>
      <c r="G54" s="64">
        <v>55.523061276137923</v>
      </c>
      <c r="H54" s="64">
        <v>53.764531836637616</v>
      </c>
      <c r="I54" s="64">
        <v>52.061698637915704</v>
      </c>
    </row>
    <row r="55" spans="1:10" x14ac:dyDescent="0.2">
      <c r="A55" s="31"/>
      <c r="B55" s="31"/>
      <c r="C55" s="34" t="s">
        <v>7</v>
      </c>
      <c r="D55" s="64">
        <v>0</v>
      </c>
      <c r="E55" s="64">
        <v>0</v>
      </c>
      <c r="F55" s="64">
        <v>0</v>
      </c>
      <c r="G55" s="64">
        <v>0</v>
      </c>
      <c r="H55" s="64">
        <v>53.390796262798176</v>
      </c>
      <c r="I55" s="64">
        <v>52.061698637915704</v>
      </c>
    </row>
    <row r="56" spans="1:10" x14ac:dyDescent="0.2">
      <c r="A56" s="31"/>
      <c r="B56" s="31"/>
      <c r="C56" s="34" t="s">
        <v>289</v>
      </c>
      <c r="D56" s="64">
        <v>0</v>
      </c>
      <c r="E56" s="64">
        <v>0</v>
      </c>
      <c r="F56" s="64">
        <v>0</v>
      </c>
      <c r="G56" s="64">
        <v>0</v>
      </c>
      <c r="H56" s="64">
        <v>0</v>
      </c>
      <c r="I56" s="64">
        <v>52.061698637915704</v>
      </c>
    </row>
    <row r="57" spans="1:10" x14ac:dyDescent="0.2">
      <c r="A57" s="91" t="s">
        <v>266</v>
      </c>
      <c r="B57" s="91" t="s">
        <v>69</v>
      </c>
      <c r="C57" s="63" t="s">
        <v>3</v>
      </c>
      <c r="D57" s="62">
        <v>134.61911999999984</v>
      </c>
      <c r="E57" s="62">
        <v>138.2268499999991</v>
      </c>
      <c r="F57" s="62">
        <v>136.92136000000005</v>
      </c>
      <c r="G57" s="62">
        <v>126.41792299999963</v>
      </c>
      <c r="H57" s="62">
        <v>118.97912200000007</v>
      </c>
      <c r="I57" s="62">
        <v>115.19862553556686</v>
      </c>
      <c r="J57" s="34" t="s">
        <v>208</v>
      </c>
    </row>
    <row r="58" spans="1:10" x14ac:dyDescent="0.2">
      <c r="A58" s="31"/>
      <c r="B58" s="31"/>
      <c r="C58" s="34" t="s">
        <v>4</v>
      </c>
      <c r="D58" s="64">
        <v>0</v>
      </c>
      <c r="E58" s="64">
        <v>136.68319999999949</v>
      </c>
      <c r="F58" s="64">
        <v>133.95903999999996</v>
      </c>
      <c r="G58" s="64">
        <v>126.77668299999993</v>
      </c>
      <c r="H58" s="64">
        <v>122.64117899999985</v>
      </c>
      <c r="I58" s="64">
        <v>118.7443226792462</v>
      </c>
    </row>
    <row r="59" spans="1:10" x14ac:dyDescent="0.2">
      <c r="A59" s="31"/>
      <c r="B59" s="31"/>
      <c r="C59" s="34" t="s">
        <v>5</v>
      </c>
      <c r="D59" s="64">
        <v>0</v>
      </c>
      <c r="E59" s="64">
        <v>0</v>
      </c>
      <c r="F59" s="64">
        <v>138.65171000000032</v>
      </c>
      <c r="G59" s="64">
        <v>134.46070299999963</v>
      </c>
      <c r="H59" s="64">
        <v>130.2124980000001</v>
      </c>
      <c r="I59" s="64">
        <v>126.20448501638732</v>
      </c>
    </row>
    <row r="60" spans="1:10" x14ac:dyDescent="0.2">
      <c r="A60" s="31"/>
      <c r="B60" s="31"/>
      <c r="C60" s="34" t="s">
        <v>6</v>
      </c>
      <c r="D60" s="64">
        <v>0</v>
      </c>
      <c r="E60" s="64">
        <v>0</v>
      </c>
      <c r="F60" s="64">
        <v>0</v>
      </c>
      <c r="G60" s="64">
        <v>130.86933299999987</v>
      </c>
      <c r="H60" s="64">
        <v>128.59526600000015</v>
      </c>
      <c r="I60" s="64">
        <v>126.44194840083398</v>
      </c>
    </row>
    <row r="61" spans="1:10" x14ac:dyDescent="0.2">
      <c r="A61" s="31"/>
      <c r="B61" s="31"/>
      <c r="C61" s="34" t="s">
        <v>7</v>
      </c>
      <c r="D61" s="64">
        <v>0</v>
      </c>
      <c r="E61" s="64">
        <v>0</v>
      </c>
      <c r="F61" s="64">
        <v>0</v>
      </c>
      <c r="G61" s="64">
        <v>0</v>
      </c>
      <c r="H61" s="64">
        <v>128.53449699999987</v>
      </c>
      <c r="I61" s="64">
        <v>126.70255323329198</v>
      </c>
    </row>
    <row r="62" spans="1:10" x14ac:dyDescent="0.2">
      <c r="A62" s="31"/>
      <c r="B62" s="31"/>
      <c r="C62" s="34" t="s">
        <v>289</v>
      </c>
      <c r="D62" s="64">
        <v>0</v>
      </c>
      <c r="E62" s="64">
        <v>0</v>
      </c>
      <c r="F62" s="64">
        <v>0</v>
      </c>
      <c r="G62" s="64">
        <v>0</v>
      </c>
      <c r="H62" s="64">
        <v>0</v>
      </c>
      <c r="I62" s="64">
        <v>128.89798027433551</v>
      </c>
    </row>
    <row r="63" spans="1:10" x14ac:dyDescent="0.2">
      <c r="A63" s="31"/>
      <c r="B63" s="91" t="s">
        <v>71</v>
      </c>
      <c r="C63" s="63" t="s">
        <v>3</v>
      </c>
      <c r="D63" s="62">
        <v>24.733886144408302</v>
      </c>
      <c r="E63" s="62">
        <v>25.609558435220322</v>
      </c>
      <c r="F63" s="62">
        <v>25.987078726677623</v>
      </c>
      <c r="G63" s="62">
        <v>26.622727406426634</v>
      </c>
      <c r="H63" s="62">
        <v>27.243862060696017</v>
      </c>
      <c r="I63" s="62">
        <v>27.879488402944791</v>
      </c>
      <c r="J63" s="34" t="s">
        <v>208</v>
      </c>
    </row>
    <row r="64" spans="1:10" x14ac:dyDescent="0.2">
      <c r="A64" s="31"/>
      <c r="B64" s="31"/>
      <c r="C64" s="34" t="s">
        <v>4</v>
      </c>
      <c r="D64" s="64">
        <v>0</v>
      </c>
      <c r="E64" s="64">
        <v>26.226209190133432</v>
      </c>
      <c r="F64" s="64">
        <v>26.612819766113944</v>
      </c>
      <c r="G64" s="64">
        <v>27.263774185680745</v>
      </c>
      <c r="H64" s="64">
        <v>27.899865097567215</v>
      </c>
      <c r="I64" s="64">
        <v>28.550796641767796</v>
      </c>
    </row>
    <row r="65" spans="1:10" x14ac:dyDescent="0.2">
      <c r="A65" s="31"/>
      <c r="B65" s="31"/>
      <c r="C65" s="34" t="s">
        <v>5</v>
      </c>
      <c r="D65" s="64">
        <v>0</v>
      </c>
      <c r="E65" s="64">
        <v>0</v>
      </c>
      <c r="F65" s="64">
        <v>26.611731331471105</v>
      </c>
      <c r="G65" s="64">
        <v>27.262659127726522</v>
      </c>
      <c r="H65" s="64">
        <v>27.898724024205478</v>
      </c>
      <c r="I65" s="64">
        <v>28.549628946033291</v>
      </c>
    </row>
    <row r="66" spans="1:10" x14ac:dyDescent="0.2">
      <c r="A66" s="31"/>
      <c r="B66" s="31"/>
      <c r="C66" s="34" t="s">
        <v>6</v>
      </c>
      <c r="D66" s="64">
        <v>0</v>
      </c>
      <c r="E66" s="64">
        <v>0</v>
      </c>
      <c r="F66" s="64">
        <v>0</v>
      </c>
      <c r="G66" s="64">
        <v>27.157429647575725</v>
      </c>
      <c r="H66" s="64">
        <v>27.791039435839991</v>
      </c>
      <c r="I66" s="64">
        <v>28.439431969341712</v>
      </c>
    </row>
    <row r="67" spans="1:10" x14ac:dyDescent="0.2">
      <c r="A67" s="31"/>
      <c r="B67" s="31"/>
      <c r="C67" s="34" t="s">
        <v>7</v>
      </c>
      <c r="D67" s="64">
        <v>0</v>
      </c>
      <c r="E67" s="64">
        <v>0</v>
      </c>
      <c r="F67" s="64">
        <v>0</v>
      </c>
      <c r="G67" s="64">
        <v>0</v>
      </c>
      <c r="H67" s="64">
        <v>27.677691851209147</v>
      </c>
      <c r="I67" s="64">
        <v>28.329660335259486</v>
      </c>
    </row>
    <row r="68" spans="1:10" x14ac:dyDescent="0.2">
      <c r="A68" s="31"/>
      <c r="B68" s="31"/>
      <c r="C68" s="34" t="s">
        <v>289</v>
      </c>
      <c r="D68" s="64">
        <v>0</v>
      </c>
      <c r="E68" s="64">
        <v>0</v>
      </c>
      <c r="F68" s="64">
        <v>0</v>
      </c>
      <c r="G68" s="64">
        <v>0</v>
      </c>
      <c r="H68" s="64">
        <v>0</v>
      </c>
      <c r="I68" s="64">
        <v>28.22031240203254</v>
      </c>
    </row>
    <row r="69" spans="1:10" x14ac:dyDescent="0.2">
      <c r="A69" s="31"/>
      <c r="B69" s="91" t="s">
        <v>72</v>
      </c>
      <c r="C69" s="63" t="s">
        <v>3</v>
      </c>
      <c r="D69" s="62">
        <v>18.756333210356388</v>
      </c>
      <c r="E69" s="62">
        <v>19.551277856042361</v>
      </c>
      <c r="F69" s="62">
        <v>19.729244906358872</v>
      </c>
      <c r="G69" s="62">
        <v>19.944424233166718</v>
      </c>
      <c r="H69" s="62">
        <v>20.235512812392699</v>
      </c>
      <c r="I69" s="62">
        <v>20.530849825164079</v>
      </c>
      <c r="J69" s="34" t="s">
        <v>208</v>
      </c>
    </row>
    <row r="70" spans="1:10" x14ac:dyDescent="0.2">
      <c r="A70" s="31"/>
      <c r="B70" s="31"/>
      <c r="C70" s="34" t="s">
        <v>4</v>
      </c>
      <c r="D70" s="64">
        <v>0</v>
      </c>
      <c r="E70" s="64">
        <v>19.551277856042361</v>
      </c>
      <c r="F70" s="64">
        <v>19.729244906358872</v>
      </c>
      <c r="G70" s="64">
        <v>19.944424233166718</v>
      </c>
      <c r="H70" s="64">
        <v>20.235512812392699</v>
      </c>
      <c r="I70" s="64">
        <v>20.530849825164079</v>
      </c>
    </row>
    <row r="71" spans="1:10" x14ac:dyDescent="0.2">
      <c r="A71" s="31"/>
      <c r="B71" s="31"/>
      <c r="C71" s="34" t="s">
        <v>5</v>
      </c>
      <c r="D71" s="64">
        <v>0</v>
      </c>
      <c r="E71" s="64">
        <v>0</v>
      </c>
      <c r="F71" s="64">
        <v>19.729244906358872</v>
      </c>
      <c r="G71" s="64">
        <v>19.944424233166718</v>
      </c>
      <c r="H71" s="64">
        <v>20.235512812392699</v>
      </c>
      <c r="I71" s="64">
        <v>20.530849825164079</v>
      </c>
    </row>
    <row r="72" spans="1:10" x14ac:dyDescent="0.2">
      <c r="A72" s="31"/>
      <c r="B72" s="31"/>
      <c r="C72" s="34" t="s">
        <v>6</v>
      </c>
      <c r="D72" s="64">
        <v>0</v>
      </c>
      <c r="E72" s="64">
        <v>0</v>
      </c>
      <c r="F72" s="64">
        <v>0</v>
      </c>
      <c r="G72" s="64">
        <v>19.944424233166718</v>
      </c>
      <c r="H72" s="64">
        <v>20.235512812392699</v>
      </c>
      <c r="I72" s="64">
        <v>20.530849825164079</v>
      </c>
    </row>
    <row r="73" spans="1:10" x14ac:dyDescent="0.2">
      <c r="A73" s="31"/>
      <c r="B73" s="31"/>
      <c r="C73" s="34" t="s">
        <v>7</v>
      </c>
      <c r="D73" s="64">
        <v>0</v>
      </c>
      <c r="E73" s="64">
        <v>0</v>
      </c>
      <c r="F73" s="64">
        <v>0</v>
      </c>
      <c r="G73" s="64">
        <v>0</v>
      </c>
      <c r="H73" s="64">
        <v>20.235512812392699</v>
      </c>
      <c r="I73" s="64">
        <v>20.530849825164079</v>
      </c>
    </row>
    <row r="74" spans="1:10" x14ac:dyDescent="0.2">
      <c r="A74" s="31"/>
      <c r="B74" s="31"/>
      <c r="C74" s="34" t="s">
        <v>289</v>
      </c>
      <c r="D74" s="64">
        <v>0</v>
      </c>
      <c r="E74" s="64">
        <v>0</v>
      </c>
      <c r="F74" s="64">
        <v>0</v>
      </c>
      <c r="G74" s="64">
        <v>0</v>
      </c>
      <c r="H74" s="64">
        <v>0</v>
      </c>
      <c r="I74" s="64">
        <v>20.530849825164079</v>
      </c>
    </row>
    <row r="75" spans="1:10" x14ac:dyDescent="0.2">
      <c r="A75" s="31"/>
      <c r="B75" s="91" t="s">
        <v>73</v>
      </c>
      <c r="C75" s="63" t="s">
        <v>3</v>
      </c>
      <c r="D75" s="62">
        <v>-112.94491488915443</v>
      </c>
      <c r="E75" s="62">
        <v>-128.72790506296539</v>
      </c>
      <c r="F75" s="62">
        <v>-145.53344526017381</v>
      </c>
      <c r="G75" s="62">
        <v>-145.61350468786623</v>
      </c>
      <c r="H75" s="62">
        <v>-146.93889912755967</v>
      </c>
      <c r="I75" s="62">
        <v>-148.27635749239892</v>
      </c>
      <c r="J75" s="34" t="s">
        <v>208</v>
      </c>
    </row>
    <row r="76" spans="1:10" x14ac:dyDescent="0.2">
      <c r="A76" s="31"/>
      <c r="B76" s="31"/>
      <c r="C76" s="34" t="s">
        <v>4</v>
      </c>
      <c r="D76" s="64">
        <v>0</v>
      </c>
      <c r="E76" s="64">
        <v>-131.80602745783995</v>
      </c>
      <c r="F76" s="64">
        <v>-149.00001511124418</v>
      </c>
      <c r="G76" s="64">
        <v>-149.10232842976762</v>
      </c>
      <c r="H76" s="64">
        <v>-150.46882906769179</v>
      </c>
      <c r="I76" s="64">
        <v>-151.84785348048325</v>
      </c>
    </row>
    <row r="77" spans="1:10" x14ac:dyDescent="0.2">
      <c r="A77" s="31"/>
      <c r="B77" s="31"/>
      <c r="C77" s="34" t="s">
        <v>5</v>
      </c>
      <c r="D77" s="64">
        <v>0</v>
      </c>
      <c r="E77" s="64">
        <v>0</v>
      </c>
      <c r="F77" s="64">
        <v>-149.00000296929548</v>
      </c>
      <c r="G77" s="64">
        <v>-149.08642007920074</v>
      </c>
      <c r="H77" s="64">
        <v>-150.45413979216767</v>
      </c>
      <c r="I77" s="64">
        <v>-151.83440697399357</v>
      </c>
    </row>
    <row r="78" spans="1:10" x14ac:dyDescent="0.2">
      <c r="A78" s="31"/>
      <c r="B78" s="31"/>
      <c r="C78" s="34" t="s">
        <v>6</v>
      </c>
      <c r="D78" s="64">
        <v>0</v>
      </c>
      <c r="E78" s="64">
        <v>0</v>
      </c>
      <c r="F78" s="64">
        <v>0</v>
      </c>
      <c r="G78" s="64">
        <v>-148.51274565930558</v>
      </c>
      <c r="H78" s="64">
        <v>-149.86888656564329</v>
      </c>
      <c r="I78" s="64">
        <v>-151.23741104316665</v>
      </c>
    </row>
    <row r="79" spans="1:10" x14ac:dyDescent="0.2">
      <c r="A79" s="31"/>
      <c r="B79" s="31"/>
      <c r="C79" s="34" t="s">
        <v>7</v>
      </c>
      <c r="D79" s="64">
        <v>0</v>
      </c>
      <c r="E79" s="64">
        <v>0</v>
      </c>
      <c r="F79" s="64">
        <v>0</v>
      </c>
      <c r="G79" s="64">
        <v>0</v>
      </c>
      <c r="H79" s="64">
        <v>-149.23101969857026</v>
      </c>
      <c r="I79" s="64">
        <v>-150.64276243366515</v>
      </c>
    </row>
    <row r="80" spans="1:10" x14ac:dyDescent="0.2">
      <c r="A80" s="31"/>
      <c r="B80" s="31"/>
      <c r="C80" s="34" t="s">
        <v>289</v>
      </c>
      <c r="D80" s="64">
        <v>0</v>
      </c>
      <c r="E80" s="64">
        <v>0</v>
      </c>
      <c r="F80" s="64">
        <v>0</v>
      </c>
      <c r="G80" s="64">
        <v>0</v>
      </c>
      <c r="H80" s="64">
        <v>0</v>
      </c>
      <c r="I80" s="64">
        <v>-150.0504519160838</v>
      </c>
    </row>
    <row r="81" spans="1:9" x14ac:dyDescent="0.2">
      <c r="A81" s="91" t="s">
        <v>132</v>
      </c>
      <c r="B81" s="91" t="s">
        <v>76</v>
      </c>
      <c r="C81" s="63" t="s">
        <v>3</v>
      </c>
      <c r="D81" s="62">
        <v>-244.6663333428346</v>
      </c>
      <c r="E81" s="62">
        <v>-254.27499482648716</v>
      </c>
      <c r="F81" s="62">
        <v>-260.28485746912412</v>
      </c>
      <c r="G81" s="62">
        <v>-270.15473783722791</v>
      </c>
      <c r="H81" s="62">
        <v>-279.02582158136056</v>
      </c>
      <c r="I81" s="62">
        <v>-288.44617655097272</v>
      </c>
    </row>
    <row r="82" spans="1:9" x14ac:dyDescent="0.2">
      <c r="A82" s="31"/>
      <c r="B82" s="31"/>
      <c r="C82" s="34" t="s">
        <v>4</v>
      </c>
      <c r="D82" s="64">
        <v>0</v>
      </c>
      <c r="E82" s="64">
        <v>-254.6899407776724</v>
      </c>
      <c r="F82" s="64">
        <v>-260.70961078722212</v>
      </c>
      <c r="G82" s="64">
        <v>-270.59559760299504</v>
      </c>
      <c r="H82" s="64">
        <v>-279.48115787984813</v>
      </c>
      <c r="I82" s="64">
        <v>-288.91688572620103</v>
      </c>
    </row>
    <row r="83" spans="1:9" x14ac:dyDescent="0.2">
      <c r="A83" s="31"/>
      <c r="B83" s="31"/>
      <c r="C83" s="34" t="s">
        <v>5</v>
      </c>
      <c r="D83" s="64">
        <v>0</v>
      </c>
      <c r="E83" s="64"/>
      <c r="F83" s="64">
        <v>-262.66649902801942</v>
      </c>
      <c r="G83" s="64">
        <v>-272.62669013295971</v>
      </c>
      <c r="H83" s="64">
        <v>-281.57894549007932</v>
      </c>
      <c r="I83" s="64">
        <v>-291.08549797848946</v>
      </c>
    </row>
    <row r="84" spans="1:9" x14ac:dyDescent="0.2">
      <c r="A84" s="31"/>
      <c r="B84" s="31"/>
      <c r="C84" s="34" t="s">
        <v>6</v>
      </c>
      <c r="D84" s="64">
        <v>0</v>
      </c>
      <c r="E84" s="64"/>
      <c r="F84" s="64"/>
      <c r="G84" s="64">
        <v>-270.7567212772837</v>
      </c>
      <c r="H84" s="64">
        <v>-279.64757237975124</v>
      </c>
      <c r="I84" s="64">
        <v>-289.08891864396702</v>
      </c>
    </row>
    <row r="85" spans="1:9" x14ac:dyDescent="0.2">
      <c r="A85" s="31"/>
      <c r="B85" s="31"/>
      <c r="C85" s="34" t="s">
        <v>7</v>
      </c>
      <c r="D85" s="64">
        <v>0</v>
      </c>
      <c r="E85" s="64"/>
      <c r="F85" s="64"/>
      <c r="G85" s="64"/>
      <c r="H85" s="64">
        <v>-277.72944671619092</v>
      </c>
      <c r="I85" s="64">
        <v>-287.10603401105874</v>
      </c>
    </row>
    <row r="86" spans="1:9" x14ac:dyDescent="0.2">
      <c r="A86" s="31"/>
      <c r="B86" s="31"/>
      <c r="C86" s="34" t="s">
        <v>289</v>
      </c>
      <c r="D86" s="64">
        <v>0</v>
      </c>
      <c r="E86" s="64"/>
      <c r="F86" s="64"/>
      <c r="G86" s="64"/>
      <c r="H86" s="64"/>
      <c r="I86" s="64">
        <v>-285.13675014668172</v>
      </c>
    </row>
    <row r="87" spans="1:9" x14ac:dyDescent="0.2">
      <c r="A87" s="91" t="s">
        <v>77</v>
      </c>
      <c r="B87" s="91" t="s">
        <v>69</v>
      </c>
      <c r="C87" s="63" t="s">
        <v>3</v>
      </c>
      <c r="D87" s="62">
        <v>833.45772002844228</v>
      </c>
      <c r="E87" s="62">
        <v>915.56908859716577</v>
      </c>
      <c r="F87" s="62">
        <v>983.42739580568059</v>
      </c>
      <c r="G87" s="62">
        <v>1027.8887674144323</v>
      </c>
      <c r="H87" s="62">
        <v>1066.3397420007902</v>
      </c>
      <c r="I87" s="62">
        <v>1097.7124646283889</v>
      </c>
    </row>
    <row r="88" spans="1:9" x14ac:dyDescent="0.2">
      <c r="A88" s="31"/>
      <c r="B88" s="31"/>
      <c r="C88" s="34" t="s">
        <v>4</v>
      </c>
      <c r="D88" s="64">
        <v>0</v>
      </c>
      <c r="E88" s="64">
        <v>953.54691810117117</v>
      </c>
      <c r="F88" s="64">
        <v>1022.6453774789162</v>
      </c>
      <c r="G88" s="64">
        <v>1074.0283816963122</v>
      </c>
      <c r="H88" s="64">
        <v>1120.6781793044281</v>
      </c>
      <c r="I88" s="64">
        <v>1153.6558433819407</v>
      </c>
    </row>
    <row r="89" spans="1:9" x14ac:dyDescent="0.2">
      <c r="A89" s="31"/>
      <c r="B89" s="31"/>
      <c r="C89" s="34" t="s">
        <v>5</v>
      </c>
      <c r="D89" s="64">
        <v>0</v>
      </c>
      <c r="E89" s="64">
        <v>0</v>
      </c>
      <c r="F89" s="64">
        <v>1066.2689148636116</v>
      </c>
      <c r="G89" s="64">
        <v>1113.1741265084881</v>
      </c>
      <c r="H89" s="64">
        <v>1157.0688259742274</v>
      </c>
      <c r="I89" s="64">
        <v>1191.1236181682984</v>
      </c>
    </row>
    <row r="90" spans="1:9" x14ac:dyDescent="0.2">
      <c r="A90" s="31"/>
      <c r="B90" s="31"/>
      <c r="C90" s="34" t="s">
        <v>6</v>
      </c>
      <c r="D90" s="64">
        <v>0</v>
      </c>
      <c r="E90" s="64">
        <v>0</v>
      </c>
      <c r="F90" s="64">
        <v>0</v>
      </c>
      <c r="G90" s="64">
        <v>1116.3386467706266</v>
      </c>
      <c r="H90" s="64">
        <v>1154.657916175117</v>
      </c>
      <c r="I90" s="64">
        <v>1188.6457259976378</v>
      </c>
    </row>
    <row r="91" spans="1:9" x14ac:dyDescent="0.2">
      <c r="A91" s="31"/>
      <c r="B91" s="31"/>
      <c r="C91" s="34" t="s">
        <v>7</v>
      </c>
      <c r="D91" s="64">
        <v>0</v>
      </c>
      <c r="E91" s="64">
        <v>0</v>
      </c>
      <c r="F91" s="64">
        <v>0</v>
      </c>
      <c r="G91" s="64">
        <v>0</v>
      </c>
      <c r="H91" s="64">
        <v>1154.7442026879205</v>
      </c>
      <c r="I91" s="64">
        <v>1188.7385263307133</v>
      </c>
    </row>
    <row r="92" spans="1:9" x14ac:dyDescent="0.2">
      <c r="A92" s="31"/>
      <c r="B92" s="31"/>
      <c r="C92" s="34" t="s">
        <v>289</v>
      </c>
      <c r="D92" s="64">
        <v>0</v>
      </c>
      <c r="E92" s="64">
        <v>0</v>
      </c>
      <c r="F92" s="64">
        <v>0</v>
      </c>
      <c r="G92" s="64">
        <v>0</v>
      </c>
      <c r="H92" s="64">
        <v>0</v>
      </c>
      <c r="I92" s="64">
        <v>1266.5975734322949</v>
      </c>
    </row>
    <row r="93" spans="1:9" x14ac:dyDescent="0.2">
      <c r="A93" s="31"/>
      <c r="B93" s="91" t="s">
        <v>72</v>
      </c>
      <c r="C93" s="63" t="s">
        <v>3</v>
      </c>
      <c r="D93" s="62">
        <v>-21.864672908499038</v>
      </c>
      <c r="E93" s="62">
        <v>-23.86982810303045</v>
      </c>
      <c r="F93" s="62">
        <v>-24.878771557488243</v>
      </c>
      <c r="G93" s="62">
        <v>-26.88704377595208</v>
      </c>
      <c r="H93" s="62">
        <v>-27.894417860551862</v>
      </c>
      <c r="I93" s="62">
        <v>-28.939535125650753</v>
      </c>
    </row>
    <row r="94" spans="1:9" x14ac:dyDescent="0.2">
      <c r="A94" s="31"/>
      <c r="B94" s="31"/>
      <c r="C94" s="34" t="s">
        <v>4</v>
      </c>
      <c r="D94" s="64">
        <v>0</v>
      </c>
      <c r="E94" s="64">
        <v>-23.865047779130432</v>
      </c>
      <c r="F94" s="64">
        <v>-24.874319665531601</v>
      </c>
      <c r="G94" s="64">
        <v>-26.882895666029412</v>
      </c>
      <c r="H94" s="64">
        <v>-27.890540550346138</v>
      </c>
      <c r="I94" s="64">
        <v>-28.935954736954681</v>
      </c>
    </row>
    <row r="95" spans="1:9" x14ac:dyDescent="0.2">
      <c r="A95" s="31"/>
      <c r="B95" s="31"/>
      <c r="C95" s="34" t="s">
        <v>5</v>
      </c>
      <c r="D95" s="64">
        <v>0</v>
      </c>
      <c r="E95" s="64">
        <v>0</v>
      </c>
      <c r="F95" s="64">
        <v>-24.869782911994694</v>
      </c>
      <c r="G95" s="64">
        <v>-26.878668485193405</v>
      </c>
      <c r="H95" s="64">
        <v>-27.886589331187899</v>
      </c>
      <c r="I95" s="64">
        <v>-28.932306113106449</v>
      </c>
    </row>
    <row r="96" spans="1:9" x14ac:dyDescent="0.2">
      <c r="A96" s="31"/>
      <c r="B96" s="31"/>
      <c r="C96" s="34" t="s">
        <v>6</v>
      </c>
      <c r="D96" s="64">
        <v>0</v>
      </c>
      <c r="E96" s="64">
        <v>0</v>
      </c>
      <c r="F96" s="64">
        <v>0</v>
      </c>
      <c r="G96" s="64">
        <v>-26.878668485193401</v>
      </c>
      <c r="H96" s="64">
        <v>-27.886589331187896</v>
      </c>
      <c r="I96" s="64">
        <v>-28.932306113106446</v>
      </c>
    </row>
    <row r="97" spans="1:10" x14ac:dyDescent="0.2">
      <c r="A97" s="31"/>
      <c r="B97" s="31"/>
      <c r="C97" s="34" t="s">
        <v>7</v>
      </c>
      <c r="D97" s="64">
        <v>0</v>
      </c>
      <c r="E97" s="64">
        <v>0</v>
      </c>
      <c r="F97" s="64">
        <v>0</v>
      </c>
      <c r="G97" s="64">
        <v>0</v>
      </c>
      <c r="H97" s="64">
        <v>-27.886074011303954</v>
      </c>
      <c r="I97" s="64">
        <v>-28.932306113106442</v>
      </c>
    </row>
    <row r="98" spans="1:10" x14ac:dyDescent="0.2">
      <c r="A98" s="31"/>
      <c r="B98" s="31"/>
      <c r="C98" s="34" t="s">
        <v>289</v>
      </c>
      <c r="D98" s="64">
        <v>0</v>
      </c>
      <c r="E98" s="64">
        <v>0</v>
      </c>
      <c r="F98" s="64">
        <v>0</v>
      </c>
      <c r="G98" s="64">
        <v>0</v>
      </c>
      <c r="H98" s="64">
        <v>0</v>
      </c>
      <c r="I98" s="64">
        <v>-28.932306113106439</v>
      </c>
    </row>
    <row r="99" spans="1:10" x14ac:dyDescent="0.2">
      <c r="A99" s="91" t="s">
        <v>78</v>
      </c>
      <c r="B99" s="91" t="s">
        <v>73</v>
      </c>
      <c r="C99" s="63"/>
      <c r="D99" s="62">
        <v>543.28444518605932</v>
      </c>
      <c r="E99" s="62">
        <v>528.94936742381753</v>
      </c>
      <c r="F99" s="62">
        <v>550.75856828277165</v>
      </c>
      <c r="G99" s="62">
        <v>555.46492979144512</v>
      </c>
      <c r="H99" s="62">
        <v>557.41029353162628</v>
      </c>
      <c r="I99" s="62">
        <v>552.83734041942807</v>
      </c>
    </row>
    <row r="100" spans="1:10" x14ac:dyDescent="0.2">
      <c r="A100" s="91" t="s">
        <v>79</v>
      </c>
      <c r="B100" s="91" t="s">
        <v>71</v>
      </c>
      <c r="C100" s="63"/>
      <c r="D100" s="62">
        <v>11.778197816576437</v>
      </c>
      <c r="E100" s="62">
        <v>12.009127981110339</v>
      </c>
      <c r="F100" s="62">
        <v>12.169709706319281</v>
      </c>
      <c r="G100" s="62">
        <v>12.399204702261727</v>
      </c>
      <c r="H100" s="62">
        <v>12.6727269385554</v>
      </c>
      <c r="I100" s="62">
        <v>12.952282982302339</v>
      </c>
    </row>
    <row r="101" spans="1:10" x14ac:dyDescent="0.2">
      <c r="A101" s="91" t="s">
        <v>209</v>
      </c>
      <c r="B101" s="91" t="s">
        <v>81</v>
      </c>
      <c r="C101" s="63"/>
      <c r="D101" s="146">
        <v>95.887362287702501</v>
      </c>
      <c r="E101" s="146">
        <v>92.705530278003621</v>
      </c>
      <c r="F101" s="146">
        <v>91.425736996465602</v>
      </c>
      <c r="G101" s="146">
        <v>91.421356313579693</v>
      </c>
      <c r="H101" s="146">
        <v>92.356768089872702</v>
      </c>
      <c r="I101" s="146">
        <f>H101*(H101/G101)</f>
        <v>93.301750881369486</v>
      </c>
    </row>
    <row r="102" spans="1:10" x14ac:dyDescent="0.2">
      <c r="A102" s="31"/>
      <c r="B102" s="31" t="s">
        <v>82</v>
      </c>
      <c r="D102" s="147">
        <v>115.76604143247999</v>
      </c>
      <c r="E102" s="147">
        <v>119.255701382141</v>
      </c>
      <c r="F102" s="147">
        <v>120.96741991532801</v>
      </c>
      <c r="G102" s="147">
        <v>120.903361607441</v>
      </c>
      <c r="H102" s="147">
        <v>121.79427428498602</v>
      </c>
      <c r="I102" s="147">
        <f t="shared" ref="I102:I106" si="0">H102*(H102/G102)</f>
        <v>122.69175191977008</v>
      </c>
    </row>
    <row r="103" spans="1:10" x14ac:dyDescent="0.2">
      <c r="A103" s="31"/>
      <c r="B103" s="31" t="s">
        <v>260</v>
      </c>
      <c r="D103" s="147">
        <v>21.855579716394526</v>
      </c>
      <c r="E103" s="147">
        <v>22.046867229904542</v>
      </c>
      <c r="F103" s="147">
        <v>22.794908983955942</v>
      </c>
      <c r="G103" s="147">
        <v>23.41230948016165</v>
      </c>
      <c r="H103" s="147">
        <v>24.234950014999253</v>
      </c>
      <c r="I103" s="148">
        <f t="shared" si="0"/>
        <v>25.086495748195496</v>
      </c>
    </row>
    <row r="104" spans="1:10" x14ac:dyDescent="0.2">
      <c r="A104" s="115" t="s">
        <v>18</v>
      </c>
      <c r="B104" s="115" t="s">
        <v>260</v>
      </c>
      <c r="C104" s="65"/>
      <c r="D104" s="149">
        <v>78.413555750769433</v>
      </c>
      <c r="E104" s="149">
        <v>78.599091034351034</v>
      </c>
      <c r="F104" s="149">
        <v>84.148913791948132</v>
      </c>
      <c r="G104" s="149">
        <v>89.222438894493223</v>
      </c>
      <c r="H104" s="149">
        <v>92.944670447574595</v>
      </c>
      <c r="I104" s="149">
        <f t="shared" si="0"/>
        <v>96.822188136144135</v>
      </c>
    </row>
    <row r="105" spans="1:10" x14ac:dyDescent="0.2">
      <c r="A105" s="91" t="s">
        <v>265</v>
      </c>
      <c r="B105" s="91" t="s">
        <v>258</v>
      </c>
      <c r="C105" s="63"/>
      <c r="D105" s="146">
        <v>0</v>
      </c>
      <c r="E105" s="146">
        <v>35.330438168262155</v>
      </c>
      <c r="F105" s="146">
        <v>35.711264328920002</v>
      </c>
      <c r="G105" s="146">
        <v>35.723131179576882</v>
      </c>
      <c r="H105" s="146">
        <v>35.717371897046625</v>
      </c>
      <c r="I105" s="147">
        <f t="shared" si="0"/>
        <v>35.711613543027788</v>
      </c>
      <c r="J105" s="34" t="s">
        <v>263</v>
      </c>
    </row>
    <row r="106" spans="1:10" x14ac:dyDescent="0.2">
      <c r="A106" s="90"/>
      <c r="B106" s="90" t="s">
        <v>158</v>
      </c>
      <c r="C106" s="46"/>
      <c r="D106" s="147">
        <v>0</v>
      </c>
      <c r="E106" s="147">
        <v>199.7444691905242</v>
      </c>
      <c r="F106" s="147">
        <v>200.30865373139349</v>
      </c>
      <c r="G106" s="147">
        <v>202.22015225883263</v>
      </c>
      <c r="H106" s="147">
        <v>201.72501498430842</v>
      </c>
      <c r="I106" s="147">
        <f t="shared" si="0"/>
        <v>201.23109005641675</v>
      </c>
      <c r="J106" s="34" t="s">
        <v>264</v>
      </c>
    </row>
  </sheetData>
  <hyperlinks>
    <hyperlink ref="A1" location="Notes!A1" display="Back to contents" xr:uid="{B2104A05-1E08-4E61-BF9B-BB8CA453715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714F7-39E4-417C-8B17-F450B405F8EA}">
  <dimension ref="A1:J106"/>
  <sheetViews>
    <sheetView showGridLines="0" zoomScaleNormal="100" workbookViewId="0">
      <pane xSplit="3" ySplit="2" topLeftCell="D3" activePane="bottomRight" state="frozen"/>
      <selection pane="topRight" activeCell="D1" sqref="D1"/>
      <selection pane="bottomLeft" activeCell="A2" sqref="A2"/>
      <selection pane="bottomRight"/>
    </sheetView>
  </sheetViews>
  <sheetFormatPr defaultColWidth="8.85546875" defaultRowHeight="12" x14ac:dyDescent="0.2"/>
  <cols>
    <col min="1" max="1" width="57.5703125" style="34" bestFit="1" customWidth="1"/>
    <col min="2" max="2" width="29.28515625" style="34" bestFit="1" customWidth="1"/>
    <col min="3" max="3" width="10.42578125" style="34" customWidth="1"/>
    <col min="4" max="9" width="8.85546875" style="34"/>
    <col min="10" max="10" width="91.85546875" style="34" bestFit="1" customWidth="1"/>
    <col min="11" max="16384" width="8.85546875" style="34"/>
  </cols>
  <sheetData>
    <row r="1" spans="1:10" x14ac:dyDescent="0.2">
      <c r="A1" s="1" t="s">
        <v>206</v>
      </c>
    </row>
    <row r="2" spans="1:10" x14ac:dyDescent="0.2">
      <c r="A2" s="31" t="s">
        <v>284</v>
      </c>
      <c r="B2" s="31" t="s">
        <v>19</v>
      </c>
      <c r="C2" s="31" t="s">
        <v>66</v>
      </c>
      <c r="D2" s="31" t="s">
        <v>3</v>
      </c>
      <c r="E2" s="31" t="s">
        <v>4</v>
      </c>
      <c r="F2" s="31" t="s">
        <v>5</v>
      </c>
      <c r="G2" s="31" t="s">
        <v>6</v>
      </c>
      <c r="H2" s="31" t="s">
        <v>7</v>
      </c>
      <c r="I2" s="31" t="s">
        <v>289</v>
      </c>
      <c r="J2" s="31" t="s">
        <v>32</v>
      </c>
    </row>
    <row r="3" spans="1:10" x14ac:dyDescent="0.2">
      <c r="A3" s="31" t="s">
        <v>141</v>
      </c>
      <c r="B3" s="31" t="s">
        <v>67</v>
      </c>
      <c r="C3" s="34" t="s">
        <v>3</v>
      </c>
      <c r="D3" s="116">
        <f>('Spending_RR£'!D3/1000)/Receipts_and_spending!B$35*100</f>
        <v>0.11966142953274449</v>
      </c>
      <c r="E3" s="116">
        <f>('Spending_RR£'!E3/1000)/Receipts_and_spending!C$35*100</f>
        <v>0.12747252523391622</v>
      </c>
      <c r="F3" s="116">
        <f>('Spending_RR£'!F3/1000)/Receipts_and_spending!D$35*100</f>
        <v>0.1298453405641698</v>
      </c>
      <c r="G3" s="116">
        <f>('Spending_RR£'!G3/1000)/Receipts_and_spending!E$35*100</f>
        <v>0.1328573780888706</v>
      </c>
      <c r="H3" s="116">
        <f>('Spending_RR£'!H3/1000)/Receipts_and_spending!F$35*100</f>
        <v>0.13836699051784179</v>
      </c>
      <c r="I3" s="116">
        <f>('Spending_RR£'!I3/1000)/Receipts_and_spending!G$35*100</f>
        <v>0.14285470324128002</v>
      </c>
      <c r="J3" s="34" t="s">
        <v>267</v>
      </c>
    </row>
    <row r="4" spans="1:10" x14ac:dyDescent="0.2">
      <c r="A4" s="31"/>
      <c r="B4" s="31"/>
      <c r="C4" s="34" t="s">
        <v>4</v>
      </c>
      <c r="D4" s="116">
        <f>('Spending_RR£'!D4/1000)/Receipts_and_spending!B$35*100</f>
        <v>0</v>
      </c>
      <c r="E4" s="116">
        <f>('Spending_RR£'!E4/1000)/Receipts_and_spending!C$35*100</f>
        <v>0.13262748747048869</v>
      </c>
      <c r="F4" s="116">
        <f>('Spending_RR£'!F4/1000)/Receipts_and_spending!D$35*100</f>
        <v>0.13508091771600561</v>
      </c>
      <c r="G4" s="116">
        <f>('Spending_RR£'!G4/1000)/Receipts_and_spending!E$35*100</f>
        <v>0.13822061759056475</v>
      </c>
      <c r="H4" s="116">
        <f>('Spending_RR£'!H4/1000)/Receipts_and_spending!F$35*100</f>
        <v>0.14392978710977078</v>
      </c>
      <c r="I4" s="116">
        <f>('Spending_RR£'!I4/1000)/Receipts_and_spending!G$35*100</f>
        <v>0.14856230539156684</v>
      </c>
    </row>
    <row r="5" spans="1:10" x14ac:dyDescent="0.2">
      <c r="A5" s="31"/>
      <c r="B5" s="31"/>
      <c r="C5" s="34" t="s">
        <v>5</v>
      </c>
      <c r="D5" s="116">
        <f>('Spending_RR£'!D5/1000)/Receipts_and_spending!B$35*100</f>
        <v>0</v>
      </c>
      <c r="E5" s="116">
        <f>('Spending_RR£'!E5/1000)/Receipts_and_spending!C$35*100</f>
        <v>0</v>
      </c>
      <c r="F5" s="116">
        <f>('Spending_RR£'!F5/1000)/Receipts_and_spending!D$35*100</f>
        <v>0.1418009731008813</v>
      </c>
      <c r="G5" s="116">
        <f>('Spending_RR£'!G5/1000)/Receipts_and_spending!E$35*100</f>
        <v>0.14505413873800702</v>
      </c>
      <c r="H5" s="116">
        <f>('Spending_RR£'!H5/1000)/Receipts_and_spending!F$35*100</f>
        <v>0.1509984193171221</v>
      </c>
      <c r="I5" s="116">
        <f>('Spending_RR£'!I5/1000)/Receipts_and_spending!G$35*100</f>
        <v>0.15591217773132915</v>
      </c>
    </row>
    <row r="6" spans="1:10" x14ac:dyDescent="0.2">
      <c r="A6" s="31"/>
      <c r="B6" s="31"/>
      <c r="C6" s="34" t="s">
        <v>6</v>
      </c>
      <c r="D6" s="116">
        <f>('Spending_RR£'!D6/1000)/Receipts_and_spending!B$35*100</f>
        <v>0</v>
      </c>
      <c r="E6" s="116">
        <f>('Spending_RR£'!E6/1000)/Receipts_and_spending!C$35*100</f>
        <v>0</v>
      </c>
      <c r="F6" s="116">
        <f>('Spending_RR£'!F6/1000)/Receipts_and_spending!D$35*100</f>
        <v>0</v>
      </c>
      <c r="G6" s="116">
        <f>('Spending_RR£'!G6/1000)/Receipts_and_spending!E$35*100</f>
        <v>0.14588355451402676</v>
      </c>
      <c r="H6" s="116">
        <f>('Spending_RR£'!H6/1000)/Receipts_and_spending!F$35*100</f>
        <v>0.15181759400258313</v>
      </c>
      <c r="I6" s="116">
        <f>('Spending_RR£'!I6/1000)/Receipts_and_spending!G$35*100</f>
        <v>0.15671235346080564</v>
      </c>
    </row>
    <row r="7" spans="1:10" x14ac:dyDescent="0.2">
      <c r="A7" s="90"/>
      <c r="B7" s="31"/>
      <c r="C7" s="34" t="s">
        <v>7</v>
      </c>
      <c r="D7" s="116">
        <f>('Spending_RR£'!D7/1000)/Receipts_and_spending!B$35*100</f>
        <v>0</v>
      </c>
      <c r="E7" s="116">
        <f>('Spending_RR£'!E7/1000)/Receipts_and_spending!C$35*100</f>
        <v>0</v>
      </c>
      <c r="F7" s="116">
        <f>('Spending_RR£'!F7/1000)/Receipts_and_spending!D$35*100</f>
        <v>0</v>
      </c>
      <c r="G7" s="116">
        <f>('Spending_RR£'!G7/1000)/Receipts_and_spending!E$35*100</f>
        <v>0</v>
      </c>
      <c r="H7" s="116">
        <f>('Spending_RR£'!H7/1000)/Receipts_and_spending!F$35*100</f>
        <v>0.15090274829554223</v>
      </c>
      <c r="I7" s="116">
        <f>('Spending_RR£'!I7/1000)/Receipts_and_spending!G$35*100</f>
        <v>0.1575166358688454</v>
      </c>
      <c r="J7" s="46"/>
    </row>
    <row r="8" spans="1:10" x14ac:dyDescent="0.2">
      <c r="A8" s="90"/>
      <c r="B8" s="31"/>
      <c r="C8" s="34" t="s">
        <v>289</v>
      </c>
      <c r="D8" s="116">
        <f>('Spending_RR£'!D8/1000)/Receipts_and_spending!B$35*100</f>
        <v>0</v>
      </c>
      <c r="E8" s="116">
        <f>('Spending_RR£'!E8/1000)/Receipts_and_spending!C$35*100</f>
        <v>0</v>
      </c>
      <c r="F8" s="116">
        <f>('Spending_RR£'!F8/1000)/Receipts_and_spending!D$35*100</f>
        <v>0</v>
      </c>
      <c r="G8" s="116">
        <f>('Spending_RR£'!G8/1000)/Receipts_and_spending!E$35*100</f>
        <v>0</v>
      </c>
      <c r="H8" s="116">
        <f>('Spending_RR£'!H8/1000)/Receipts_and_spending!F$35*100</f>
        <v>0</v>
      </c>
      <c r="I8" s="116">
        <f>('Spending_RR£'!I8/1000)/Receipts_and_spending!G$35*100</f>
        <v>0.15832504603182981</v>
      </c>
      <c r="J8" s="46"/>
    </row>
    <row r="9" spans="1:10" x14ac:dyDescent="0.2">
      <c r="A9" s="90"/>
      <c r="B9" s="91" t="s">
        <v>68</v>
      </c>
      <c r="C9" s="63" t="s">
        <v>3</v>
      </c>
      <c r="D9" s="117">
        <f>('Spending_RR£'!D9/1000)/Receipts_and_spending!B$35*100</f>
        <v>3.7309239694422167E-2</v>
      </c>
      <c r="E9" s="117">
        <f>('Spending_RR£'!E9/1000)/Receipts_and_spending!C$35*100</f>
        <v>3.5553105145442722E-2</v>
      </c>
      <c r="F9" s="117">
        <f>('Spending_RR£'!F9/1000)/Receipts_and_spending!D$35*100</f>
        <v>3.04281292755407E-2</v>
      </c>
      <c r="G9" s="117">
        <f>('Spending_RR£'!G9/1000)/Receipts_and_spending!E$35*100</f>
        <v>2.7450747729176005E-2</v>
      </c>
      <c r="H9" s="117">
        <f>('Spending_RR£'!H9/1000)/Receipts_and_spending!F$35*100</f>
        <v>2.5707554917721129E-2</v>
      </c>
      <c r="I9" s="117">
        <f>('Spending_RR£'!I9/1000)/Receipts_and_spending!G$35*100</f>
        <v>2.3879912227800507E-2</v>
      </c>
      <c r="J9" s="34" t="s">
        <v>267</v>
      </c>
    </row>
    <row r="10" spans="1:10" x14ac:dyDescent="0.2">
      <c r="A10" s="31"/>
      <c r="B10" s="31"/>
      <c r="C10" s="34" t="s">
        <v>4</v>
      </c>
      <c r="D10" s="116">
        <f>('Spending_RR£'!D10/1000)/Receipts_and_spending!B$35*100</f>
        <v>0</v>
      </c>
      <c r="E10" s="116">
        <f>('Spending_RR£'!E10/1000)/Receipts_and_spending!C$35*100</f>
        <v>3.6121954827769809E-2</v>
      </c>
      <c r="F10" s="116">
        <f>('Spending_RR£'!F10/1000)/Receipts_and_spending!D$35*100</f>
        <v>3.2614402343566759E-2</v>
      </c>
      <c r="G10" s="116">
        <f>('Spending_RR£'!G10/1000)/Receipts_and_spending!E$35*100</f>
        <v>2.9636316815893838E-2</v>
      </c>
      <c r="H10" s="116">
        <f>('Spending_RR£'!H10/1000)/Receipts_and_spending!F$35*100</f>
        <v>2.7959103519162341E-2</v>
      </c>
      <c r="I10" s="116">
        <f>('Spending_RR£'!I10/1000)/Receipts_and_spending!G$35*100</f>
        <v>2.6163004489184696E-2</v>
      </c>
    </row>
    <row r="11" spans="1:10" x14ac:dyDescent="0.2">
      <c r="A11" s="31"/>
      <c r="B11" s="31"/>
      <c r="C11" s="34" t="s">
        <v>5</v>
      </c>
      <c r="D11" s="116">
        <f>('Spending_RR£'!D11/1000)/Receipts_and_spending!B$35*100</f>
        <v>0</v>
      </c>
      <c r="E11" s="116">
        <f>('Spending_RR£'!E11/1000)/Receipts_and_spending!C$35*100</f>
        <v>0</v>
      </c>
      <c r="F11" s="116">
        <f>('Spending_RR£'!F11/1000)/Receipts_and_spending!D$35*100</f>
        <v>3.2644351289704096E-2</v>
      </c>
      <c r="G11" s="116">
        <f>('Spending_RR£'!G11/1000)/Receipts_and_spending!E$35*100</f>
        <v>3.1035081031393259E-2</v>
      </c>
      <c r="H11" s="116">
        <f>('Spending_RR£'!H11/1000)/Receipts_and_spending!F$35*100</f>
        <v>2.9270131818735702E-2</v>
      </c>
      <c r="I11" s="116">
        <f>('Spending_RR£'!I11/1000)/Receipts_and_spending!G$35*100</f>
        <v>2.7381789869094227E-2</v>
      </c>
    </row>
    <row r="12" spans="1:10" x14ac:dyDescent="0.2">
      <c r="A12" s="31"/>
      <c r="B12" s="31"/>
      <c r="C12" s="34" t="s">
        <v>6</v>
      </c>
      <c r="D12" s="116">
        <f>('Spending_RR£'!D12/1000)/Receipts_and_spending!B$35*100</f>
        <v>0</v>
      </c>
      <c r="E12" s="116">
        <f>('Spending_RR£'!E12/1000)/Receipts_and_spending!C$35*100</f>
        <v>0</v>
      </c>
      <c r="F12" s="116">
        <f>('Spending_RR£'!F12/1000)/Receipts_and_spending!D$35*100</f>
        <v>0</v>
      </c>
      <c r="G12" s="116">
        <f>('Spending_RR£'!G12/1000)/Receipts_and_spending!E$35*100</f>
        <v>2.9898585106299985E-2</v>
      </c>
      <c r="H12" s="116">
        <f>('Spending_RR£'!H12/1000)/Receipts_and_spending!F$35*100</f>
        <v>2.9441135509984402E-2</v>
      </c>
      <c r="I12" s="116">
        <f>('Spending_RR£'!I12/1000)/Receipts_and_spending!G$35*100</f>
        <v>2.8755692853138174E-2</v>
      </c>
    </row>
    <row r="13" spans="1:10" x14ac:dyDescent="0.2">
      <c r="A13" s="31"/>
      <c r="B13" s="31"/>
      <c r="C13" s="34" t="s">
        <v>7</v>
      </c>
      <c r="D13" s="116">
        <f>('Spending_RR£'!D13/1000)/Receipts_and_spending!B$35*100</f>
        <v>0</v>
      </c>
      <c r="E13" s="116">
        <f>('Spending_RR£'!E13/1000)/Receipts_and_spending!C$35*100</f>
        <v>0</v>
      </c>
      <c r="F13" s="116">
        <f>('Spending_RR£'!F13/1000)/Receipts_and_spending!D$35*100</f>
        <v>0</v>
      </c>
      <c r="G13" s="116">
        <f>('Spending_RR£'!G13/1000)/Receipts_and_spending!E$35*100</f>
        <v>0</v>
      </c>
      <c r="H13" s="116">
        <f>('Spending_RR£'!H13/1000)/Receipts_and_spending!F$35*100</f>
        <v>2.8215609056035391E-2</v>
      </c>
      <c r="I13" s="116">
        <f>('Spending_RR£'!I13/1000)/Receipts_and_spending!G$35*100</f>
        <v>3.0198532507085332E-2</v>
      </c>
    </row>
    <row r="14" spans="1:10" x14ac:dyDescent="0.2">
      <c r="A14" s="31"/>
      <c r="B14" s="31"/>
      <c r="C14" s="34" t="s">
        <v>289</v>
      </c>
      <c r="D14" s="116">
        <f>('Spending_RR£'!D14/1000)/Receipts_and_spending!B$35*100</f>
        <v>0</v>
      </c>
      <c r="E14" s="116">
        <f>('Spending_RR£'!E14/1000)/Receipts_and_spending!C$35*100</f>
        <v>0</v>
      </c>
      <c r="F14" s="116">
        <f>('Spending_RR£'!F14/1000)/Receipts_and_spending!D$35*100</f>
        <v>0</v>
      </c>
      <c r="G14" s="116">
        <f>('Spending_RR£'!G14/1000)/Receipts_and_spending!E$35*100</f>
        <v>0</v>
      </c>
      <c r="H14" s="116">
        <f>('Spending_RR£'!H14/1000)/Receipts_and_spending!F$35*100</f>
        <v>0</v>
      </c>
      <c r="I14" s="116">
        <f>('Spending_RR£'!I14/1000)/Receipts_and_spending!G$35*100</f>
        <v>3.1713767782923244E-2</v>
      </c>
    </row>
    <row r="15" spans="1:10" x14ac:dyDescent="0.2">
      <c r="A15" s="31"/>
      <c r="B15" s="91" t="s">
        <v>69</v>
      </c>
      <c r="C15" s="63" t="s">
        <v>3</v>
      </c>
      <c r="D15" s="117">
        <f>('Spending_RR£'!D15/1000)/Receipts_and_spending!B$35*100</f>
        <v>1.8950325453194337E-2</v>
      </c>
      <c r="E15" s="117">
        <f>('Spending_RR£'!E15/1000)/Receipts_and_spending!C$35*100</f>
        <v>1.6858527335327118E-2</v>
      </c>
      <c r="F15" s="117">
        <f>('Spending_RR£'!F15/1000)/Receipts_and_spending!D$35*100</f>
        <v>1.6462714642197958E-2</v>
      </c>
      <c r="G15" s="117">
        <f>('Spending_RR£'!G15/1000)/Receipts_and_spending!E$35*100</f>
        <v>1.4502032054885546E-2</v>
      </c>
      <c r="H15" s="117">
        <f>('Spending_RR£'!H15/1000)/Receipts_and_spending!F$35*100</f>
        <v>1.4273052708600433E-2</v>
      </c>
      <c r="I15" s="117">
        <f>('Spending_RR£'!I15/1000)/Receipts_and_spending!G$35*100</f>
        <v>1.3933821375787281E-2</v>
      </c>
      <c r="J15" s="34" t="s">
        <v>267</v>
      </c>
    </row>
    <row r="16" spans="1:10" x14ac:dyDescent="0.2">
      <c r="A16" s="31"/>
      <c r="B16" s="31"/>
      <c r="C16" s="34" t="s">
        <v>4</v>
      </c>
      <c r="D16" s="118">
        <f>('Spending_RR£'!D16/1000)/Receipts_and_spending!B$35*100</f>
        <v>0</v>
      </c>
      <c r="E16" s="118">
        <f>('Spending_RR£'!E16/1000)/Receipts_and_spending!C$35*100</f>
        <v>1.8679025752440067E-2</v>
      </c>
      <c r="F16" s="118">
        <f>('Spending_RR£'!F16/1000)/Receipts_and_spending!D$35*100</f>
        <v>1.8588428744075954E-2</v>
      </c>
      <c r="G16" s="118">
        <f>('Spending_RR£'!G16/1000)/Receipts_and_spending!E$35*100</f>
        <v>1.7113686133981898E-2</v>
      </c>
      <c r="H16" s="118">
        <f>('Spending_RR£'!H16/1000)/Receipts_and_spending!F$35*100</f>
        <v>1.6816313249509475E-2</v>
      </c>
      <c r="I16" s="118">
        <f>('Spending_RR£'!I16/1000)/Receipts_and_spending!G$35*100</f>
        <v>1.6390166862068296E-2</v>
      </c>
    </row>
    <row r="17" spans="1:10" x14ac:dyDescent="0.2">
      <c r="A17" s="31"/>
      <c r="B17" s="31"/>
      <c r="C17" s="34" t="s">
        <v>5</v>
      </c>
      <c r="D17" s="118">
        <f>('Spending_RR£'!D17/1000)/Receipts_and_spending!B$35*100</f>
        <v>0</v>
      </c>
      <c r="E17" s="118">
        <f>('Spending_RR£'!E17/1000)/Receipts_and_spending!C$35*100</f>
        <v>0</v>
      </c>
      <c r="F17" s="118">
        <f>('Spending_RR£'!F17/1000)/Receipts_and_spending!D$35*100</f>
        <v>1.9611190189998368E-2</v>
      </c>
      <c r="G17" s="118">
        <f>('Spending_RR£'!G17/1000)/Receipts_and_spending!E$35*100</f>
        <v>1.8379232322002191E-2</v>
      </c>
      <c r="H17" s="118">
        <f>('Spending_RR£'!H17/1000)/Receipts_and_spending!F$35*100</f>
        <v>1.7412885176425981E-2</v>
      </c>
      <c r="I17" s="118">
        <f>('Spending_RR£'!I17/1000)/Receipts_and_spending!G$35*100</f>
        <v>1.6363623002059496E-2</v>
      </c>
    </row>
    <row r="18" spans="1:10" x14ac:dyDescent="0.2">
      <c r="A18" s="31"/>
      <c r="B18" s="31"/>
      <c r="C18" s="34" t="s">
        <v>6</v>
      </c>
      <c r="D18" s="118">
        <f>('Spending_RR£'!D18/1000)/Receipts_and_spending!B$35*100</f>
        <v>0</v>
      </c>
      <c r="E18" s="118">
        <f>('Spending_RR£'!E18/1000)/Receipts_and_spending!C$35*100</f>
        <v>0</v>
      </c>
      <c r="F18" s="118">
        <f>('Spending_RR£'!F18/1000)/Receipts_and_spending!D$35*100</f>
        <v>0</v>
      </c>
      <c r="G18" s="118">
        <f>('Spending_RR£'!G18/1000)/Receipts_and_spending!E$35*100</f>
        <v>1.754821367956835E-2</v>
      </c>
      <c r="H18" s="118">
        <f>('Spending_RR£'!H18/1000)/Receipts_and_spending!F$35*100</f>
        <v>1.7780822703645841E-2</v>
      </c>
      <c r="I18" s="118">
        <f>('Spending_RR£'!I18/1000)/Receipts_and_spending!G$35*100</f>
        <v>1.7870477186200915E-2</v>
      </c>
    </row>
    <row r="19" spans="1:10" x14ac:dyDescent="0.2">
      <c r="A19" s="31"/>
      <c r="B19" s="31"/>
      <c r="C19" s="34" t="s">
        <v>7</v>
      </c>
      <c r="D19" s="118">
        <f>('Spending_RR£'!D19/1000)/Receipts_and_spending!B$35*100</f>
        <v>0</v>
      </c>
      <c r="E19" s="118">
        <f>('Spending_RR£'!E19/1000)/Receipts_and_spending!C$35*100</f>
        <v>0</v>
      </c>
      <c r="F19" s="118">
        <f>('Spending_RR£'!F19/1000)/Receipts_and_spending!D$35*100</f>
        <v>0</v>
      </c>
      <c r="G19" s="118">
        <f>('Spending_RR£'!G19/1000)/Receipts_and_spending!E$35*100</f>
        <v>0</v>
      </c>
      <c r="H19" s="118">
        <f>('Spending_RR£'!H19/1000)/Receipts_and_spending!F$35*100</f>
        <v>1.7338078622472216E-2</v>
      </c>
      <c r="I19" s="118">
        <f>('Spending_RR£'!I19/1000)/Receipts_and_spending!G$35*100</f>
        <v>1.9516090955061356E-2</v>
      </c>
    </row>
    <row r="20" spans="1:10" x14ac:dyDescent="0.2">
      <c r="A20" s="31"/>
      <c r="B20" s="31"/>
      <c r="C20" s="34" t="s">
        <v>289</v>
      </c>
      <c r="D20" s="118">
        <f>('Spending_RR£'!D20/1000)/Receipts_and_spending!B$35*100</f>
        <v>0</v>
      </c>
      <c r="E20" s="118">
        <f>('Spending_RR£'!E20/1000)/Receipts_and_spending!C$35*100</f>
        <v>0</v>
      </c>
      <c r="F20" s="118">
        <f>('Spending_RR£'!F20/1000)/Receipts_and_spending!D$35*100</f>
        <v>0</v>
      </c>
      <c r="G20" s="118">
        <f>('Spending_RR£'!G20/1000)/Receipts_and_spending!E$35*100</f>
        <v>0</v>
      </c>
      <c r="H20" s="118">
        <f>('Spending_RR£'!H20/1000)/Receipts_and_spending!F$35*100</f>
        <v>0</v>
      </c>
      <c r="I20" s="118">
        <f>('Spending_RR£'!I20/1000)/Receipts_and_spending!G$35*100</f>
        <v>2.1313242069458047E-2</v>
      </c>
    </row>
    <row r="21" spans="1:10" x14ac:dyDescent="0.2">
      <c r="A21" s="31"/>
      <c r="B21" s="91" t="s">
        <v>70</v>
      </c>
      <c r="C21" s="63" t="s">
        <v>3</v>
      </c>
      <c r="D21" s="117">
        <f>('Spending_RR£'!D21/1000)/Receipts_and_spending!B$35*100</f>
        <v>9.7778539335872591E-2</v>
      </c>
      <c r="E21" s="117">
        <f>('Spending_RR£'!E21/1000)/Receipts_and_spending!C$35*100</f>
        <v>9.2373460257121218E-2</v>
      </c>
      <c r="F21" s="117">
        <f>('Spending_RR£'!F21/1000)/Receipts_and_spending!D$35*100</f>
        <v>8.3736187038690804E-2</v>
      </c>
      <c r="G21" s="117">
        <f>('Spending_RR£'!G21/1000)/Receipts_and_spending!E$35*100</f>
        <v>7.7632469463512488E-2</v>
      </c>
      <c r="H21" s="117">
        <f>('Spending_RR£'!H21/1000)/Receipts_and_spending!F$35*100</f>
        <v>7.2848096182466293E-2</v>
      </c>
      <c r="I21" s="117">
        <f>('Spending_RR£'!I21/1000)/Receipts_and_spending!G$35*100</f>
        <v>6.7804477236641569E-2</v>
      </c>
      <c r="J21" s="34" t="s">
        <v>267</v>
      </c>
    </row>
    <row r="22" spans="1:10" x14ac:dyDescent="0.2">
      <c r="A22" s="31"/>
      <c r="B22" s="31"/>
      <c r="C22" s="34" t="s">
        <v>4</v>
      </c>
      <c r="D22" s="118">
        <f>('Spending_RR£'!D22/1000)/Receipts_and_spending!B$35*100</f>
        <v>0</v>
      </c>
      <c r="E22" s="118">
        <f>('Spending_RR£'!E22/1000)/Receipts_and_spending!C$35*100</f>
        <v>9.585596582760772E-2</v>
      </c>
      <c r="F22" s="118">
        <f>('Spending_RR£'!F22/1000)/Receipts_and_spending!D$35*100</f>
        <v>8.6893064966634126E-2</v>
      </c>
      <c r="G22" s="118">
        <f>('Spending_RR£'!G22/1000)/Receipts_and_spending!E$35*100</f>
        <v>8.0559235513030902E-2</v>
      </c>
      <c r="H22" s="118">
        <f>('Spending_RR£'!H22/1000)/Receipts_and_spending!F$35*100</f>
        <v>7.5594490006498802E-2</v>
      </c>
      <c r="I22" s="118">
        <f>('Spending_RR£'!I22/1000)/Receipts_and_spending!G$35*100</f>
        <v>7.036072520032359E-2</v>
      </c>
    </row>
    <row r="23" spans="1:10" x14ac:dyDescent="0.2">
      <c r="A23" s="31"/>
      <c r="B23" s="31"/>
      <c r="C23" s="34" t="s">
        <v>5</v>
      </c>
      <c r="D23" s="118">
        <f>('Spending_RR£'!D23/1000)/Receipts_and_spending!B$35*100</f>
        <v>0</v>
      </c>
      <c r="E23" s="118">
        <f>('Spending_RR£'!E23/1000)/Receipts_and_spending!C$35*100</f>
        <v>0</v>
      </c>
      <c r="F23" s="118">
        <f>('Spending_RR£'!F23/1000)/Receipts_and_spending!D$35*100</f>
        <v>9.2193541929599387E-2</v>
      </c>
      <c r="G23" s="118">
        <f>('Spending_RR£'!G23/1000)/Receipts_and_spending!E$35*100</f>
        <v>8.547334887932799E-2</v>
      </c>
      <c r="H23" s="118">
        <f>('Spending_RR£'!H23/1000)/Receipts_and_spending!F$35*100</f>
        <v>8.0205753896895049E-2</v>
      </c>
      <c r="I23" s="118">
        <f>('Spending_RR£'!I23/1000)/Receipts_and_spending!G$35*100</f>
        <v>7.465272943754106E-2</v>
      </c>
    </row>
    <row r="24" spans="1:10" x14ac:dyDescent="0.2">
      <c r="A24" s="31"/>
      <c r="B24" s="31"/>
      <c r="C24" s="34" t="s">
        <v>6</v>
      </c>
      <c r="D24" s="118">
        <f>('Spending_RR£'!D24/1000)/Receipts_and_spending!B$35*100</f>
        <v>0</v>
      </c>
      <c r="E24" s="118">
        <f>('Spending_RR£'!E24/1000)/Receipts_and_spending!C$35*100</f>
        <v>0</v>
      </c>
      <c r="F24" s="118">
        <f>('Spending_RR£'!F24/1000)/Receipts_and_spending!D$35*100</f>
        <v>0</v>
      </c>
      <c r="G24" s="118">
        <f>('Spending_RR£'!G24/1000)/Receipts_and_spending!E$35*100</f>
        <v>8.547334887932799E-2</v>
      </c>
      <c r="H24" s="118">
        <f>('Spending_RR£'!H24/1000)/Receipts_and_spending!F$35*100</f>
        <v>8.0205753896895049E-2</v>
      </c>
      <c r="I24" s="118">
        <f>('Spending_RR£'!I24/1000)/Receipts_and_spending!G$35*100</f>
        <v>7.465272943754106E-2</v>
      </c>
    </row>
    <row r="25" spans="1:10" x14ac:dyDescent="0.2">
      <c r="A25" s="31"/>
      <c r="B25" s="31"/>
      <c r="C25" s="34" t="s">
        <v>7</v>
      </c>
      <c r="D25" s="118">
        <f>('Spending_RR£'!D25/1000)/Receipts_and_spending!B$35*100</f>
        <v>0</v>
      </c>
      <c r="E25" s="118">
        <f>('Spending_RR£'!E25/1000)/Receipts_and_spending!C$35*100</f>
        <v>0</v>
      </c>
      <c r="F25" s="118">
        <f>('Spending_RR£'!F25/1000)/Receipts_and_spending!D$35*100</f>
        <v>0</v>
      </c>
      <c r="G25" s="118">
        <f>('Spending_RR£'!G25/1000)/Receipts_and_spending!E$35*100</f>
        <v>0</v>
      </c>
      <c r="H25" s="118">
        <f>('Spending_RR£'!H25/1000)/Receipts_and_spending!F$35*100</f>
        <v>7.9648216382219431E-2</v>
      </c>
      <c r="I25" s="118">
        <f>('Spending_RR£'!I25/1000)/Receipts_and_spending!G$35*100</f>
        <v>7.465272943754106E-2</v>
      </c>
    </row>
    <row r="26" spans="1:10" x14ac:dyDescent="0.2">
      <c r="A26" s="31"/>
      <c r="B26" s="31"/>
      <c r="C26" s="34" t="s">
        <v>289</v>
      </c>
      <c r="D26" s="118">
        <f>('Spending_RR£'!D26/1000)/Receipts_and_spending!B$35*100</f>
        <v>0</v>
      </c>
      <c r="E26" s="118">
        <f>('Spending_RR£'!E26/1000)/Receipts_and_spending!C$35*100</f>
        <v>0</v>
      </c>
      <c r="F26" s="118">
        <f>('Spending_RR£'!F26/1000)/Receipts_and_spending!D$35*100</f>
        <v>0</v>
      </c>
      <c r="G26" s="118">
        <f>('Spending_RR£'!G26/1000)/Receipts_and_spending!E$35*100</f>
        <v>0</v>
      </c>
      <c r="H26" s="118">
        <f>('Spending_RR£'!H26/1000)/Receipts_and_spending!F$35*100</f>
        <v>0</v>
      </c>
      <c r="I26" s="118">
        <f>('Spending_RR£'!I26/1000)/Receipts_and_spending!G$35*100</f>
        <v>7.465272943754106E-2</v>
      </c>
    </row>
    <row r="27" spans="1:10" x14ac:dyDescent="0.2">
      <c r="A27" s="31"/>
      <c r="B27" s="91" t="s">
        <v>71</v>
      </c>
      <c r="C27" s="63" t="s">
        <v>3</v>
      </c>
      <c r="D27" s="117">
        <f>('Spending_RR£'!D27/1000)/Receipts_and_spending!B$35*100</f>
        <v>1.3377374807425039E-2</v>
      </c>
      <c r="E27" s="117">
        <f>('Spending_RR£'!E27/1000)/Receipts_and_spending!C$35*100</f>
        <v>1.3059308397685938E-2</v>
      </c>
      <c r="F27" s="117">
        <f>('Spending_RR£'!F27/1000)/Receipts_and_spending!D$35*100</f>
        <v>1.2423693354316333E-2</v>
      </c>
      <c r="G27" s="117">
        <f>('Spending_RR£'!G27/1000)/Receipts_and_spending!E$35*100</f>
        <v>1.2073465494095425E-2</v>
      </c>
      <c r="H27" s="117">
        <f>('Spending_RR£'!H27/1000)/Receipts_and_spending!F$35*100</f>
        <v>1.1891125503224338E-2</v>
      </c>
      <c r="I27" s="117">
        <f>('Spending_RR£'!I27/1000)/Receipts_and_spending!G$35*100</f>
        <v>1.1616610438475176E-2</v>
      </c>
      <c r="J27" s="34" t="s">
        <v>267</v>
      </c>
    </row>
    <row r="28" spans="1:10" x14ac:dyDescent="0.2">
      <c r="A28" s="31"/>
      <c r="B28" s="31"/>
      <c r="C28" s="34" t="s">
        <v>4</v>
      </c>
      <c r="D28" s="118">
        <f>('Spending_RR£'!D28/1000)/Receipts_and_spending!B$35*100</f>
        <v>0</v>
      </c>
      <c r="E28" s="118">
        <f>('Spending_RR£'!E28/1000)/Receipts_and_spending!C$35*100</f>
        <v>1.3638240788262819E-2</v>
      </c>
      <c r="F28" s="118">
        <f>('Spending_RR£'!F28/1000)/Receipts_and_spending!D$35*100</f>
        <v>1.2978686764406128E-2</v>
      </c>
      <c r="G28" s="118">
        <f>('Spending_RR£'!G28/1000)/Receipts_and_spending!E$35*100</f>
        <v>1.2612814813536821E-2</v>
      </c>
      <c r="H28" s="118">
        <f>('Spending_RR£'!H28/1000)/Receipts_and_spending!F$35*100</f>
        <v>1.242233170334903E-2</v>
      </c>
      <c r="I28" s="118">
        <f>('Spending_RR£'!I28/1000)/Receipts_and_spending!G$35*100</f>
        <v>1.2135553366768883E-2</v>
      </c>
    </row>
    <row r="29" spans="1:10" x14ac:dyDescent="0.2">
      <c r="A29" s="31"/>
      <c r="B29" s="31"/>
      <c r="C29" s="34" t="s">
        <v>5</v>
      </c>
      <c r="D29" s="118">
        <f>('Spending_RR£'!D29/1000)/Receipts_and_spending!B$35*100</f>
        <v>0</v>
      </c>
      <c r="E29" s="118">
        <f>('Spending_RR£'!E29/1000)/Receipts_and_spending!C$35*100</f>
        <v>0</v>
      </c>
      <c r="F29" s="118">
        <f>('Spending_RR£'!F29/1000)/Receipts_and_spending!D$35*100</f>
        <v>1.3593899103281145E-2</v>
      </c>
      <c r="G29" s="118">
        <f>('Spending_RR£'!G29/1000)/Receipts_and_spending!E$35*100</f>
        <v>1.321461909887436E-2</v>
      </c>
      <c r="H29" s="118">
        <f>('Spending_RR£'!H29/1000)/Receipts_and_spending!F$35*100</f>
        <v>1.30150473313419E-2</v>
      </c>
      <c r="I29" s="118">
        <f>('Spending_RR£'!I29/1000)/Receipts_and_spending!G$35*100</f>
        <v>1.2714585734169729E-2</v>
      </c>
    </row>
    <row r="30" spans="1:10" x14ac:dyDescent="0.2">
      <c r="A30" s="31"/>
      <c r="B30" s="31"/>
      <c r="C30" s="34" t="s">
        <v>6</v>
      </c>
      <c r="D30" s="118">
        <f>('Spending_RR£'!D30/1000)/Receipts_and_spending!B$35*100</f>
        <v>0</v>
      </c>
      <c r="E30" s="118">
        <f>('Spending_RR£'!E30/1000)/Receipts_and_spending!C$35*100</f>
        <v>0</v>
      </c>
      <c r="F30" s="118">
        <f>('Spending_RR£'!F30/1000)/Receipts_and_spending!D$35*100</f>
        <v>0</v>
      </c>
      <c r="G30" s="118">
        <f>('Spending_RR£'!G30/1000)/Receipts_and_spending!E$35*100</f>
        <v>1.3290528403924251E-2</v>
      </c>
      <c r="H30" s="118">
        <f>('Spending_RR£'!H30/1000)/Receipts_and_spending!F$35*100</f>
        <v>1.309313761532996E-2</v>
      </c>
      <c r="I30" s="118">
        <f>('Spending_RR£'!I30/1000)/Receipts_and_spending!G$35*100</f>
        <v>1.2794124647385812E-2</v>
      </c>
    </row>
    <row r="31" spans="1:10" x14ac:dyDescent="0.2">
      <c r="A31" s="31"/>
      <c r="B31" s="31"/>
      <c r="C31" s="34" t="s">
        <v>7</v>
      </c>
      <c r="D31" s="118">
        <f>('Spending_RR£'!D31/1000)/Receipts_and_spending!B$35*100</f>
        <v>0</v>
      </c>
      <c r="E31" s="118">
        <f>('Spending_RR£'!E31/1000)/Receipts_and_spending!C$35*100</f>
        <v>0</v>
      </c>
      <c r="F31" s="118">
        <f>('Spending_RR£'!F31/1000)/Receipts_and_spending!D$35*100</f>
        <v>0</v>
      </c>
      <c r="G31" s="118">
        <f>('Spending_RR£'!G31/1000)/Receipts_and_spending!E$35*100</f>
        <v>0</v>
      </c>
      <c r="H31" s="118">
        <f>('Spending_RR£'!H31/1000)/Receipts_and_spending!F$35*100</f>
        <v>1.2999436850435229E-2</v>
      </c>
      <c r="I31" s="118">
        <f>('Spending_RR£'!I31/1000)/Receipts_and_spending!G$35*100</f>
        <v>1.287416113392814E-2</v>
      </c>
    </row>
    <row r="32" spans="1:10" x14ac:dyDescent="0.2">
      <c r="A32" s="31"/>
      <c r="B32" s="31"/>
      <c r="C32" s="34" t="s">
        <v>289</v>
      </c>
      <c r="D32" s="118">
        <f>('Spending_RR£'!D32/1000)/Receipts_and_spending!B$35*100</f>
        <v>0</v>
      </c>
      <c r="E32" s="118">
        <f>('Spending_RR£'!E32/1000)/Receipts_and_spending!C$35*100</f>
        <v>0</v>
      </c>
      <c r="F32" s="118">
        <f>('Spending_RR£'!F32/1000)/Receipts_and_spending!D$35*100</f>
        <v>0</v>
      </c>
      <c r="G32" s="118">
        <f>('Spending_RR£'!G32/1000)/Receipts_and_spending!E$35*100</f>
        <v>0</v>
      </c>
      <c r="H32" s="118">
        <f>('Spending_RR£'!H32/1000)/Receipts_and_spending!F$35*100</f>
        <v>0</v>
      </c>
      <c r="I32" s="118">
        <f>('Spending_RR£'!I32/1000)/Receipts_and_spending!G$35*100</f>
        <v>1.2954698306477103E-2</v>
      </c>
    </row>
    <row r="33" spans="1:10" x14ac:dyDescent="0.2">
      <c r="A33" s="31"/>
      <c r="B33" s="91" t="s">
        <v>72</v>
      </c>
      <c r="C33" s="63" t="s">
        <v>3</v>
      </c>
      <c r="D33" s="117">
        <f>('Spending_RR£'!D33/1000)/Receipts_and_spending!B$35*100</f>
        <v>2.3136886230726863E-3</v>
      </c>
      <c r="E33" s="117">
        <f>('Spending_RR£'!E33/1000)/Receipts_and_spending!C$35*100</f>
        <v>2.1120565272766492E-3</v>
      </c>
      <c r="F33" s="117">
        <f>('Spending_RR£'!F33/1000)/Receipts_and_spending!D$35*100</f>
        <v>1.6315355100300424E-4</v>
      </c>
      <c r="G33" s="117">
        <f>('Spending_RR£'!G33/1000)/Receipts_and_spending!E$35*100</f>
        <v>6.8304786207188954E-5</v>
      </c>
      <c r="H33" s="117">
        <f>('Spending_RR£'!H33/1000)/Receipts_and_spending!F$35*100</f>
        <v>1.4196582600429873E-4</v>
      </c>
      <c r="I33" s="117">
        <f>('Spending_RR£'!I33/1000)/Receipts_and_spending!G$35*100</f>
        <v>2.9267245553824624E-4</v>
      </c>
      <c r="J33" s="34" t="s">
        <v>267</v>
      </c>
    </row>
    <row r="34" spans="1:10" x14ac:dyDescent="0.2">
      <c r="A34" s="31"/>
      <c r="B34" s="31"/>
      <c r="C34" s="34" t="s">
        <v>4</v>
      </c>
      <c r="D34" s="118">
        <f>('Spending_RR£'!D34/1000)/Receipts_and_spending!B$35*100</f>
        <v>0</v>
      </c>
      <c r="E34" s="118">
        <f>('Spending_RR£'!E34/1000)/Receipts_and_spending!C$35*100</f>
        <v>2.1615766603034995E-3</v>
      </c>
      <c r="F34" s="118">
        <f>('Spending_RR£'!F34/1000)/Receipts_and_spending!D$35*100</f>
        <v>2.013665150133838E-4</v>
      </c>
      <c r="G34" s="118">
        <f>('Spending_RR£'!G34/1000)/Receipts_and_spending!E$35*100</f>
        <v>9.0518103188082322E-5</v>
      </c>
      <c r="H34" s="118">
        <f>('Spending_RR£'!H34/1000)/Receipts_and_spending!F$35*100</f>
        <v>1.6211068515058493E-4</v>
      </c>
      <c r="I34" s="118">
        <f>('Spending_RR£'!I34/1000)/Receipts_and_spending!G$35*100</f>
        <v>2.8797394657253852E-4</v>
      </c>
    </row>
    <row r="35" spans="1:10" x14ac:dyDescent="0.2">
      <c r="A35" s="31"/>
      <c r="B35" s="31"/>
      <c r="C35" s="34" t="s">
        <v>5</v>
      </c>
      <c r="D35" s="118">
        <f>('Spending_RR£'!D35/1000)/Receipts_and_spending!B$35*100</f>
        <v>0</v>
      </c>
      <c r="E35" s="118">
        <f>('Spending_RR£'!E35/1000)/Receipts_and_spending!C$35*100</f>
        <v>0</v>
      </c>
      <c r="F35" s="118">
        <f>('Spending_RR£'!F35/1000)/Receipts_and_spending!D$35*100</f>
        <v>1.9694313833067112E-4</v>
      </c>
      <c r="G35" s="118">
        <f>('Spending_RR£'!G35/1000)/Receipts_and_spending!E$35*100</f>
        <v>1.1534635444243856E-4</v>
      </c>
      <c r="H35" s="118">
        <f>('Spending_RR£'!H35/1000)/Receipts_and_spending!F$35*100</f>
        <v>1.8462698133442587E-4</v>
      </c>
      <c r="I35" s="118">
        <f>('Spending_RR£'!I35/1000)/Receipts_and_spending!G$35*100</f>
        <v>2.9312430160217251E-4</v>
      </c>
    </row>
    <row r="36" spans="1:10" x14ac:dyDescent="0.2">
      <c r="A36" s="31"/>
      <c r="B36" s="31"/>
      <c r="C36" s="34" t="s">
        <v>6</v>
      </c>
      <c r="D36" s="118">
        <f>('Spending_RR£'!D36/1000)/Receipts_and_spending!B$35*100</f>
        <v>0</v>
      </c>
      <c r="E36" s="118">
        <f>('Spending_RR£'!E36/1000)/Receipts_and_spending!C$35*100</f>
        <v>0</v>
      </c>
      <c r="F36" s="118">
        <f>('Spending_RR£'!F36/1000)/Receipts_and_spending!D$35*100</f>
        <v>0</v>
      </c>
      <c r="G36" s="118">
        <f>('Spending_RR£'!G36/1000)/Receipts_and_spending!E$35*100</f>
        <v>1.0938914639410924E-4</v>
      </c>
      <c r="H36" s="118">
        <f>('Spending_RR£'!H36/1000)/Receipts_and_spending!F$35*100</f>
        <v>1.8759350335662708E-4</v>
      </c>
      <c r="I36" s="118">
        <f>('Spending_RR£'!I36/1000)/Receipts_and_spending!G$35*100</f>
        <v>3.1909993451433353E-4</v>
      </c>
    </row>
    <row r="37" spans="1:10" x14ac:dyDescent="0.2">
      <c r="A37" s="31"/>
      <c r="B37" s="31"/>
      <c r="C37" s="34" t="s">
        <v>7</v>
      </c>
      <c r="D37" s="118">
        <f>('Spending_RR£'!D37/1000)/Receipts_and_spending!B$35*100</f>
        <v>0</v>
      </c>
      <c r="E37" s="118">
        <f>('Spending_RR£'!E37/1000)/Receipts_and_spending!C$35*100</f>
        <v>0</v>
      </c>
      <c r="F37" s="118">
        <f>('Spending_RR£'!F37/1000)/Receipts_and_spending!D$35*100</f>
        <v>0</v>
      </c>
      <c r="G37" s="118">
        <f>('Spending_RR£'!G37/1000)/Receipts_and_spending!E$35*100</f>
        <v>0</v>
      </c>
      <c r="H37" s="118">
        <f>('Spending_RR£'!H37/1000)/Receipts_and_spending!F$35*100</f>
        <v>1.7609838689484436E-4</v>
      </c>
      <c r="I37" s="118">
        <f>('Spending_RR£'!I37/1000)/Receipts_and_spending!G$35*100</f>
        <v>3.4737743561517545E-4</v>
      </c>
    </row>
    <row r="38" spans="1:10" x14ac:dyDescent="0.2">
      <c r="A38" s="31"/>
      <c r="B38" s="31"/>
      <c r="C38" s="34" t="s">
        <v>289</v>
      </c>
      <c r="D38" s="118">
        <f>('Spending_RR£'!D38/1000)/Receipts_and_spending!B$35*100</f>
        <v>0</v>
      </c>
      <c r="E38" s="118">
        <f>('Spending_RR£'!E38/1000)/Receipts_and_spending!C$35*100</f>
        <v>0</v>
      </c>
      <c r="F38" s="118">
        <f>('Spending_RR£'!F38/1000)/Receipts_and_spending!D$35*100</f>
        <v>0</v>
      </c>
      <c r="G38" s="118">
        <f>('Spending_RR£'!G38/1000)/Receipts_and_spending!E$35*100</f>
        <v>0</v>
      </c>
      <c r="H38" s="118">
        <f>('Spending_RR£'!H38/1000)/Receipts_and_spending!F$35*100</f>
        <v>0</v>
      </c>
      <c r="I38" s="118">
        <f>('Spending_RR£'!I38/1000)/Receipts_and_spending!G$35*100</f>
        <v>3.7816078827542025E-4</v>
      </c>
    </row>
    <row r="39" spans="1:10" x14ac:dyDescent="0.2">
      <c r="A39" s="31"/>
      <c r="B39" s="91" t="s">
        <v>73</v>
      </c>
      <c r="C39" s="63" t="s">
        <v>3</v>
      </c>
      <c r="D39" s="117">
        <f>('Spending_RR£'!D39/1000)/Receipts_and_spending!B$35*100</f>
        <v>0.13999717683395524</v>
      </c>
      <c r="E39" s="117">
        <f>('Spending_RR£'!E39/1000)/Receipts_and_spending!C$35*100</f>
        <v>0.15824581786183942</v>
      </c>
      <c r="F39" s="117">
        <f>('Spending_RR£'!F39/1000)/Receipts_and_spending!D$35*100</f>
        <v>0.17132779381348995</v>
      </c>
      <c r="G39" s="117">
        <f>('Spending_RR£'!G39/1000)/Receipts_and_spending!E$35*100</f>
        <v>0.17063049060121166</v>
      </c>
      <c r="H39" s="117">
        <f>('Spending_RR£'!H39/1000)/Receipts_and_spending!F$35*100</f>
        <v>0.17061573762549306</v>
      </c>
      <c r="I39" s="117">
        <f>('Spending_RR£'!I39/1000)/Receipts_and_spending!G$35*100</f>
        <v>0.16982191881391878</v>
      </c>
      <c r="J39" s="34" t="s">
        <v>267</v>
      </c>
    </row>
    <row r="40" spans="1:10" x14ac:dyDescent="0.2">
      <c r="A40" s="31"/>
      <c r="B40" s="31"/>
      <c r="C40" s="34" t="s">
        <v>4</v>
      </c>
      <c r="D40" s="118">
        <f>('Spending_RR£'!D40/1000)/Receipts_and_spending!B$35*100</f>
        <v>0</v>
      </c>
      <c r="E40" s="118">
        <f>('Spending_RR£'!E40/1000)/Receipts_and_spending!C$35*100</f>
        <v>0.19081644227258901</v>
      </c>
      <c r="F40" s="118">
        <f>('Spending_RR£'!F40/1000)/Receipts_and_spending!D$35*100</f>
        <v>0.2080475309592256</v>
      </c>
      <c r="G40" s="118">
        <f>('Spending_RR£'!G40/1000)/Receipts_and_spending!E$35*100</f>
        <v>0.20849724183889048</v>
      </c>
      <c r="H40" s="118">
        <f>('Spending_RR£'!H40/1000)/Receipts_and_spending!F$35*100</f>
        <v>0.20922308879745963</v>
      </c>
      <c r="I40" s="118">
        <f>('Spending_RR£'!I40/1000)/Receipts_and_spending!G$35*100</f>
        <v>0.20824964270148655</v>
      </c>
    </row>
    <row r="41" spans="1:10" x14ac:dyDescent="0.2">
      <c r="A41" s="31"/>
      <c r="B41" s="31"/>
      <c r="C41" s="34" t="s">
        <v>5</v>
      </c>
      <c r="D41" s="118">
        <f>('Spending_RR£'!D41/1000)/Receipts_and_spending!B$35*100</f>
        <v>0</v>
      </c>
      <c r="E41" s="118">
        <f>('Spending_RR£'!E41/1000)/Receipts_and_spending!C$35*100</f>
        <v>0</v>
      </c>
      <c r="F41" s="118">
        <f>('Spending_RR£'!F41/1000)/Receipts_and_spending!D$35*100</f>
        <v>0.21622714461851739</v>
      </c>
      <c r="G41" s="118">
        <f>('Spending_RR£'!G41/1000)/Receipts_and_spending!E$35*100</f>
        <v>0.21671917329461024</v>
      </c>
      <c r="H41" s="118">
        <f>('Spending_RR£'!H41/1000)/Receipts_and_spending!F$35*100</f>
        <v>0.21739344233981001</v>
      </c>
      <c r="I41" s="118">
        <f>('Spending_RR£'!I41/1000)/Receipts_and_spending!G$35*100</f>
        <v>0.21630218372906868</v>
      </c>
    </row>
    <row r="42" spans="1:10" x14ac:dyDescent="0.2">
      <c r="A42" s="31"/>
      <c r="B42" s="31"/>
      <c r="C42" s="34" t="s">
        <v>6</v>
      </c>
      <c r="D42" s="118">
        <f>('Spending_RR£'!D42/1000)/Receipts_and_spending!B$35*100</f>
        <v>0</v>
      </c>
      <c r="E42" s="118">
        <f>('Spending_RR£'!E42/1000)/Receipts_and_spending!C$35*100</f>
        <v>0</v>
      </c>
      <c r="F42" s="118">
        <f>('Spending_RR£'!F42/1000)/Receipts_and_spending!D$35*100</f>
        <v>0</v>
      </c>
      <c r="G42" s="118">
        <f>('Spending_RR£'!G42/1000)/Receipts_and_spending!E$35*100</f>
        <v>0.21779166142925338</v>
      </c>
      <c r="H42" s="118">
        <f>('Spending_RR£'!H42/1000)/Receipts_and_spending!F$35*100</f>
        <v>0.21846010611519989</v>
      </c>
      <c r="I42" s="118">
        <f>('Spending_RR£'!I42/1000)/Receipts_and_spending!G$35*100</f>
        <v>0.21735437835270988</v>
      </c>
    </row>
    <row r="43" spans="1:10" x14ac:dyDescent="0.2">
      <c r="A43" s="31"/>
      <c r="B43" s="31"/>
      <c r="C43" s="34" t="s">
        <v>7</v>
      </c>
      <c r="D43" s="118">
        <f>('Spending_RR£'!D43/1000)/Receipts_and_spending!B$35*100</f>
        <v>0</v>
      </c>
      <c r="E43" s="118">
        <f>('Spending_RR£'!E43/1000)/Receipts_and_spending!C$35*100</f>
        <v>0</v>
      </c>
      <c r="F43" s="118">
        <f>('Spending_RR£'!F43/1000)/Receipts_and_spending!D$35*100</f>
        <v>0</v>
      </c>
      <c r="G43" s="118">
        <f>('Spending_RR£'!G43/1000)/Receipts_and_spending!E$35*100</f>
        <v>0</v>
      </c>
      <c r="H43" s="118">
        <f>('Spending_RR£'!H43/1000)/Receipts_and_spending!F$35*100</f>
        <v>0.21735620144608833</v>
      </c>
      <c r="I43" s="118">
        <f>('Spending_RR£'!I43/1000)/Receipts_and_spending!G$35*100</f>
        <v>0.2184116913413483</v>
      </c>
    </row>
    <row r="44" spans="1:10" x14ac:dyDescent="0.2">
      <c r="A44" s="31"/>
      <c r="B44" s="31"/>
      <c r="C44" s="34" t="s">
        <v>289</v>
      </c>
      <c r="D44" s="118">
        <f>('Spending_RR£'!D44/1000)/Receipts_and_spending!B$35*100</f>
        <v>0</v>
      </c>
      <c r="E44" s="118">
        <f>('Spending_RR£'!E44/1000)/Receipts_and_spending!C$35*100</f>
        <v>0</v>
      </c>
      <c r="F44" s="118">
        <f>('Spending_RR£'!F44/1000)/Receipts_and_spending!D$35*100</f>
        <v>0</v>
      </c>
      <c r="G44" s="118">
        <f>('Spending_RR£'!G44/1000)/Receipts_and_spending!E$35*100</f>
        <v>0</v>
      </c>
      <c r="H44" s="118">
        <f>('Spending_RR£'!H44/1000)/Receipts_and_spending!F$35*100</f>
        <v>0</v>
      </c>
      <c r="I44" s="118">
        <f>('Spending_RR£'!I44/1000)/Receipts_and_spending!G$35*100</f>
        <v>0.21947414759309658</v>
      </c>
    </row>
    <row r="45" spans="1:10" x14ac:dyDescent="0.2">
      <c r="A45" s="91" t="s">
        <v>126</v>
      </c>
      <c r="B45" s="91" t="s">
        <v>76</v>
      </c>
      <c r="C45" s="63" t="s">
        <v>3</v>
      </c>
      <c r="D45" s="157" t="s">
        <v>294</v>
      </c>
      <c r="E45" s="158"/>
      <c r="F45" s="158"/>
      <c r="G45" s="158"/>
      <c r="H45" s="158"/>
      <c r="I45" s="158"/>
    </row>
    <row r="46" spans="1:10" x14ac:dyDescent="0.2">
      <c r="A46" s="31"/>
      <c r="B46" s="31"/>
      <c r="C46" s="34" t="s">
        <v>4</v>
      </c>
      <c r="D46" s="159"/>
      <c r="E46" s="159"/>
      <c r="F46" s="159"/>
      <c r="G46" s="159"/>
      <c r="H46" s="159"/>
      <c r="I46" s="159"/>
    </row>
    <row r="47" spans="1:10" x14ac:dyDescent="0.2">
      <c r="A47" s="31"/>
      <c r="B47" s="31"/>
      <c r="C47" s="34" t="s">
        <v>5</v>
      </c>
      <c r="D47" s="159"/>
      <c r="E47" s="159"/>
      <c r="F47" s="159"/>
      <c r="G47" s="159"/>
      <c r="H47" s="159"/>
      <c r="I47" s="159"/>
    </row>
    <row r="48" spans="1:10" x14ac:dyDescent="0.2">
      <c r="A48" s="31"/>
      <c r="B48" s="31"/>
      <c r="C48" s="34" t="s">
        <v>6</v>
      </c>
      <c r="D48" s="159"/>
      <c r="E48" s="159"/>
      <c r="F48" s="159"/>
      <c r="G48" s="159"/>
      <c r="H48" s="159"/>
      <c r="I48" s="159"/>
    </row>
    <row r="49" spans="1:10" x14ac:dyDescent="0.2">
      <c r="A49" s="31"/>
      <c r="B49" s="31"/>
      <c r="C49" s="34" t="s">
        <v>7</v>
      </c>
      <c r="D49" s="159"/>
      <c r="E49" s="159"/>
      <c r="F49" s="159"/>
      <c r="G49" s="159"/>
      <c r="H49" s="159"/>
      <c r="I49" s="159"/>
    </row>
    <row r="50" spans="1:10" x14ac:dyDescent="0.2">
      <c r="A50" s="31"/>
      <c r="B50" s="31"/>
      <c r="C50" s="34" t="s">
        <v>289</v>
      </c>
      <c r="D50" s="160"/>
      <c r="E50" s="160"/>
      <c r="F50" s="160"/>
      <c r="G50" s="160"/>
      <c r="H50" s="160"/>
      <c r="I50" s="160"/>
    </row>
    <row r="51" spans="1:10" x14ac:dyDescent="0.2">
      <c r="A51" s="91" t="s">
        <v>74</v>
      </c>
      <c r="B51" s="91" t="s">
        <v>70</v>
      </c>
      <c r="C51" s="63" t="s">
        <v>3</v>
      </c>
      <c r="D51" s="117">
        <f>('Spending_RR£'!D51/1000)/Receipts_and_spending!B$35*100</f>
        <v>1.8515712422280638E-2</v>
      </c>
      <c r="E51" s="117">
        <f>('Spending_RR£'!E51/1000)/Receipts_and_spending!C$35*100</f>
        <v>1.7193767195303591E-2</v>
      </c>
      <c r="F51" s="117">
        <f>('Spending_RR£'!F51/1000)/Receipts_and_spending!D$35*100</f>
        <v>1.5725325700912576E-2</v>
      </c>
      <c r="G51" s="117">
        <f>('Spending_RR£'!G51/1000)/Receipts_and_spending!E$35*100</f>
        <v>1.469566894642047E-2</v>
      </c>
      <c r="H51" s="117">
        <f>('Spending_RR£'!H51/1000)/Receipts_and_spending!F$35*100</f>
        <v>1.3917549806726146E-2</v>
      </c>
      <c r="I51" s="117">
        <f>('Spending_RR£'!I51/1000)/Receipts_and_spending!G$35*100</f>
        <v>1.3073791928666634E-2</v>
      </c>
      <c r="J51" s="34" t="s">
        <v>267</v>
      </c>
    </row>
    <row r="52" spans="1:10" x14ac:dyDescent="0.2">
      <c r="A52" s="31"/>
      <c r="B52" s="31"/>
      <c r="C52" s="34" t="s">
        <v>4</v>
      </c>
      <c r="D52" s="118">
        <f>('Spending_RR£'!D52/1000)/Receipts_and_spending!B$35*100</f>
        <v>0</v>
      </c>
      <c r="E52" s="118">
        <f>('Spending_RR£'!E52/1000)/Receipts_and_spending!C$35*100</f>
        <v>1.7841977080140688E-2</v>
      </c>
      <c r="F52" s="118">
        <f>('Spending_RR£'!F52/1000)/Receipts_and_spending!D$35*100</f>
        <v>1.631817492620629E-2</v>
      </c>
      <c r="G52" s="118">
        <f>('Spending_RR£'!G52/1000)/Receipts_and_spending!E$35*100</f>
        <v>1.5249699820932015E-2</v>
      </c>
      <c r="H52" s="118">
        <f>('Spending_RR£'!H52/1000)/Receipts_and_spending!F$35*100</f>
        <v>1.4442245369656418E-2</v>
      </c>
      <c r="I52" s="118">
        <f>('Spending_RR£'!I52/1000)/Receipts_and_spending!G$35*100</f>
        <v>1.3566677581019768E-2</v>
      </c>
    </row>
    <row r="53" spans="1:10" x14ac:dyDescent="0.2">
      <c r="A53" s="31"/>
      <c r="B53" s="31"/>
      <c r="C53" s="34" t="s">
        <v>5</v>
      </c>
      <c r="D53" s="118">
        <f>('Spending_RR£'!D53/1000)/Receipts_and_spending!B$35*100</f>
        <v>0</v>
      </c>
      <c r="E53" s="118">
        <f>('Spending_RR£'!E53/1000)/Receipts_and_spending!C$35*100</f>
        <v>0</v>
      </c>
      <c r="F53" s="118">
        <f>('Spending_RR£'!F53/1000)/Receipts_and_spending!D$35*100</f>
        <v>1.7313583596704752E-2</v>
      </c>
      <c r="G53" s="118">
        <f>('Spending_RR£'!G53/1000)/Receipts_and_spending!E$35*100</f>
        <v>1.6179931510008953E-2</v>
      </c>
      <c r="H53" s="118">
        <f>('Spending_RR£'!H53/1000)/Receipts_and_spending!F$35*100</f>
        <v>1.5323222337205409E-2</v>
      </c>
      <c r="I53" s="118">
        <f>('Spending_RR£'!I53/1000)/Receipts_and_spending!G$35*100</f>
        <v>1.4394244913461805E-2</v>
      </c>
    </row>
    <row r="54" spans="1:10" x14ac:dyDescent="0.2">
      <c r="A54" s="31"/>
      <c r="B54" s="31"/>
      <c r="C54" s="34" t="s">
        <v>6</v>
      </c>
      <c r="D54" s="118">
        <f>('Spending_RR£'!D54/1000)/Receipts_and_spending!B$35*100</f>
        <v>0</v>
      </c>
      <c r="E54" s="118">
        <f>('Spending_RR£'!E54/1000)/Receipts_and_spending!C$35*100</f>
        <v>0</v>
      </c>
      <c r="F54" s="118">
        <f>('Spending_RR£'!F54/1000)/Receipts_and_spending!D$35*100</f>
        <v>0</v>
      </c>
      <c r="G54" s="118">
        <f>('Spending_RR£'!G54/1000)/Receipts_and_spending!E$35*100</f>
        <v>1.6179931510008953E-2</v>
      </c>
      <c r="H54" s="118">
        <f>('Spending_RR£'!H54/1000)/Receipts_and_spending!F$35*100</f>
        <v>1.5323222337205409E-2</v>
      </c>
      <c r="I54" s="118">
        <f>('Spending_RR£'!I54/1000)/Receipts_and_spending!G$35*100</f>
        <v>1.4394244913461805E-2</v>
      </c>
    </row>
    <row r="55" spans="1:10" x14ac:dyDescent="0.2">
      <c r="A55" s="31"/>
      <c r="B55" s="31"/>
      <c r="C55" s="34" t="s">
        <v>7</v>
      </c>
      <c r="D55" s="118">
        <f>('Spending_RR£'!D55/1000)/Receipts_and_spending!B$35*100</f>
        <v>0</v>
      </c>
      <c r="E55" s="118">
        <f>('Spending_RR£'!E55/1000)/Receipts_and_spending!C$35*100</f>
        <v>0</v>
      </c>
      <c r="F55" s="118">
        <f>('Spending_RR£'!F55/1000)/Receipts_and_spending!D$35*100</f>
        <v>0</v>
      </c>
      <c r="G55" s="118">
        <f>('Spending_RR£'!G55/1000)/Receipts_and_spending!E$35*100</f>
        <v>0</v>
      </c>
      <c r="H55" s="118">
        <f>('Spending_RR£'!H55/1000)/Receipts_and_spending!F$35*100</f>
        <v>1.5216705399409582E-2</v>
      </c>
      <c r="I55" s="118">
        <f>('Spending_RR£'!I55/1000)/Receipts_and_spending!G$35*100</f>
        <v>1.4394244913461805E-2</v>
      </c>
    </row>
    <row r="56" spans="1:10" x14ac:dyDescent="0.2">
      <c r="A56" s="31"/>
      <c r="B56" s="31"/>
      <c r="C56" s="34" t="s">
        <v>289</v>
      </c>
      <c r="D56" s="118">
        <f>('Spending_RR£'!D56/1000)/Receipts_and_spending!B$35*100</f>
        <v>0</v>
      </c>
      <c r="E56" s="118">
        <f>('Spending_RR£'!E56/1000)/Receipts_and_spending!C$35*100</f>
        <v>0</v>
      </c>
      <c r="F56" s="118">
        <f>('Spending_RR£'!F56/1000)/Receipts_and_spending!D$35*100</f>
        <v>0</v>
      </c>
      <c r="G56" s="118">
        <f>('Spending_RR£'!G56/1000)/Receipts_and_spending!E$35*100</f>
        <v>0</v>
      </c>
      <c r="H56" s="118">
        <f>('Spending_RR£'!H56/1000)/Receipts_and_spending!F$35*100</f>
        <v>0</v>
      </c>
      <c r="I56" s="118">
        <f>('Spending_RR£'!I56/1000)/Receipts_and_spending!G$35*100</f>
        <v>1.4394244913461805E-2</v>
      </c>
    </row>
    <row r="57" spans="1:10" x14ac:dyDescent="0.2">
      <c r="A57" s="91" t="s">
        <v>140</v>
      </c>
      <c r="B57" s="91" t="s">
        <v>69</v>
      </c>
      <c r="C57" s="63" t="s">
        <v>3</v>
      </c>
      <c r="D57" s="117">
        <f>('Spending_RR£'!D57/1000)/Receipts_and_spending!B$35*100</f>
        <v>4.5576560939493423E-2</v>
      </c>
      <c r="E57" s="117">
        <f>('Spending_RR£'!E57/1000)/Receipts_and_spending!C$35*100</f>
        <v>4.3683499839762732E-2</v>
      </c>
      <c r="F57" s="117">
        <f>('Spending_RR£'!F57/1000)/Receipts_and_spending!D$35*100</f>
        <v>4.10065043569178E-2</v>
      </c>
      <c r="G57" s="117">
        <f>('Spending_RR£'!G57/1000)/Receipts_and_spending!E$35*100</f>
        <v>3.6839347268783303E-2</v>
      </c>
      <c r="H57" s="117">
        <f>('Spending_RR£'!H57/1000)/Receipts_and_spending!F$35*100</f>
        <v>3.3909781739215571E-2</v>
      </c>
      <c r="I57" s="117">
        <f>('Spending_RR£'!I57/1000)/Receipts_and_spending!G$35*100</f>
        <v>3.1850617114622649E-2</v>
      </c>
      <c r="J57" s="34" t="s">
        <v>267</v>
      </c>
    </row>
    <row r="58" spans="1:10" x14ac:dyDescent="0.2">
      <c r="A58" s="31"/>
      <c r="B58" s="31"/>
      <c r="C58" s="34" t="s">
        <v>4</v>
      </c>
      <c r="D58" s="118">
        <f>('Spending_RR£'!D58/1000)/Receipts_and_spending!B$35*100</f>
        <v>0</v>
      </c>
      <c r="E58" s="118">
        <f>('Spending_RR£'!E58/1000)/Receipts_and_spending!C$35*100</f>
        <v>4.3195663833027184E-2</v>
      </c>
      <c r="F58" s="118">
        <f>('Spending_RR£'!F58/1000)/Receipts_and_spending!D$35*100</f>
        <v>4.0119320735702027E-2</v>
      </c>
      <c r="G58" s="118">
        <f>('Spending_RR£'!G58/1000)/Receipts_and_spending!E$35*100</f>
        <v>3.6943893237523513E-2</v>
      </c>
      <c r="H58" s="118">
        <f>('Spending_RR£'!H58/1000)/Receipts_and_spending!F$35*100</f>
        <v>3.4953490513487402E-2</v>
      </c>
      <c r="I58" s="118">
        <f>('Spending_RR£'!I58/1000)/Receipts_and_spending!G$35*100</f>
        <v>3.2830946885075284E-2</v>
      </c>
    </row>
    <row r="59" spans="1:10" x14ac:dyDescent="0.2">
      <c r="A59" s="31"/>
      <c r="B59" s="31"/>
      <c r="C59" s="34" t="s">
        <v>5</v>
      </c>
      <c r="D59" s="118">
        <f>('Spending_RR£'!D59/1000)/Receipts_and_spending!B$35*100</f>
        <v>0</v>
      </c>
      <c r="E59" s="118">
        <f>('Spending_RR£'!E59/1000)/Receipts_and_spending!C$35*100</f>
        <v>0</v>
      </c>
      <c r="F59" s="118">
        <f>('Spending_RR£'!F59/1000)/Receipts_and_spending!D$35*100</f>
        <v>4.1524725946405404E-2</v>
      </c>
      <c r="G59" s="118">
        <f>('Spending_RR£'!G59/1000)/Receipts_and_spending!E$35*100</f>
        <v>3.9183087447352966E-2</v>
      </c>
      <c r="H59" s="118">
        <f>('Spending_RR£'!H59/1000)/Receipts_and_spending!F$35*100</f>
        <v>3.7111363007856488E-2</v>
      </c>
      <c r="I59" s="118">
        <f>('Spending_RR£'!I59/1000)/Receipts_and_spending!G$35*100</f>
        <v>3.4893565020565537E-2</v>
      </c>
    </row>
    <row r="60" spans="1:10" x14ac:dyDescent="0.2">
      <c r="A60" s="31"/>
      <c r="B60" s="31"/>
      <c r="C60" s="34" t="s">
        <v>6</v>
      </c>
      <c r="D60" s="118">
        <f>('Spending_RR£'!D60/1000)/Receipts_and_spending!B$35*100</f>
        <v>0</v>
      </c>
      <c r="E60" s="118">
        <f>('Spending_RR£'!E60/1000)/Receipts_and_spending!C$35*100</f>
        <v>0</v>
      </c>
      <c r="F60" s="118">
        <f>('Spending_RR£'!F60/1000)/Receipts_and_spending!D$35*100</f>
        <v>0</v>
      </c>
      <c r="G60" s="118">
        <f>('Spending_RR£'!G60/1000)/Receipts_and_spending!E$35*100</f>
        <v>3.8136529147224263E-2</v>
      </c>
      <c r="H60" s="118">
        <f>('Spending_RR£'!H60/1000)/Receipts_and_spending!F$35*100</f>
        <v>3.6650441938513981E-2</v>
      </c>
      <c r="I60" s="118">
        <f>('Spending_RR£'!I60/1000)/Receipts_and_spending!G$35*100</f>
        <v>3.4959219930088895E-2</v>
      </c>
    </row>
    <row r="61" spans="1:10" x14ac:dyDescent="0.2">
      <c r="A61" s="31"/>
      <c r="B61" s="31"/>
      <c r="C61" s="34" t="s">
        <v>7</v>
      </c>
      <c r="D61" s="118">
        <f>('Spending_RR£'!D61/1000)/Receipts_and_spending!B$35*100</f>
        <v>0</v>
      </c>
      <c r="E61" s="118">
        <f>('Spending_RR£'!E61/1000)/Receipts_and_spending!C$35*100</f>
        <v>0</v>
      </c>
      <c r="F61" s="118">
        <f>('Spending_RR£'!F61/1000)/Receipts_and_spending!D$35*100</f>
        <v>0</v>
      </c>
      <c r="G61" s="118">
        <f>('Spending_RR£'!G61/1000)/Receipts_and_spending!E$35*100</f>
        <v>0</v>
      </c>
      <c r="H61" s="118">
        <f>('Spending_RR£'!H61/1000)/Receipts_and_spending!F$35*100</f>
        <v>3.6633122399658082E-2</v>
      </c>
      <c r="I61" s="118">
        <f>('Spending_RR£'!I61/1000)/Receipts_and_spending!G$35*100</f>
        <v>3.5031273087826248E-2</v>
      </c>
    </row>
    <row r="62" spans="1:10" x14ac:dyDescent="0.2">
      <c r="A62" s="31"/>
      <c r="B62" s="31"/>
      <c r="C62" s="34" t="s">
        <v>289</v>
      </c>
      <c r="D62" s="118">
        <f>('Spending_RR£'!D62/1000)/Receipts_and_spending!B$35*100</f>
        <v>0</v>
      </c>
      <c r="E62" s="118">
        <f>('Spending_RR£'!E62/1000)/Receipts_and_spending!C$35*100</f>
        <v>0</v>
      </c>
      <c r="F62" s="118">
        <f>('Spending_RR£'!F62/1000)/Receipts_and_spending!D$35*100</f>
        <v>0</v>
      </c>
      <c r="G62" s="118">
        <f>('Spending_RR£'!G62/1000)/Receipts_and_spending!E$35*100</f>
        <v>0</v>
      </c>
      <c r="H62" s="118">
        <f>('Spending_RR£'!H62/1000)/Receipts_and_spending!F$35*100</f>
        <v>0</v>
      </c>
      <c r="I62" s="118">
        <f>('Spending_RR£'!I62/1000)/Receipts_and_spending!G$35*100</f>
        <v>3.5638274306480346E-2</v>
      </c>
    </row>
    <row r="63" spans="1:10" x14ac:dyDescent="0.2">
      <c r="A63" s="31"/>
      <c r="B63" s="91" t="s">
        <v>71</v>
      </c>
      <c r="C63" s="63" t="s">
        <v>3</v>
      </c>
      <c r="D63" s="117">
        <f>('Spending_RR£'!D63/1000)/Receipts_and_spending!B$35*100</f>
        <v>8.3738882643945248E-3</v>
      </c>
      <c r="E63" s="117">
        <f>('Spending_RR£'!E63/1000)/Receipts_and_spending!C$35*100</f>
        <v>8.093327322451091E-3</v>
      </c>
      <c r="F63" s="117">
        <f>('Spending_RR£'!F63/1000)/Receipts_and_spending!D$35*100</f>
        <v>7.7828562105216569E-3</v>
      </c>
      <c r="G63" s="117">
        <f>('Spending_RR£'!G63/1000)/Receipts_and_spending!E$35*100</f>
        <v>7.7581080031468991E-3</v>
      </c>
      <c r="H63" s="117">
        <f>('Spending_RR£'!H63/1000)/Receipts_and_spending!F$35*100</f>
        <v>7.7646682937490257E-3</v>
      </c>
      <c r="I63" s="117">
        <f>('Spending_RR£'!I63/1000)/Receipts_and_spending!G$35*100</f>
        <v>7.7082422324526688E-3</v>
      </c>
      <c r="J63" s="34" t="s">
        <v>267</v>
      </c>
    </row>
    <row r="64" spans="1:10" x14ac:dyDescent="0.2">
      <c r="A64" s="31"/>
      <c r="B64" s="31"/>
      <c r="C64" s="34" t="s">
        <v>4</v>
      </c>
      <c r="D64" s="118">
        <f>('Spending_RR£'!D64/1000)/Receipts_and_spending!B$35*100</f>
        <v>0</v>
      </c>
      <c r="E64" s="118">
        <f>('Spending_RR£'!E64/1000)/Receipts_and_spending!C$35*100</f>
        <v>8.2882059813616897E-3</v>
      </c>
      <c r="F64" s="118">
        <f>('Spending_RR£'!F64/1000)/Receipts_and_spending!D$35*100</f>
        <v>7.9702590573816918E-3</v>
      </c>
      <c r="G64" s="118">
        <f>('Spending_RR£'!G64/1000)/Receipts_and_spending!E$35*100</f>
        <v>7.9449149396639412E-3</v>
      </c>
      <c r="H64" s="118">
        <f>('Spending_RR£'!H64/1000)/Receipts_and_spending!F$35*100</f>
        <v>7.9516331950412449E-3</v>
      </c>
      <c r="I64" s="118">
        <f>('Spending_RR£'!I64/1000)/Receipts_and_spending!G$35*100</f>
        <v>7.8938484545862976E-3</v>
      </c>
    </row>
    <row r="65" spans="1:10" x14ac:dyDescent="0.2">
      <c r="A65" s="31"/>
      <c r="B65" s="31"/>
      <c r="C65" s="34" t="s">
        <v>5</v>
      </c>
      <c r="D65" s="118">
        <f>('Spending_RR£'!D65/1000)/Receipts_and_spending!B$35*100</f>
        <v>0</v>
      </c>
      <c r="E65" s="118">
        <f>('Spending_RR£'!E65/1000)/Receipts_and_spending!C$35*100</f>
        <v>0</v>
      </c>
      <c r="F65" s="118">
        <f>('Spending_RR£'!F65/1000)/Receipts_and_spending!D$35*100</f>
        <v>7.9699330826767684E-3</v>
      </c>
      <c r="G65" s="118">
        <f>('Spending_RR£'!G65/1000)/Receipts_and_spending!E$35*100</f>
        <v>7.9445900015046537E-3</v>
      </c>
      <c r="H65" s="118">
        <f>('Spending_RR£'!H65/1000)/Receipts_and_spending!F$35*100</f>
        <v>7.951307982113175E-3</v>
      </c>
      <c r="I65" s="118">
        <f>('Spending_RR£'!I65/1000)/Receipts_and_spending!G$35*100</f>
        <v>7.8935256049900183E-3</v>
      </c>
    </row>
    <row r="66" spans="1:10" x14ac:dyDescent="0.2">
      <c r="A66" s="31"/>
      <c r="B66" s="31"/>
      <c r="C66" s="34" t="s">
        <v>6</v>
      </c>
      <c r="D66" s="118">
        <f>('Spending_RR£'!D66/1000)/Receipts_and_spending!B$35*100</f>
        <v>0</v>
      </c>
      <c r="E66" s="118">
        <f>('Spending_RR£'!E66/1000)/Receipts_and_spending!C$35*100</f>
        <v>0</v>
      </c>
      <c r="F66" s="118">
        <f>('Spending_RR£'!F66/1000)/Receipts_and_spending!D$35*100</f>
        <v>0</v>
      </c>
      <c r="G66" s="118">
        <f>('Spending_RR£'!G66/1000)/Receipts_and_spending!E$35*100</f>
        <v>7.9139251616607911E-3</v>
      </c>
      <c r="H66" s="118">
        <f>('Spending_RR£'!H66/1000)/Receipts_and_spending!F$35*100</f>
        <v>7.9206172119446836E-3</v>
      </c>
      <c r="I66" s="118">
        <f>('Spending_RR£'!I66/1000)/Receipts_and_spending!G$35*100</f>
        <v>7.8630578655054986E-3</v>
      </c>
    </row>
    <row r="67" spans="1:10" x14ac:dyDescent="0.2">
      <c r="A67" s="31"/>
      <c r="B67" s="31"/>
      <c r="C67" s="34" t="s">
        <v>7</v>
      </c>
      <c r="D67" s="118">
        <f>('Spending_RR£'!D67/1000)/Receipts_and_spending!B$35*100</f>
        <v>0</v>
      </c>
      <c r="E67" s="118">
        <f>('Spending_RR£'!E67/1000)/Receipts_and_spending!C$35*100</f>
        <v>0</v>
      </c>
      <c r="F67" s="118">
        <f>('Spending_RR£'!F67/1000)/Receipts_and_spending!D$35*100</f>
        <v>0</v>
      </c>
      <c r="G67" s="118">
        <f>('Spending_RR£'!G67/1000)/Receipts_and_spending!E$35*100</f>
        <v>0</v>
      </c>
      <c r="H67" s="118">
        <f>('Spending_RR£'!H67/1000)/Receipts_and_spending!F$35*100</f>
        <v>7.8883124530013515E-3</v>
      </c>
      <c r="I67" s="118">
        <f>('Spending_RR£'!I67/1000)/Receipts_and_spending!G$35*100</f>
        <v>7.8327077265958975E-3</v>
      </c>
    </row>
    <row r="68" spans="1:10" x14ac:dyDescent="0.2">
      <c r="A68" s="31"/>
      <c r="B68" s="31"/>
      <c r="C68" s="34" t="s">
        <v>289</v>
      </c>
      <c r="D68" s="118">
        <f>('Spending_RR£'!D68/1000)/Receipts_and_spending!B$35*100</f>
        <v>0</v>
      </c>
      <c r="E68" s="118">
        <f>('Spending_RR£'!E68/1000)/Receipts_and_spending!C$35*100</f>
        <v>0</v>
      </c>
      <c r="F68" s="118">
        <f>('Spending_RR£'!F68/1000)/Receipts_and_spending!D$35*100</f>
        <v>0</v>
      </c>
      <c r="G68" s="118">
        <f>('Spending_RR£'!G68/1000)/Receipts_and_spending!E$35*100</f>
        <v>0</v>
      </c>
      <c r="H68" s="118">
        <f>('Spending_RR£'!H68/1000)/Receipts_and_spending!F$35*100</f>
        <v>0</v>
      </c>
      <c r="I68" s="118">
        <f>('Spending_RR£'!I68/1000)/Receipts_and_spending!G$35*100</f>
        <v>7.8024747343419121E-3</v>
      </c>
    </row>
    <row r="69" spans="1:10" x14ac:dyDescent="0.2">
      <c r="A69" s="31"/>
      <c r="B69" s="91" t="s">
        <v>72</v>
      </c>
      <c r="C69" s="63" t="s">
        <v>3</v>
      </c>
      <c r="D69" s="117">
        <f>('Spending_RR£'!D69/1000)/Receipts_and_spending!B$35*100</f>
        <v>6.3501318650965276E-3</v>
      </c>
      <c r="E69" s="117">
        <f>('Spending_RR£'!E69/1000)/Receipts_and_spending!C$35*100</f>
        <v>6.178743443054577E-3</v>
      </c>
      <c r="F69" s="117">
        <f>('Spending_RR£'!F69/1000)/Receipts_and_spending!D$35*100</f>
        <v>5.9087009303099474E-3</v>
      </c>
      <c r="G69" s="117">
        <f>('Spending_RR£'!G69/1000)/Receipts_and_spending!E$35*100</f>
        <v>5.8119889408526984E-3</v>
      </c>
      <c r="H69" s="117">
        <f>('Spending_RR£'!H69/1000)/Receipts_and_spending!F$35*100</f>
        <v>5.767245642049168E-3</v>
      </c>
      <c r="I69" s="117">
        <f>('Spending_RR£'!I69/1000)/Receipts_and_spending!G$35*100</f>
        <v>5.6764586710908683E-3</v>
      </c>
      <c r="J69" s="34" t="s">
        <v>267</v>
      </c>
    </row>
    <row r="70" spans="1:10" x14ac:dyDescent="0.2">
      <c r="A70" s="31"/>
      <c r="B70" s="31"/>
      <c r="C70" s="34" t="s">
        <v>4</v>
      </c>
      <c r="D70" s="118">
        <f>('Spending_RR£'!D70/1000)/Receipts_and_spending!B$35*100</f>
        <v>0</v>
      </c>
      <c r="E70" s="118">
        <f>('Spending_RR£'!E70/1000)/Receipts_and_spending!C$35*100</f>
        <v>6.178743443054577E-3</v>
      </c>
      <c r="F70" s="118">
        <f>('Spending_RR£'!F70/1000)/Receipts_and_spending!D$35*100</f>
        <v>5.9087009303099474E-3</v>
      </c>
      <c r="G70" s="118">
        <f>('Spending_RR£'!G70/1000)/Receipts_and_spending!E$35*100</f>
        <v>5.8119889408526984E-3</v>
      </c>
      <c r="H70" s="118">
        <f>('Spending_RR£'!H70/1000)/Receipts_and_spending!F$35*100</f>
        <v>5.767245642049168E-3</v>
      </c>
      <c r="I70" s="118">
        <f>('Spending_RR£'!I70/1000)/Receipts_and_spending!G$35*100</f>
        <v>5.6764586710908683E-3</v>
      </c>
    </row>
    <row r="71" spans="1:10" x14ac:dyDescent="0.2">
      <c r="A71" s="31"/>
      <c r="B71" s="31"/>
      <c r="C71" s="34" t="s">
        <v>5</v>
      </c>
      <c r="D71" s="118">
        <f>('Spending_RR£'!D71/1000)/Receipts_and_spending!B$35*100</f>
        <v>0</v>
      </c>
      <c r="E71" s="118">
        <f>('Spending_RR£'!E71/1000)/Receipts_and_spending!C$35*100</f>
        <v>0</v>
      </c>
      <c r="F71" s="118">
        <f>('Spending_RR£'!F71/1000)/Receipts_and_spending!D$35*100</f>
        <v>5.9087009303099474E-3</v>
      </c>
      <c r="G71" s="118">
        <f>('Spending_RR£'!G71/1000)/Receipts_and_spending!E$35*100</f>
        <v>5.8119889408526984E-3</v>
      </c>
      <c r="H71" s="118">
        <f>('Spending_RR£'!H71/1000)/Receipts_and_spending!F$35*100</f>
        <v>5.767245642049168E-3</v>
      </c>
      <c r="I71" s="118">
        <f>('Spending_RR£'!I71/1000)/Receipts_and_spending!G$35*100</f>
        <v>5.6764586710908683E-3</v>
      </c>
    </row>
    <row r="72" spans="1:10" x14ac:dyDescent="0.2">
      <c r="A72" s="31"/>
      <c r="B72" s="31"/>
      <c r="C72" s="34" t="s">
        <v>6</v>
      </c>
      <c r="D72" s="118">
        <f>('Spending_RR£'!D72/1000)/Receipts_and_spending!B$35*100</f>
        <v>0</v>
      </c>
      <c r="E72" s="118">
        <f>('Spending_RR£'!E72/1000)/Receipts_and_spending!C$35*100</f>
        <v>0</v>
      </c>
      <c r="F72" s="118">
        <f>('Spending_RR£'!F72/1000)/Receipts_and_spending!D$35*100</f>
        <v>0</v>
      </c>
      <c r="G72" s="118">
        <f>('Spending_RR£'!G72/1000)/Receipts_and_spending!E$35*100</f>
        <v>5.8119889408526984E-3</v>
      </c>
      <c r="H72" s="118">
        <f>('Spending_RR£'!H72/1000)/Receipts_and_spending!F$35*100</f>
        <v>5.767245642049168E-3</v>
      </c>
      <c r="I72" s="118">
        <f>('Spending_RR£'!I72/1000)/Receipts_and_spending!G$35*100</f>
        <v>5.6764586710908683E-3</v>
      </c>
    </row>
    <row r="73" spans="1:10" x14ac:dyDescent="0.2">
      <c r="A73" s="31"/>
      <c r="B73" s="31"/>
      <c r="C73" s="34" t="s">
        <v>7</v>
      </c>
      <c r="D73" s="118">
        <f>('Spending_RR£'!D73/1000)/Receipts_and_spending!B$35*100</f>
        <v>0</v>
      </c>
      <c r="E73" s="118">
        <f>('Spending_RR£'!E73/1000)/Receipts_and_spending!C$35*100</f>
        <v>0</v>
      </c>
      <c r="F73" s="118">
        <f>('Spending_RR£'!F73/1000)/Receipts_and_spending!D$35*100</f>
        <v>0</v>
      </c>
      <c r="G73" s="118">
        <f>('Spending_RR£'!G73/1000)/Receipts_and_spending!E$35*100</f>
        <v>0</v>
      </c>
      <c r="H73" s="118">
        <f>('Spending_RR£'!H73/1000)/Receipts_and_spending!F$35*100</f>
        <v>5.767245642049168E-3</v>
      </c>
      <c r="I73" s="118">
        <f>('Spending_RR£'!I73/1000)/Receipts_and_spending!G$35*100</f>
        <v>5.6764586710908683E-3</v>
      </c>
    </row>
    <row r="74" spans="1:10" x14ac:dyDescent="0.2">
      <c r="A74" s="31"/>
      <c r="B74" s="31"/>
      <c r="C74" s="34" t="s">
        <v>289</v>
      </c>
      <c r="D74" s="118">
        <f>('Spending_RR£'!D74/1000)/Receipts_and_spending!B$35*100</f>
        <v>0</v>
      </c>
      <c r="E74" s="118">
        <f>('Spending_RR£'!E74/1000)/Receipts_and_spending!C$35*100</f>
        <v>0</v>
      </c>
      <c r="F74" s="118">
        <f>('Spending_RR£'!F74/1000)/Receipts_and_spending!D$35*100</f>
        <v>0</v>
      </c>
      <c r="G74" s="118">
        <f>('Spending_RR£'!G74/1000)/Receipts_and_spending!E$35*100</f>
        <v>0</v>
      </c>
      <c r="H74" s="118">
        <f>('Spending_RR£'!H74/1000)/Receipts_and_spending!F$35*100</f>
        <v>0</v>
      </c>
      <c r="I74" s="118">
        <f>('Spending_RR£'!I74/1000)/Receipts_and_spending!G$35*100</f>
        <v>5.6764586710908683E-3</v>
      </c>
    </row>
    <row r="75" spans="1:10" x14ac:dyDescent="0.2">
      <c r="A75" s="31"/>
      <c r="B75" s="91" t="s">
        <v>73</v>
      </c>
      <c r="C75" s="63" t="s">
        <v>3</v>
      </c>
      <c r="D75" s="117">
        <f>('Spending_RR£'!D75/1000)/Receipts_and_spending!B$35*100</f>
        <v>-3.8238556278271996E-2</v>
      </c>
      <c r="E75" s="117">
        <f>('Spending_RR£'!E75/1000)/Receipts_and_spending!C$35*100</f>
        <v>-4.0681571056499347E-2</v>
      </c>
      <c r="F75" s="117">
        <f>('Spending_RR£'!F75/1000)/Receipts_and_spending!D$35*100</f>
        <v>-4.3585733132789316E-2</v>
      </c>
      <c r="G75" s="117">
        <f>('Spending_RR£'!G75/1000)/Receipts_and_spending!E$35*100</f>
        <v>-4.2433116593925728E-2</v>
      </c>
      <c r="H75" s="117">
        <f>('Spending_RR£'!H75/1000)/Receipts_and_spending!F$35*100</f>
        <v>-4.1878490231388316E-2</v>
      </c>
      <c r="I75" s="117">
        <f>('Spending_RR£'!I75/1000)/Receipts_and_spending!G$35*100</f>
        <v>-4.0996092337778844E-2</v>
      </c>
      <c r="J75" s="34" t="s">
        <v>267</v>
      </c>
    </row>
    <row r="76" spans="1:10" x14ac:dyDescent="0.2">
      <c r="A76" s="31"/>
      <c r="B76" s="31"/>
      <c r="C76" s="34" t="s">
        <v>4</v>
      </c>
      <c r="D76" s="118">
        <f>('Spending_RR£'!D76/1000)/Receipts_and_spending!B$35*100</f>
        <v>0</v>
      </c>
      <c r="E76" s="118">
        <f>('Spending_RR£'!E76/1000)/Receipts_and_spending!C$35*100</f>
        <v>-4.1654342693437284E-2</v>
      </c>
      <c r="F76" s="118">
        <f>('Spending_RR£'!F76/1000)/Receipts_and_spending!D$35*100</f>
        <v>-4.4623934270299766E-2</v>
      </c>
      <c r="G76" s="118">
        <f>('Spending_RR£'!G76/1000)/Receipts_and_spending!E$35*100</f>
        <v>-4.3449791969833319E-2</v>
      </c>
      <c r="H76" s="118">
        <f>('Spending_RR£'!H76/1000)/Receipts_and_spending!F$35*100</f>
        <v>-4.2884541980741472E-2</v>
      </c>
      <c r="I76" s="118">
        <f>('Spending_RR£'!I76/1000)/Receipts_and_spending!G$35*100</f>
        <v>-4.198355508496035E-2</v>
      </c>
    </row>
    <row r="77" spans="1:10" x14ac:dyDescent="0.2">
      <c r="A77" s="31"/>
      <c r="B77" s="31"/>
      <c r="C77" s="34" t="s">
        <v>5</v>
      </c>
      <c r="D77" s="118">
        <f>('Spending_RR£'!D77/1000)/Receipts_and_spending!B$35*100</f>
        <v>0</v>
      </c>
      <c r="E77" s="118">
        <f>('Spending_RR£'!E77/1000)/Receipts_and_spending!C$35*100</f>
        <v>0</v>
      </c>
      <c r="F77" s="118">
        <f>('Spending_RR£'!F77/1000)/Receipts_and_spending!D$35*100</f>
        <v>-4.462393063391408E-2</v>
      </c>
      <c r="G77" s="118">
        <f>('Spending_RR£'!G77/1000)/Receipts_and_spending!E$35*100</f>
        <v>-4.3445156129937365E-2</v>
      </c>
      <c r="H77" s="118">
        <f>('Spending_RR£'!H77/1000)/Receipts_and_spending!F$35*100</f>
        <v>-4.2880355446847485E-2</v>
      </c>
      <c r="I77" s="118">
        <f>('Spending_RR£'!I77/1000)/Receipts_and_spending!G$35*100</f>
        <v>-4.197983733635232E-2</v>
      </c>
    </row>
    <row r="78" spans="1:10" x14ac:dyDescent="0.2">
      <c r="A78" s="31"/>
      <c r="B78" s="31"/>
      <c r="C78" s="34" t="s">
        <v>6</v>
      </c>
      <c r="D78" s="118">
        <f>('Spending_RR£'!D78/1000)/Receipts_and_spending!B$35*100</f>
        <v>0</v>
      </c>
      <c r="E78" s="118">
        <f>('Spending_RR£'!E78/1000)/Receipts_and_spending!C$35*100</f>
        <v>0</v>
      </c>
      <c r="F78" s="118">
        <f>('Spending_RR£'!F78/1000)/Receipts_and_spending!D$35*100</f>
        <v>0</v>
      </c>
      <c r="G78" s="118">
        <f>('Spending_RR£'!G78/1000)/Receipts_and_spending!E$35*100</f>
        <v>-4.3277982119542216E-2</v>
      </c>
      <c r="H78" s="118">
        <f>('Spending_RR£'!H78/1000)/Receipts_and_spending!F$35*100</f>
        <v>-4.2713554676762681E-2</v>
      </c>
      <c r="I78" s="118">
        <f>('Spending_RR£'!I78/1000)/Receipts_and_spending!G$35*100</f>
        <v>-4.1814777304400072E-2</v>
      </c>
    </row>
    <row r="79" spans="1:10" x14ac:dyDescent="0.2">
      <c r="A79" s="31"/>
      <c r="B79" s="31"/>
      <c r="C79" s="34" t="s">
        <v>7</v>
      </c>
      <c r="D79" s="118">
        <f>('Spending_RR£'!D79/1000)/Receipts_and_spending!B$35*100</f>
        <v>0</v>
      </c>
      <c r="E79" s="118">
        <f>('Spending_RR£'!E79/1000)/Receipts_and_spending!C$35*100</f>
        <v>0</v>
      </c>
      <c r="F79" s="118">
        <f>('Spending_RR£'!F79/1000)/Receipts_and_spending!D$35*100</f>
        <v>0</v>
      </c>
      <c r="G79" s="118">
        <f>('Spending_RR£'!G79/1000)/Receipts_and_spending!E$35*100</f>
        <v>0</v>
      </c>
      <c r="H79" s="118">
        <f>('Spending_RR£'!H79/1000)/Receipts_and_spending!F$35*100</f>
        <v>-4.2531758695438134E-2</v>
      </c>
      <c r="I79" s="118">
        <f>('Spending_RR£'!I79/1000)/Receipts_and_spending!G$35*100</f>
        <v>-4.1650366270058976E-2</v>
      </c>
    </row>
    <row r="80" spans="1:10" x14ac:dyDescent="0.2">
      <c r="A80" s="31"/>
      <c r="B80" s="31"/>
      <c r="C80" s="34" t="s">
        <v>289</v>
      </c>
      <c r="D80" s="118">
        <f>('Spending_RR£'!D80/1000)/Receipts_and_spending!B$35*100</f>
        <v>0</v>
      </c>
      <c r="E80" s="118">
        <f>('Spending_RR£'!E80/1000)/Receipts_and_spending!C$35*100</f>
        <v>0</v>
      </c>
      <c r="F80" s="118">
        <f>('Spending_RR£'!F80/1000)/Receipts_and_spending!D$35*100</f>
        <v>0</v>
      </c>
      <c r="G80" s="118">
        <f>('Spending_RR£'!G80/1000)/Receipts_and_spending!E$35*100</f>
        <v>0</v>
      </c>
      <c r="H80" s="118">
        <f>('Spending_RR£'!H80/1000)/Receipts_and_spending!F$35*100</f>
        <v>0</v>
      </c>
      <c r="I80" s="118">
        <f>('Spending_RR£'!I80/1000)/Receipts_and_spending!G$35*100</f>
        <v>-4.1486601681542917E-2</v>
      </c>
    </row>
    <row r="81" spans="1:10" ht="12" customHeight="1" x14ac:dyDescent="0.2">
      <c r="A81" s="91" t="s">
        <v>142</v>
      </c>
      <c r="B81" s="91" t="s">
        <v>76</v>
      </c>
      <c r="C81" s="63" t="s">
        <v>3</v>
      </c>
      <c r="D81" s="157" t="s">
        <v>294</v>
      </c>
      <c r="E81" s="158"/>
      <c r="F81" s="158"/>
      <c r="G81" s="158"/>
      <c r="H81" s="158"/>
      <c r="I81" s="158"/>
    </row>
    <row r="82" spans="1:10" x14ac:dyDescent="0.2">
      <c r="A82" s="31"/>
      <c r="B82" s="31"/>
      <c r="C82" s="34" t="s">
        <v>4</v>
      </c>
      <c r="D82" s="159"/>
      <c r="E82" s="159"/>
      <c r="F82" s="159"/>
      <c r="G82" s="159"/>
      <c r="H82" s="159"/>
      <c r="I82" s="159"/>
    </row>
    <row r="83" spans="1:10" x14ac:dyDescent="0.2">
      <c r="A83" s="31"/>
      <c r="B83" s="31"/>
      <c r="C83" s="34" t="s">
        <v>5</v>
      </c>
      <c r="D83" s="159"/>
      <c r="E83" s="159"/>
      <c r="F83" s="159"/>
      <c r="G83" s="159"/>
      <c r="H83" s="159"/>
      <c r="I83" s="159"/>
    </row>
    <row r="84" spans="1:10" x14ac:dyDescent="0.2">
      <c r="A84" s="31"/>
      <c r="B84" s="31"/>
      <c r="C84" s="34" t="s">
        <v>6</v>
      </c>
      <c r="D84" s="159"/>
      <c r="E84" s="159"/>
      <c r="F84" s="159"/>
      <c r="G84" s="159"/>
      <c r="H84" s="159"/>
      <c r="I84" s="159"/>
    </row>
    <row r="85" spans="1:10" x14ac:dyDescent="0.2">
      <c r="A85" s="31"/>
      <c r="B85" s="31"/>
      <c r="C85" s="34" t="s">
        <v>7</v>
      </c>
      <c r="D85" s="159"/>
      <c r="E85" s="159"/>
      <c r="F85" s="159"/>
      <c r="G85" s="159"/>
      <c r="H85" s="159"/>
      <c r="I85" s="159"/>
    </row>
    <row r="86" spans="1:10" x14ac:dyDescent="0.2">
      <c r="A86" s="31"/>
      <c r="B86" s="31"/>
      <c r="C86" s="34" t="s">
        <v>289</v>
      </c>
      <c r="D86" s="160"/>
      <c r="E86" s="160"/>
      <c r="F86" s="160"/>
      <c r="G86" s="160"/>
      <c r="H86" s="160"/>
      <c r="I86" s="160"/>
    </row>
    <row r="87" spans="1:10" x14ac:dyDescent="0.2">
      <c r="A87" s="91" t="s">
        <v>77</v>
      </c>
      <c r="B87" s="91" t="s">
        <v>69</v>
      </c>
      <c r="C87" s="63" t="s">
        <v>3</v>
      </c>
      <c r="D87" s="117">
        <f>('Spending_RR£'!D87/1000)/Receipts_and_spending!B$35*100</f>
        <v>0.28217489883582353</v>
      </c>
      <c r="E87" s="117">
        <f>('Spending_RR£'!E87/1000)/Receipts_and_spending!C$35*100</f>
        <v>0.28934510288721954</v>
      </c>
      <c r="F87" s="117">
        <f>('Spending_RR£'!F87/1000)/Receipts_and_spending!D$35*100</f>
        <v>0.2945261410697203</v>
      </c>
      <c r="G87" s="117">
        <f>('Spending_RR£'!G87/1000)/Receipts_and_spending!E$35*100</f>
        <v>0.29953625528606426</v>
      </c>
      <c r="H87" s="117">
        <f>('Spending_RR£'!H87/1000)/Receipts_and_spending!F$35*100</f>
        <v>0.30391338667886808</v>
      </c>
      <c r="I87" s="117">
        <f>('Spending_RR£'!I87/1000)/Receipts_and_spending!G$35*100</f>
        <v>0.30350031738905614</v>
      </c>
      <c r="J87" s="34" t="s">
        <v>267</v>
      </c>
    </row>
    <row r="88" spans="1:10" x14ac:dyDescent="0.2">
      <c r="A88" s="31"/>
      <c r="B88" s="31"/>
      <c r="C88" s="34" t="s">
        <v>4</v>
      </c>
      <c r="D88" s="118">
        <f>('Spending_RR£'!D88/1000)/Receipts_and_spending!B$35*100</f>
        <v>0</v>
      </c>
      <c r="E88" s="118">
        <f>('Spending_RR£'!E88/1000)/Receipts_and_spending!C$35*100</f>
        <v>0.30134714524767825</v>
      </c>
      <c r="F88" s="118">
        <f>('Spending_RR£'!F88/1000)/Receipts_and_spending!D$35*100</f>
        <v>0.30627151327719071</v>
      </c>
      <c r="G88" s="118">
        <f>('Spending_RR£'!G88/1000)/Receipts_and_spending!E$35*100</f>
        <v>0.31298176390573906</v>
      </c>
      <c r="H88" s="118">
        <f>('Spending_RR£'!H88/1000)/Receipts_and_spending!F$35*100</f>
        <v>0.31940017560488154</v>
      </c>
      <c r="I88" s="118">
        <f>('Spending_RR£'!I88/1000)/Receipts_and_spending!G$35*100</f>
        <v>0.31896778610661963</v>
      </c>
    </row>
    <row r="89" spans="1:10" x14ac:dyDescent="0.2">
      <c r="A89" s="31"/>
      <c r="B89" s="31"/>
      <c r="C89" s="34" t="s">
        <v>5</v>
      </c>
      <c r="D89" s="118">
        <f>('Spending_RR£'!D89/1000)/Receipts_and_spending!B$35*100</f>
        <v>0</v>
      </c>
      <c r="E89" s="118">
        <f>('Spending_RR£'!E89/1000)/Receipts_and_spending!C$35*100</f>
        <v>0</v>
      </c>
      <c r="F89" s="118">
        <f>('Spending_RR£'!F89/1000)/Receipts_and_spending!D$35*100</f>
        <v>0.31933630299173693</v>
      </c>
      <c r="G89" s="118">
        <f>('Spending_RR£'!G89/1000)/Receipts_and_spending!E$35*100</f>
        <v>0.32438919453747739</v>
      </c>
      <c r="H89" s="118">
        <f>('Spending_RR£'!H89/1000)/Receipts_and_spending!F$35*100</f>
        <v>0.32977173378398639</v>
      </c>
      <c r="I89" s="118">
        <f>('Spending_RR£'!I89/1000)/Receipts_and_spending!G$35*100</f>
        <v>0.32932703946844688</v>
      </c>
    </row>
    <row r="90" spans="1:10" x14ac:dyDescent="0.2">
      <c r="A90" s="31"/>
      <c r="B90" s="31"/>
      <c r="C90" s="34" t="s">
        <v>6</v>
      </c>
      <c r="D90" s="118">
        <f>('Spending_RR£'!D90/1000)/Receipts_and_spending!B$35*100</f>
        <v>0</v>
      </c>
      <c r="E90" s="118">
        <f>('Spending_RR£'!E90/1000)/Receipts_and_spending!C$35*100</f>
        <v>0</v>
      </c>
      <c r="F90" s="118">
        <f>('Spending_RR£'!F90/1000)/Receipts_and_spending!D$35*100</f>
        <v>0</v>
      </c>
      <c r="G90" s="118">
        <f>('Spending_RR£'!G90/1000)/Receipts_and_spending!E$35*100</f>
        <v>0.32531136489204032</v>
      </c>
      <c r="H90" s="118">
        <f>('Spending_RR£'!H90/1000)/Receipts_and_spending!F$35*100</f>
        <v>0.32908460965912711</v>
      </c>
      <c r="I90" s="118">
        <f>('Spending_RR£'!I90/1000)/Receipts_and_spending!G$35*100</f>
        <v>0.32864194106200217</v>
      </c>
    </row>
    <row r="91" spans="1:10" x14ac:dyDescent="0.2">
      <c r="A91" s="31"/>
      <c r="B91" s="31"/>
      <c r="C91" s="34" t="s">
        <v>7</v>
      </c>
      <c r="D91" s="118">
        <f>('Spending_RR£'!D91/1000)/Receipts_and_spending!B$35*100</f>
        <v>0</v>
      </c>
      <c r="E91" s="118">
        <f>('Spending_RR£'!E91/1000)/Receipts_and_spending!C$35*100</f>
        <v>0</v>
      </c>
      <c r="F91" s="118">
        <f>('Spending_RR£'!F91/1000)/Receipts_and_spending!D$35*100</f>
        <v>0</v>
      </c>
      <c r="G91" s="118">
        <f>('Spending_RR£'!G91/1000)/Receipts_and_spending!E$35*100</f>
        <v>0</v>
      </c>
      <c r="H91" s="118">
        <f>('Spending_RR£'!H91/1000)/Receipts_and_spending!F$35*100</f>
        <v>0.32910920184611775</v>
      </c>
      <c r="I91" s="118">
        <f>('Spending_RR£'!I91/1000)/Receipts_and_spending!G$35*100</f>
        <v>0.32866759890178243</v>
      </c>
    </row>
    <row r="92" spans="1:10" x14ac:dyDescent="0.2">
      <c r="A92" s="31"/>
      <c r="B92" s="31"/>
      <c r="C92" s="34" t="s">
        <v>289</v>
      </c>
      <c r="D92" s="118">
        <f>('Spending_RR£'!D92/1000)/Receipts_and_spending!B$35*100</f>
        <v>0</v>
      </c>
      <c r="E92" s="118">
        <f>('Spending_RR£'!E92/1000)/Receipts_and_spending!C$35*100</f>
        <v>0</v>
      </c>
      <c r="F92" s="118">
        <f>('Spending_RR£'!F92/1000)/Receipts_and_spending!D$35*100</f>
        <v>0</v>
      </c>
      <c r="G92" s="118">
        <f>('Spending_RR£'!G92/1000)/Receipts_and_spending!E$35*100</f>
        <v>0</v>
      </c>
      <c r="H92" s="118">
        <f>('Spending_RR£'!H92/1000)/Receipts_and_spending!F$35*100</f>
        <v>0</v>
      </c>
      <c r="I92" s="118">
        <f>('Spending_RR£'!I92/1000)/Receipts_and_spending!G$35*100</f>
        <v>0.35019440693974996</v>
      </c>
    </row>
    <row r="93" spans="1:10" x14ac:dyDescent="0.2">
      <c r="A93" s="31"/>
      <c r="B93" s="91" t="s">
        <v>72</v>
      </c>
      <c r="C93" s="63" t="s">
        <v>3</v>
      </c>
      <c r="D93" s="117">
        <f>('Spending_RR£'!D93/1000)/Receipts_and_spending!B$35*100</f>
        <v>-7.4024893138233136E-3</v>
      </c>
      <c r="E93" s="117">
        <f>('Spending_RR£'!E93/1000)/Receipts_and_spending!C$35*100</f>
        <v>-7.5435245186727586E-3</v>
      </c>
      <c r="F93" s="117">
        <f>('Spending_RR£'!F93/1000)/Receipts_and_spending!D$35*100</f>
        <v>-7.450929893384816E-3</v>
      </c>
      <c r="G93" s="117">
        <f>('Spending_RR£'!G93/1000)/Receipts_and_spending!E$35*100</f>
        <v>-7.8351322279933376E-3</v>
      </c>
      <c r="H93" s="117">
        <f>('Spending_RR£'!H93/1000)/Receipts_and_spending!F$35*100</f>
        <v>-7.9500806989800249E-3</v>
      </c>
      <c r="I93" s="117">
        <f>('Spending_RR£'!I93/1000)/Receipts_and_spending!G$35*100</f>
        <v>-8.0013285616649405E-3</v>
      </c>
      <c r="J93" s="34" t="s">
        <v>267</v>
      </c>
    </row>
    <row r="94" spans="1:10" x14ac:dyDescent="0.2">
      <c r="A94" s="31"/>
      <c r="B94" s="31"/>
      <c r="C94" s="34" t="s">
        <v>4</v>
      </c>
      <c r="D94" s="118">
        <f>('Spending_RR£'!D94/1000)/Receipts_and_spending!B$35*100</f>
        <v>0</v>
      </c>
      <c r="E94" s="118">
        <f>('Spending_RR£'!E94/1000)/Receipts_and_spending!C$35*100</f>
        <v>-7.5420138043772317E-3</v>
      </c>
      <c r="F94" s="118">
        <f>('Spending_RR£'!F94/1000)/Receipts_and_spending!D$35*100</f>
        <v>-7.4495965986606282E-3</v>
      </c>
      <c r="G94" s="118">
        <f>('Spending_RR£'!G94/1000)/Receipts_and_spending!E$35*100</f>
        <v>-7.8339234305513008E-3</v>
      </c>
      <c r="H94" s="118">
        <f>('Spending_RR£'!H94/1000)/Receipts_and_spending!F$35*100</f>
        <v>-7.9489756417178668E-3</v>
      </c>
      <c r="I94" s="118">
        <f>('Spending_RR£'!I94/1000)/Receipts_and_spending!G$35*100</f>
        <v>-8.0003386402231688E-3</v>
      </c>
    </row>
    <row r="95" spans="1:10" x14ac:dyDescent="0.2">
      <c r="A95" s="31"/>
      <c r="B95" s="31"/>
      <c r="C95" s="34" t="s">
        <v>5</v>
      </c>
      <c r="D95" s="118">
        <f>('Spending_RR£'!D95/1000)/Receipts_and_spending!B$35*100</f>
        <v>0</v>
      </c>
      <c r="E95" s="118">
        <f>('Spending_RR£'!E95/1000)/Receipts_and_spending!C$35*100</f>
        <v>0</v>
      </c>
      <c r="F95" s="118">
        <f>('Spending_RR£'!F95/1000)/Receipts_and_spending!D$35*100</f>
        <v>-7.4482378887874767E-3</v>
      </c>
      <c r="G95" s="118">
        <f>('Spending_RR£'!G95/1000)/Receipts_and_spending!E$35*100</f>
        <v>-7.8326915911167468E-3</v>
      </c>
      <c r="H95" s="118">
        <f>('Spending_RR£'!H95/1000)/Receipts_and_spending!F$35*100</f>
        <v>-7.9478495199495486E-3</v>
      </c>
      <c r="I95" s="118">
        <f>('Spending_RR£'!I95/1000)/Receipts_and_spending!G$35*100</f>
        <v>-7.9993298528296987E-3</v>
      </c>
    </row>
    <row r="96" spans="1:10" x14ac:dyDescent="0.2">
      <c r="A96" s="31"/>
      <c r="B96" s="31"/>
      <c r="C96" s="34" t="s">
        <v>6</v>
      </c>
      <c r="D96" s="118">
        <f>('Spending_RR£'!D96/1000)/Receipts_and_spending!B$35*100</f>
        <v>0</v>
      </c>
      <c r="E96" s="118">
        <f>('Spending_RR£'!E96/1000)/Receipts_and_spending!C$35*100</f>
        <v>0</v>
      </c>
      <c r="F96" s="118">
        <f>('Spending_RR£'!F96/1000)/Receipts_and_spending!D$35*100</f>
        <v>0</v>
      </c>
      <c r="G96" s="118">
        <f>('Spending_RR£'!G96/1000)/Receipts_and_spending!E$35*100</f>
        <v>-7.8326915911167468E-3</v>
      </c>
      <c r="H96" s="118">
        <f>('Spending_RR£'!H96/1000)/Receipts_and_spending!F$35*100</f>
        <v>-7.9478495199495468E-3</v>
      </c>
      <c r="I96" s="118">
        <f>('Spending_RR£'!I96/1000)/Receipts_and_spending!G$35*100</f>
        <v>-7.9993298528296987E-3</v>
      </c>
    </row>
    <row r="97" spans="1:10" x14ac:dyDescent="0.2">
      <c r="A97" s="31"/>
      <c r="B97" s="31"/>
      <c r="C97" s="34" t="s">
        <v>7</v>
      </c>
      <c r="D97" s="118">
        <f>('Spending_RR£'!D97/1000)/Receipts_and_spending!B$35*100</f>
        <v>0</v>
      </c>
      <c r="E97" s="118">
        <f>('Spending_RR£'!E97/1000)/Receipts_and_spending!C$35*100</f>
        <v>0</v>
      </c>
      <c r="F97" s="118">
        <f>('Spending_RR£'!F97/1000)/Receipts_and_spending!D$35*100</f>
        <v>0</v>
      </c>
      <c r="G97" s="118">
        <f>('Spending_RR£'!G97/1000)/Receipts_and_spending!E$35*100</f>
        <v>0</v>
      </c>
      <c r="H97" s="118">
        <f>('Spending_RR£'!H97/1000)/Receipts_and_spending!F$35*100</f>
        <v>-7.9477026506123323E-3</v>
      </c>
      <c r="I97" s="118">
        <f>('Spending_RR£'!I97/1000)/Receipts_and_spending!G$35*100</f>
        <v>-7.999329852829697E-3</v>
      </c>
    </row>
    <row r="98" spans="1:10" x14ac:dyDescent="0.2">
      <c r="A98" s="31"/>
      <c r="B98" s="31"/>
      <c r="C98" s="34" t="s">
        <v>289</v>
      </c>
      <c r="D98" s="118">
        <f>('Spending_RR£'!D98/1000)/Receipts_and_spending!B$35*100</f>
        <v>0</v>
      </c>
      <c r="E98" s="118">
        <f>('Spending_RR£'!E98/1000)/Receipts_and_spending!C$35*100</f>
        <v>0</v>
      </c>
      <c r="F98" s="118">
        <f>('Spending_RR£'!F98/1000)/Receipts_and_spending!D$35*100</f>
        <v>0</v>
      </c>
      <c r="G98" s="118">
        <f>('Spending_RR£'!G98/1000)/Receipts_and_spending!E$35*100</f>
        <v>0</v>
      </c>
      <c r="H98" s="118">
        <f>('Spending_RR£'!H98/1000)/Receipts_and_spending!F$35*100</f>
        <v>0</v>
      </c>
      <c r="I98" s="118">
        <f>('Spending_RR£'!I98/1000)/Receipts_and_spending!G$35*100</f>
        <v>-7.999329852829697E-3</v>
      </c>
    </row>
    <row r="99" spans="1:10" x14ac:dyDescent="0.2">
      <c r="A99" s="91" t="s">
        <v>78</v>
      </c>
      <c r="B99" s="91" t="s">
        <v>73</v>
      </c>
      <c r="C99" s="63"/>
      <c r="D99" s="117">
        <f>('Spending_RR£'!D99/1000)/Receipts_and_spending!B$35*100</f>
        <v>0.18393402529671368</v>
      </c>
      <c r="E99" s="117">
        <f>('Spending_RR£'!E99/1000)/Receipts_and_spending!C$35*100</f>
        <v>0.16716259979230577</v>
      </c>
      <c r="F99" s="117">
        <f>('Spending_RR£'!F99/1000)/Receipts_and_spending!D$35*100</f>
        <v>0.16494638696180991</v>
      </c>
      <c r="G99" s="117">
        <f>('Spending_RR£'!G99/1000)/Receipts_and_spending!E$35*100</f>
        <v>0.16186759724107669</v>
      </c>
      <c r="H99" s="117">
        <f>('Spending_RR£'!H99/1000)/Receipts_and_spending!F$35*100</f>
        <v>0.15886536288988182</v>
      </c>
      <c r="I99" s="117">
        <f>('Spending_RR£'!I99/1000)/Receipts_and_spending!G$35*100</f>
        <v>0.1528508727817163</v>
      </c>
      <c r="J99" s="34" t="s">
        <v>267</v>
      </c>
    </row>
    <row r="100" spans="1:10" x14ac:dyDescent="0.2">
      <c r="A100" s="91" t="s">
        <v>79</v>
      </c>
      <c r="B100" s="91" t="s">
        <v>71</v>
      </c>
      <c r="C100" s="63"/>
      <c r="D100" s="117">
        <f>('Spending_RR£'!D100/1000)/Receipts_and_spending!B$35*100</f>
        <v>3.9876189247456456E-3</v>
      </c>
      <c r="E100" s="117">
        <f>('Spending_RR£'!E100/1000)/Receipts_and_spending!C$35*100</f>
        <v>3.7952159094888373E-3</v>
      </c>
      <c r="F100" s="117">
        <f>('Spending_RR£'!F100/1000)/Receipts_and_spending!D$35*100</f>
        <v>3.6446998050165898E-3</v>
      </c>
      <c r="G100" s="117">
        <f>('Spending_RR£'!G100/1000)/Receipts_and_spending!E$35*100</f>
        <v>3.6132424662866196E-3</v>
      </c>
      <c r="H100" s="117">
        <f>('Spending_RR£'!H100/1000)/Receipts_and_spending!F$35*100</f>
        <v>3.6118051411330038E-3</v>
      </c>
      <c r="I100" s="117">
        <f>('Spending_RR£'!I100/1000)/Receipts_and_spending!G$35*100</f>
        <v>3.5811035427865063E-3</v>
      </c>
      <c r="J100" s="34" t="s">
        <v>267</v>
      </c>
    </row>
    <row r="101" spans="1:10" x14ac:dyDescent="0.2">
      <c r="A101" s="91" t="s">
        <v>209</v>
      </c>
      <c r="B101" s="91" t="s">
        <v>81</v>
      </c>
      <c r="C101" s="63"/>
      <c r="D101" s="117">
        <f>('Spending_RR£'!D101/1000)/Receipts_and_spending!B$37*100</f>
        <v>1.1984447134581819</v>
      </c>
      <c r="E101" s="117">
        <f>('Spending_RR£'!E101/1000)/Receipts_and_spending!C$37*100</f>
        <v>1.1954792012674795</v>
      </c>
      <c r="F101" s="117">
        <f>('Spending_RR£'!F101/1000)/Receipts_and_spending!D$37*100</f>
        <v>1.1996805373129895</v>
      </c>
      <c r="G101" s="117">
        <f>('Spending_RR£'!G101/1000)/Receipts_and_spending!E$37*100</f>
        <v>1.2130136755605985</v>
      </c>
      <c r="H101" s="117">
        <f>('Spending_RR£'!H101/1000)/Receipts_and_spending!F$37*100</f>
        <v>1.2183370016061605</v>
      </c>
      <c r="I101" s="117">
        <f>('Spending_RR£'!I101/1000)/Receipts_and_spending!G$37*100</f>
        <v>1.2168195799620045</v>
      </c>
    </row>
    <row r="102" spans="1:10" x14ac:dyDescent="0.2">
      <c r="A102" s="31"/>
      <c r="B102" s="31" t="s">
        <v>82</v>
      </c>
      <c r="D102" s="118">
        <f>('Spending_RR£'!D102/1000)/Receipts_and_spending!B$38*100</f>
        <v>1.0556983964988915</v>
      </c>
      <c r="E102" s="118">
        <f>('Spending_RR£'!E102/1000)/Receipts_and_spending!C$38*100</f>
        <v>1.0343330722723205</v>
      </c>
      <c r="F102" s="118">
        <f>('Spending_RR£'!F102/1000)/Receipts_and_spending!D$38*100</f>
        <v>1.0222875193380292</v>
      </c>
      <c r="G102" s="118">
        <f>('Spending_RR£'!G102/1000)/Receipts_and_spending!E$38*100</f>
        <v>1.0114385313503287</v>
      </c>
      <c r="H102" s="118">
        <f>('Spending_RR£'!H102/1000)/Receipts_and_spending!F$38*100</f>
        <v>1.01166594467259</v>
      </c>
      <c r="I102" s="118">
        <f>('Spending_RR£'!I102/1000)/Receipts_and_spending!G$38*100</f>
        <v>1.010723552972365</v>
      </c>
    </row>
    <row r="103" spans="1:10" x14ac:dyDescent="0.2">
      <c r="A103" s="31"/>
      <c r="B103" s="31" t="s">
        <v>260</v>
      </c>
      <c r="D103" s="118">
        <f>('Spending_RR£'!D103/1000)/Receipts_and_spending!B$41*100</f>
        <v>0.2171760823779961</v>
      </c>
      <c r="E103" s="118">
        <f>('Spending_RR£'!E103/1000)/Receipts_and_spending!C$41*100</f>
        <v>0.21324833982176455</v>
      </c>
      <c r="F103" s="118">
        <f>('Spending_RR£'!F103/1000)/Receipts_and_spending!D$41*100</f>
        <v>0.21799814897670561</v>
      </c>
      <c r="G103" s="118">
        <f>('Spending_RR£'!G103/1000)/Receipts_and_spending!E$41*100</f>
        <v>0.21881439351482435</v>
      </c>
      <c r="H103" s="118">
        <f>('Spending_RR£'!H103/1000)/Receipts_and_spending!F$41*100</f>
        <v>0.21988694473171044</v>
      </c>
      <c r="I103" s="118">
        <f>('Spending_RR£'!I103/1000)/Receipts_and_spending!G$41*100</f>
        <v>0.22410565388503975</v>
      </c>
    </row>
    <row r="104" spans="1:10" x14ac:dyDescent="0.2">
      <c r="A104" s="115" t="s">
        <v>18</v>
      </c>
      <c r="B104" s="115" t="s">
        <v>260</v>
      </c>
      <c r="C104" s="65"/>
      <c r="D104" s="119">
        <f>('Spending_RR£'!D104/1000)/Receipts_and_spending!B$41*100</f>
        <v>0.77918541005372266</v>
      </c>
      <c r="E104" s="119">
        <f>('Spending_RR£'!E104/1000)/Receipts_and_spending!C$41*100</f>
        <v>0.76024976699819635</v>
      </c>
      <c r="F104" s="119">
        <f>('Spending_RR£'!F104/1000)/Receipts_and_spending!D$41*100</f>
        <v>0.8047545817338686</v>
      </c>
      <c r="G104" s="119">
        <f>('Spending_RR£'!G104/1000)/Receipts_and_spending!E$41*100</f>
        <v>0.83388415274259442</v>
      </c>
      <c r="H104" s="119">
        <f>('Spending_RR£'!H104/1000)/Receipts_and_spending!F$41*100</f>
        <v>0.84329943330454638</v>
      </c>
      <c r="I104" s="119">
        <f>('Spending_RR£'!I104/1000)/Receipts_and_spending!G$41*100</f>
        <v>0.86494343413394892</v>
      </c>
    </row>
    <row r="105" spans="1:10" x14ac:dyDescent="0.2">
      <c r="A105" s="91" t="s">
        <v>265</v>
      </c>
      <c r="B105" s="91" t="s">
        <v>258</v>
      </c>
      <c r="C105" s="63"/>
      <c r="D105" s="118">
        <f>('Spending_RR£'!D105/1000)/Receipts_and_spending!B$42*100</f>
        <v>0</v>
      </c>
      <c r="E105" s="118">
        <f>('Spending_RR£'!E105/1000)/Receipts_and_spending!C$42*100</f>
        <v>0.81045221410173118</v>
      </c>
      <c r="F105" s="118">
        <f>('Spending_RR£'!F105/1000)/Receipts_and_spending!D$42*100</f>
        <v>0.81651033492752645</v>
      </c>
      <c r="G105" s="118">
        <f>('Spending_RR£'!G105/1000)/Receipts_and_spending!E$42*100</f>
        <v>0.76731570129815874</v>
      </c>
      <c r="H105" s="118">
        <f>('Spending_RR£'!H105/1000)/Receipts_and_spending!F$42*100</f>
        <v>0.77105008052336932</v>
      </c>
      <c r="I105" s="118">
        <f>('Spending_RR£'!I105/1000)/Receipts_and_spending!G$42*100</f>
        <v>0.7625296033198824</v>
      </c>
    </row>
    <row r="106" spans="1:10" x14ac:dyDescent="0.2">
      <c r="A106" s="90"/>
      <c r="B106" s="90" t="s">
        <v>158</v>
      </c>
      <c r="C106" s="46"/>
      <c r="D106" s="118">
        <f>('Spending_RR£'!D106/1000)/Receipts_and_spending!B$36*100</f>
        <v>0</v>
      </c>
      <c r="E106" s="118">
        <f>('Spending_RR£'!E106/1000)/Receipts_and_spending!C$36*100</f>
        <v>0.31318597536492548</v>
      </c>
      <c r="F106" s="118">
        <f>('Spending_RR£'!F106/1000)/Receipts_and_spending!D$36*100</f>
        <v>0.30232692528863087</v>
      </c>
      <c r="G106" s="118">
        <f>('Spending_RR£'!G106/1000)/Receipts_and_spending!E$36*100</f>
        <v>0.29165594107295767</v>
      </c>
      <c r="H106" s="118">
        <f>('Spending_RR£'!H106/1000)/Receipts_and_spending!F$36*100</f>
        <v>0.27967446850713257</v>
      </c>
      <c r="I106" s="118">
        <f>('Spending_RR£'!I106/1000)/Receipts_and_spending!G$36*100</f>
        <v>0.26728242417268111</v>
      </c>
    </row>
  </sheetData>
  <mergeCells count="2">
    <mergeCell ref="D45:I50"/>
    <mergeCell ref="D81:I86"/>
  </mergeCells>
  <hyperlinks>
    <hyperlink ref="A1" location="Notes!A1" display="Back to contents" xr:uid="{8E349D24-BCF6-4A3F-B93C-CDEC0B90F1E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9F03B-2638-4E5D-9457-D87B71EF90D9}">
  <sheetPr>
    <tabColor rgb="FF477391"/>
  </sheetPr>
  <dimension ref="A1"/>
  <sheetViews>
    <sheetView workbookViewId="0"/>
  </sheetViews>
  <sheetFormatPr defaultRowHeight="15" x14ac:dyDescent="0.2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A35FD-2BDA-4D27-8EF2-3198CE0F52BD}">
  <dimension ref="A1:J108"/>
  <sheetViews>
    <sheetView showGridLines="0" zoomScaleNormal="100" workbookViewId="0">
      <pane xSplit="3" ySplit="4" topLeftCell="D70" activePane="bottomRight" state="frozen"/>
      <selection pane="topRight" activeCell="D1" sqref="D1"/>
      <selection pane="bottomLeft" activeCell="A2" sqref="A2"/>
      <selection pane="bottomRight"/>
    </sheetView>
  </sheetViews>
  <sheetFormatPr defaultColWidth="8.85546875" defaultRowHeight="12" x14ac:dyDescent="0.2"/>
  <cols>
    <col min="1" max="1" width="51.28515625" style="34" bestFit="1" customWidth="1"/>
    <col min="2" max="2" width="29.28515625" style="34" bestFit="1" customWidth="1"/>
    <col min="3" max="3" width="10.42578125" style="34" customWidth="1"/>
    <col min="4" max="9" width="8.85546875" style="34"/>
    <col min="10" max="10" width="30" style="34" bestFit="1" customWidth="1"/>
    <col min="11" max="16384" width="8.85546875" style="34"/>
  </cols>
  <sheetData>
    <row r="1" spans="1:10" x14ac:dyDescent="0.2">
      <c r="A1" s="1" t="s">
        <v>206</v>
      </c>
      <c r="B1" s="31" t="s">
        <v>144</v>
      </c>
      <c r="C1" s="31"/>
      <c r="D1" s="31" t="s">
        <v>3</v>
      </c>
      <c r="E1" s="31" t="s">
        <v>4</v>
      </c>
      <c r="F1" s="31" t="s">
        <v>5</v>
      </c>
      <c r="G1" s="31" t="s">
        <v>6</v>
      </c>
      <c r="H1" s="31" t="s">
        <v>7</v>
      </c>
      <c r="I1" s="31" t="s">
        <v>289</v>
      </c>
      <c r="J1" s="31"/>
    </row>
    <row r="2" spans="1:10" x14ac:dyDescent="0.2">
      <c r="B2" s="34" t="s">
        <v>145</v>
      </c>
      <c r="D2" s="41">
        <f t="shared" ref="D2:I2" si="0">SUM(D5:D104)</f>
        <v>0</v>
      </c>
      <c r="E2" s="41">
        <f t="shared" si="0"/>
        <v>0</v>
      </c>
      <c r="F2" s="41">
        <f t="shared" si="0"/>
        <v>0</v>
      </c>
      <c r="G2" s="41">
        <f t="shared" si="0"/>
        <v>0</v>
      </c>
      <c r="H2" s="41">
        <f t="shared" si="0"/>
        <v>6.1668325272144143E-12</v>
      </c>
      <c r="I2" s="41">
        <f t="shared" si="0"/>
        <v>4.3726885765082851E-14</v>
      </c>
    </row>
    <row r="4" spans="1:10" x14ac:dyDescent="0.2">
      <c r="A4" s="31" t="s">
        <v>279</v>
      </c>
      <c r="B4" s="31" t="s">
        <v>19</v>
      </c>
      <c r="C4" s="31" t="s">
        <v>66</v>
      </c>
      <c r="D4" s="31" t="s">
        <v>3</v>
      </c>
      <c r="E4" s="31" t="s">
        <v>4</v>
      </c>
      <c r="F4" s="31" t="s">
        <v>5</v>
      </c>
      <c r="G4" s="31" t="s">
        <v>6</v>
      </c>
      <c r="H4" s="31" t="s">
        <v>7</v>
      </c>
      <c r="I4" s="31" t="s">
        <v>289</v>
      </c>
      <c r="J4" s="59"/>
    </row>
    <row r="5" spans="1:10" x14ac:dyDescent="0.2">
      <c r="A5" s="31" t="s">
        <v>141</v>
      </c>
      <c r="B5" s="31" t="s">
        <v>67</v>
      </c>
      <c r="C5" s="34" t="s">
        <v>3</v>
      </c>
      <c r="D5" s="41"/>
      <c r="E5" s="41"/>
      <c r="F5" s="41"/>
      <c r="G5" s="41"/>
      <c r="H5" s="41"/>
      <c r="I5" s="41"/>
      <c r="J5" s="92" t="str">
        <f>B5</f>
        <v>Disability benefits</v>
      </c>
    </row>
    <row r="6" spans="1:10" x14ac:dyDescent="0.2">
      <c r="A6" s="31"/>
      <c r="B6" s="31"/>
      <c r="C6" s="34" t="s">
        <v>4</v>
      </c>
      <c r="D6" s="41">
        <f>Spending_determinants!$C$3*'Spending_RR£'!D4</f>
        <v>0</v>
      </c>
      <c r="E6" s="41">
        <f>Spending_determinants!$C$3*'Spending_RR£'!E4</f>
        <v>0</v>
      </c>
      <c r="F6" s="41">
        <f>Spending_determinants!$C$3*'Spending_RR£'!F4</f>
        <v>0</v>
      </c>
      <c r="G6" s="41">
        <f>Spending_determinants!$C$3*'Spending_RR£'!G4</f>
        <v>0</v>
      </c>
      <c r="H6" s="41">
        <f>Spending_determinants!$C$3*'Spending_RR£'!H4</f>
        <v>0</v>
      </c>
      <c r="I6" s="41">
        <f>Spending_determinants!$C$3*'Spending_RR£'!I4</f>
        <v>0</v>
      </c>
      <c r="J6" s="92" t="str">
        <f>J5</f>
        <v>Disability benefits</v>
      </c>
    </row>
    <row r="7" spans="1:10" x14ac:dyDescent="0.2">
      <c r="A7" s="31"/>
      <c r="B7" s="31"/>
      <c r="C7" s="34" t="s">
        <v>5</v>
      </c>
      <c r="D7" s="41">
        <f>Spending_determinants!$D$3*'Spending_RR£'!D5</f>
        <v>0</v>
      </c>
      <c r="E7" s="41">
        <f>Spending_determinants!$D$3*'Spending_RR£'!E5</f>
        <v>0</v>
      </c>
      <c r="F7" s="41">
        <f>Spending_determinants!$D$3*'Spending_RR£'!F5</f>
        <v>0</v>
      </c>
      <c r="G7" s="41">
        <f>Spending_determinants!$D$3*'Spending_RR£'!G5</f>
        <v>0</v>
      </c>
      <c r="H7" s="41">
        <f>Spending_determinants!$D$3*'Spending_RR£'!H5</f>
        <v>0</v>
      </c>
      <c r="I7" s="41">
        <f>Spending_determinants!$D$3*'Spending_RR£'!I5</f>
        <v>0</v>
      </c>
      <c r="J7" s="92" t="str">
        <f>J6</f>
        <v>Disability benefits</v>
      </c>
    </row>
    <row r="8" spans="1:10" x14ac:dyDescent="0.2">
      <c r="A8" s="31"/>
      <c r="B8" s="31"/>
      <c r="C8" s="34" t="s">
        <v>6</v>
      </c>
      <c r="D8" s="41">
        <f>Spending_determinants!$E$3*'Spending_RR£'!D6</f>
        <v>0</v>
      </c>
      <c r="E8" s="41">
        <f>Spending_determinants!$E$3*'Spending_RR£'!E6</f>
        <v>0</v>
      </c>
      <c r="F8" s="41">
        <f>Spending_determinants!$E$3*'Spending_RR£'!F6</f>
        <v>0</v>
      </c>
      <c r="G8" s="41">
        <f>Spending_determinants!$E$3*'Spending_RR£'!G6</f>
        <v>0</v>
      </c>
      <c r="H8" s="41">
        <f>Spending_determinants!$E$3*'Spending_RR£'!H6</f>
        <v>0</v>
      </c>
      <c r="I8" s="41">
        <f>Spending_determinants!$E$3*'Spending_RR£'!I6</f>
        <v>0</v>
      </c>
      <c r="J8" s="92" t="str">
        <f>J7</f>
        <v>Disability benefits</v>
      </c>
    </row>
    <row r="9" spans="1:10" x14ac:dyDescent="0.2">
      <c r="A9" s="90"/>
      <c r="B9" s="31"/>
      <c r="C9" s="34" t="s">
        <v>7</v>
      </c>
      <c r="D9" s="41">
        <f>Spending_determinants!$F$3*'Spending_RR£'!D7</f>
        <v>0</v>
      </c>
      <c r="E9" s="41">
        <f>Spending_determinants!$F$3*'Spending_RR£'!E7</f>
        <v>0</v>
      </c>
      <c r="F9" s="41">
        <f>Spending_determinants!$F$3*'Spending_RR£'!F7</f>
        <v>0</v>
      </c>
      <c r="G9" s="41">
        <f>Spending_determinants!$F$3*'Spending_RR£'!G7</f>
        <v>0</v>
      </c>
      <c r="H9" s="41">
        <f>Spending_determinants!$F$3*'Spending_RR£'!H7</f>
        <v>0</v>
      </c>
      <c r="I9" s="41">
        <f>Spending_determinants!$F$3*'Spending_RR£'!I7</f>
        <v>0</v>
      </c>
      <c r="J9" s="92" t="str">
        <f>J8</f>
        <v>Disability benefits</v>
      </c>
    </row>
    <row r="10" spans="1:10" x14ac:dyDescent="0.2">
      <c r="A10" s="90"/>
      <c r="B10" s="31"/>
      <c r="C10" s="34" t="s">
        <v>289</v>
      </c>
      <c r="D10" s="41">
        <f>Spending_determinants!$G$3*'Spending_RR£'!D8</f>
        <v>0</v>
      </c>
      <c r="E10" s="41">
        <f>Spending_determinants!$G$3*'Spending_RR£'!E8</f>
        <v>0</v>
      </c>
      <c r="F10" s="41">
        <f>Spending_determinants!$G$3*'Spending_RR£'!F8</f>
        <v>0</v>
      </c>
      <c r="G10" s="41">
        <f>Spending_determinants!$G$3*'Spending_RR£'!G8</f>
        <v>0</v>
      </c>
      <c r="H10" s="41">
        <f>Spending_determinants!$G$3*'Spending_RR£'!H8</f>
        <v>0</v>
      </c>
      <c r="I10" s="61">
        <f>Spending_determinants!$G$3*'Spending_RR£'!I8</f>
        <v>0</v>
      </c>
      <c r="J10" s="92"/>
    </row>
    <row r="11" spans="1:10" x14ac:dyDescent="0.2">
      <c r="A11" s="90"/>
      <c r="B11" s="91" t="s">
        <v>68</v>
      </c>
      <c r="C11" s="63" t="s">
        <v>3</v>
      </c>
      <c r="D11" s="62"/>
      <c r="E11" s="62"/>
      <c r="F11" s="62"/>
      <c r="G11" s="62"/>
      <c r="H11" s="62"/>
      <c r="I11" s="64"/>
      <c r="J11" s="92" t="str">
        <f>B11</f>
        <v>Employment and support allowances</v>
      </c>
    </row>
    <row r="12" spans="1:10" x14ac:dyDescent="0.2">
      <c r="A12" s="31"/>
      <c r="B12" s="31"/>
      <c r="C12" s="34" t="s">
        <v>4</v>
      </c>
      <c r="D12" s="41">
        <f>Spending_determinants!$C$3*'Spending_RR£'!D10</f>
        <v>0</v>
      </c>
      <c r="E12" s="41">
        <f>Spending_determinants!$C$3*'Spending_RR£'!E10</f>
        <v>0</v>
      </c>
      <c r="F12" s="41">
        <f>Spending_determinants!$C$3*'Spending_RR£'!F10</f>
        <v>0</v>
      </c>
      <c r="G12" s="41">
        <f>Spending_determinants!$C$3*'Spending_RR£'!G10</f>
        <v>0</v>
      </c>
      <c r="H12" s="41">
        <f>Spending_determinants!$C$3*'Spending_RR£'!H10</f>
        <v>0</v>
      </c>
      <c r="I12" s="41">
        <f>Spending_determinants!$C$3*'Spending_RR£'!I10</f>
        <v>0</v>
      </c>
      <c r="J12" s="92" t="str">
        <f>J11</f>
        <v>Employment and support allowances</v>
      </c>
    </row>
    <row r="13" spans="1:10" x14ac:dyDescent="0.2">
      <c r="A13" s="31"/>
      <c r="B13" s="31"/>
      <c r="C13" s="34" t="s">
        <v>5</v>
      </c>
      <c r="D13" s="41">
        <f>Spending_determinants!$D$3*'Spending_RR£'!D11</f>
        <v>0</v>
      </c>
      <c r="E13" s="41">
        <f>Spending_determinants!$D$3*'Spending_RR£'!E11</f>
        <v>0</v>
      </c>
      <c r="F13" s="41">
        <f>Spending_determinants!$D$3*'Spending_RR£'!F11</f>
        <v>0</v>
      </c>
      <c r="G13" s="41">
        <f>Spending_determinants!$D$3*'Spending_RR£'!G11</f>
        <v>0</v>
      </c>
      <c r="H13" s="41">
        <f>Spending_determinants!$D$3*'Spending_RR£'!H11</f>
        <v>0</v>
      </c>
      <c r="I13" s="41">
        <f>Spending_determinants!$D$3*'Spending_RR£'!I11</f>
        <v>0</v>
      </c>
      <c r="J13" s="92" t="str">
        <f>J12</f>
        <v>Employment and support allowances</v>
      </c>
    </row>
    <row r="14" spans="1:10" x14ac:dyDescent="0.2">
      <c r="A14" s="31"/>
      <c r="B14" s="31"/>
      <c r="C14" s="34" t="s">
        <v>6</v>
      </c>
      <c r="D14" s="41">
        <f>Spending_determinants!$E$3*'Spending_RR£'!D12</f>
        <v>0</v>
      </c>
      <c r="E14" s="41">
        <f>Spending_determinants!$E$3*'Spending_RR£'!E12</f>
        <v>0</v>
      </c>
      <c r="F14" s="41">
        <f>Spending_determinants!$E$3*'Spending_RR£'!F12</f>
        <v>0</v>
      </c>
      <c r="G14" s="41">
        <f>Spending_determinants!$E$3*'Spending_RR£'!G12</f>
        <v>0</v>
      </c>
      <c r="H14" s="41">
        <f>Spending_determinants!$E$3*'Spending_RR£'!H12</f>
        <v>0</v>
      </c>
      <c r="I14" s="41">
        <f>Spending_determinants!$E$3*'Spending_RR£'!I12</f>
        <v>0</v>
      </c>
      <c r="J14" s="92" t="str">
        <f>J13</f>
        <v>Employment and support allowances</v>
      </c>
    </row>
    <row r="15" spans="1:10" x14ac:dyDescent="0.2">
      <c r="A15" s="31"/>
      <c r="B15" s="31"/>
      <c r="C15" s="34" t="s">
        <v>7</v>
      </c>
      <c r="D15" s="41">
        <f>Spending_determinants!$F$3*'Spending_RR£'!D13</f>
        <v>0</v>
      </c>
      <c r="E15" s="41">
        <f>Spending_determinants!$F$3*'Spending_RR£'!E13</f>
        <v>0</v>
      </c>
      <c r="F15" s="41">
        <f>Spending_determinants!$F$3*'Spending_RR£'!F13</f>
        <v>0</v>
      </c>
      <c r="G15" s="41">
        <f>Spending_determinants!$F$3*'Spending_RR£'!G13</f>
        <v>0</v>
      </c>
      <c r="H15" s="41">
        <f>Spending_determinants!$F$3*'Spending_RR£'!H13</f>
        <v>0</v>
      </c>
      <c r="I15" s="41">
        <f>Spending_determinants!$F$3*'Spending_RR£'!I13</f>
        <v>0</v>
      </c>
      <c r="J15" s="92" t="str">
        <f>J14</f>
        <v>Employment and support allowances</v>
      </c>
    </row>
    <row r="16" spans="1:10" x14ac:dyDescent="0.2">
      <c r="A16" s="31"/>
      <c r="B16" s="31"/>
      <c r="C16" s="34" t="s">
        <v>289</v>
      </c>
      <c r="D16" s="41">
        <f>Spending_determinants!$G$3*'Spending_RR£'!D14</f>
        <v>0</v>
      </c>
      <c r="E16" s="41">
        <f>Spending_determinants!$G$3*'Spending_RR£'!E14</f>
        <v>0</v>
      </c>
      <c r="F16" s="41">
        <f>Spending_determinants!$G$3*'Spending_RR£'!F14</f>
        <v>0</v>
      </c>
      <c r="G16" s="41">
        <f>Spending_determinants!$G$3*'Spending_RR£'!G14</f>
        <v>0</v>
      </c>
      <c r="H16" s="41">
        <f>Spending_determinants!$G$3*'Spending_RR£'!H14</f>
        <v>0</v>
      </c>
      <c r="I16" s="61">
        <f>Spending_determinants!$G$3*'Spending_RR£'!I14</f>
        <v>0</v>
      </c>
      <c r="J16" s="92"/>
    </row>
    <row r="17" spans="1:10" x14ac:dyDescent="0.2">
      <c r="A17" s="31"/>
      <c r="B17" s="91" t="s">
        <v>69</v>
      </c>
      <c r="C17" s="63" t="s">
        <v>3</v>
      </c>
      <c r="D17" s="62"/>
      <c r="E17" s="62"/>
      <c r="F17" s="62"/>
      <c r="G17" s="62"/>
      <c r="H17" s="62"/>
      <c r="I17" s="64"/>
      <c r="J17" s="92" t="str">
        <f>B17</f>
        <v>State pensions</v>
      </c>
    </row>
    <row r="18" spans="1:10" x14ac:dyDescent="0.2">
      <c r="A18" s="31"/>
      <c r="B18" s="31"/>
      <c r="C18" s="34" t="s">
        <v>4</v>
      </c>
      <c r="D18" s="41">
        <f>Spending_determinants!$C$3*'Spending_RR£'!D16</f>
        <v>0</v>
      </c>
      <c r="E18" s="41">
        <f>Spending_determinants!$C$3*'Spending_RR£'!E16</f>
        <v>0</v>
      </c>
      <c r="F18" s="41">
        <f>Spending_determinants!$C$3*'Spending_RR£'!F16</f>
        <v>0</v>
      </c>
      <c r="G18" s="41">
        <f>Spending_determinants!$C$3*'Spending_RR£'!G16</f>
        <v>0</v>
      </c>
      <c r="H18" s="41">
        <f>Spending_determinants!$C$3*'Spending_RR£'!H16</f>
        <v>0</v>
      </c>
      <c r="I18" s="41">
        <f>Spending_determinants!$C$3*'Spending_RR£'!I16</f>
        <v>0</v>
      </c>
      <c r="J18" s="92" t="str">
        <f>J17</f>
        <v>State pensions</v>
      </c>
    </row>
    <row r="19" spans="1:10" x14ac:dyDescent="0.2">
      <c r="A19" s="31"/>
      <c r="B19" s="31"/>
      <c r="C19" s="34" t="s">
        <v>5</v>
      </c>
      <c r="D19" s="41">
        <f>Spending_determinants!$D$3*'Spending_RR£'!D17</f>
        <v>0</v>
      </c>
      <c r="E19" s="41">
        <f>Spending_determinants!$D$3*'Spending_RR£'!E17</f>
        <v>0</v>
      </c>
      <c r="F19" s="41">
        <f>Spending_determinants!$D$3*'Spending_RR£'!F17</f>
        <v>0</v>
      </c>
      <c r="G19" s="41">
        <f>Spending_determinants!$D$3*'Spending_RR£'!G17</f>
        <v>0</v>
      </c>
      <c r="H19" s="41">
        <f>Spending_determinants!$D$3*'Spending_RR£'!H17</f>
        <v>0</v>
      </c>
      <c r="I19" s="41">
        <f>Spending_determinants!$D$3*'Spending_RR£'!I17</f>
        <v>0</v>
      </c>
      <c r="J19" s="92" t="str">
        <f>J18</f>
        <v>State pensions</v>
      </c>
    </row>
    <row r="20" spans="1:10" x14ac:dyDescent="0.2">
      <c r="A20" s="31"/>
      <c r="B20" s="31"/>
      <c r="C20" s="34" t="s">
        <v>6</v>
      </c>
      <c r="D20" s="41">
        <f>Spending_determinants!$E$3*'Spending_RR£'!D18</f>
        <v>0</v>
      </c>
      <c r="E20" s="41">
        <f>Spending_determinants!$E$3*'Spending_RR£'!E18</f>
        <v>0</v>
      </c>
      <c r="F20" s="41">
        <f>Spending_determinants!$E$3*'Spending_RR£'!F18</f>
        <v>0</v>
      </c>
      <c r="G20" s="41">
        <f>Spending_determinants!$E$3*'Spending_RR£'!G18</f>
        <v>0</v>
      </c>
      <c r="H20" s="41">
        <f>Spending_determinants!$E$3*'Spending_RR£'!H18</f>
        <v>0</v>
      </c>
      <c r="I20" s="41">
        <f>Spending_determinants!$E$3*'Spending_RR£'!I18</f>
        <v>0</v>
      </c>
      <c r="J20" s="92" t="str">
        <f>J19</f>
        <v>State pensions</v>
      </c>
    </row>
    <row r="21" spans="1:10" x14ac:dyDescent="0.2">
      <c r="A21" s="31"/>
      <c r="B21" s="31"/>
      <c r="C21" s="34" t="s">
        <v>7</v>
      </c>
      <c r="D21" s="41">
        <f>Spending_determinants!$F$3*'Spending_RR£'!D19</f>
        <v>0</v>
      </c>
      <c r="E21" s="41">
        <f>Spending_determinants!$F$3*'Spending_RR£'!E19</f>
        <v>0</v>
      </c>
      <c r="F21" s="41">
        <f>Spending_determinants!$F$3*'Spending_RR£'!F19</f>
        <v>0</v>
      </c>
      <c r="G21" s="41">
        <f>Spending_determinants!$F$3*'Spending_RR£'!G19</f>
        <v>0</v>
      </c>
      <c r="H21" s="41">
        <f>Spending_determinants!$F$3*'Spending_RR£'!H19</f>
        <v>0</v>
      </c>
      <c r="I21" s="41">
        <f>Spending_determinants!$F$3*'Spending_RR£'!I19</f>
        <v>0</v>
      </c>
      <c r="J21" s="92" t="str">
        <f>J20</f>
        <v>State pensions</v>
      </c>
    </row>
    <row r="22" spans="1:10" x14ac:dyDescent="0.2">
      <c r="A22" s="31"/>
      <c r="B22" s="31"/>
      <c r="C22" s="34" t="s">
        <v>289</v>
      </c>
      <c r="D22" s="41">
        <f>Spending_determinants!$G$3*'Spending_RR£'!D20</f>
        <v>0</v>
      </c>
      <c r="E22" s="41">
        <f>Spending_determinants!$G$3*'Spending_RR£'!E20</f>
        <v>0</v>
      </c>
      <c r="F22" s="41">
        <f>Spending_determinants!$G$3*'Spending_RR£'!F20</f>
        <v>0</v>
      </c>
      <c r="G22" s="41">
        <f>Spending_determinants!$G$3*'Spending_RR£'!G20</f>
        <v>0</v>
      </c>
      <c r="H22" s="41">
        <f>Spending_determinants!$G$3*'Spending_RR£'!H20</f>
        <v>0</v>
      </c>
      <c r="I22" s="61">
        <f>Spending_determinants!$G$3*'Spending_RR£'!I20</f>
        <v>0</v>
      </c>
      <c r="J22" s="92"/>
    </row>
    <row r="23" spans="1:10" x14ac:dyDescent="0.2">
      <c r="A23" s="31"/>
      <c r="B23" s="91" t="s">
        <v>70</v>
      </c>
      <c r="C23" s="63" t="s">
        <v>3</v>
      </c>
      <c r="D23" s="62"/>
      <c r="E23" s="62"/>
      <c r="F23" s="62"/>
      <c r="G23" s="62"/>
      <c r="H23" s="62"/>
      <c r="I23" s="64"/>
      <c r="J23" s="92" t="str">
        <f>B23</f>
        <v>Additional pensions</v>
      </c>
    </row>
    <row r="24" spans="1:10" x14ac:dyDescent="0.2">
      <c r="A24" s="31"/>
      <c r="B24" s="31"/>
      <c r="C24" s="34" t="s">
        <v>4</v>
      </c>
      <c r="D24" s="41">
        <f>Spending_determinants!$C$3*'Spending_RR£'!D22</f>
        <v>0</v>
      </c>
      <c r="E24" s="41">
        <f>Spending_determinants!$C$3*'Spending_RR£'!E22</f>
        <v>0</v>
      </c>
      <c r="F24" s="41">
        <f>Spending_determinants!$C$3*'Spending_RR£'!F22</f>
        <v>0</v>
      </c>
      <c r="G24" s="41">
        <f>Spending_determinants!$C$3*'Spending_RR£'!G22</f>
        <v>0</v>
      </c>
      <c r="H24" s="41">
        <f>Spending_determinants!$C$3*'Spending_RR£'!H22</f>
        <v>0</v>
      </c>
      <c r="I24" s="41">
        <f>Spending_determinants!$C$3*'Spending_RR£'!I22</f>
        <v>0</v>
      </c>
      <c r="J24" s="92" t="str">
        <f>J23</f>
        <v>Additional pensions</v>
      </c>
    </row>
    <row r="25" spans="1:10" x14ac:dyDescent="0.2">
      <c r="A25" s="31"/>
      <c r="B25" s="31"/>
      <c r="C25" s="34" t="s">
        <v>5</v>
      </c>
      <c r="D25" s="41">
        <f>Spending_determinants!$D$3*'Spending_RR£'!D23</f>
        <v>0</v>
      </c>
      <c r="E25" s="41">
        <f>Spending_determinants!$D$3*'Spending_RR£'!E23</f>
        <v>0</v>
      </c>
      <c r="F25" s="41">
        <f>Spending_determinants!$D$3*'Spending_RR£'!F23</f>
        <v>0</v>
      </c>
      <c r="G25" s="41">
        <f>Spending_determinants!$D$3*'Spending_RR£'!G23</f>
        <v>0</v>
      </c>
      <c r="H25" s="41">
        <f>Spending_determinants!$D$3*'Spending_RR£'!H23</f>
        <v>0</v>
      </c>
      <c r="I25" s="41">
        <f>Spending_determinants!$D$3*'Spending_RR£'!I23</f>
        <v>0</v>
      </c>
      <c r="J25" s="92" t="str">
        <f>J24</f>
        <v>Additional pensions</v>
      </c>
    </row>
    <row r="26" spans="1:10" x14ac:dyDescent="0.2">
      <c r="A26" s="31"/>
      <c r="B26" s="31"/>
      <c r="C26" s="34" t="s">
        <v>6</v>
      </c>
      <c r="D26" s="41">
        <f>Spending_determinants!$E$3*'Spending_RR£'!D24</f>
        <v>0</v>
      </c>
      <c r="E26" s="41">
        <f>Spending_determinants!$E$3*'Spending_RR£'!E24</f>
        <v>0</v>
      </c>
      <c r="F26" s="41">
        <f>Spending_determinants!$E$3*'Spending_RR£'!F24</f>
        <v>0</v>
      </c>
      <c r="G26" s="41">
        <f>Spending_determinants!$E$3*'Spending_RR£'!G24</f>
        <v>0</v>
      </c>
      <c r="H26" s="41">
        <f>Spending_determinants!$E$3*'Spending_RR£'!H24</f>
        <v>0</v>
      </c>
      <c r="I26" s="41">
        <f>Spending_determinants!$E$3*'Spending_RR£'!I24</f>
        <v>0</v>
      </c>
      <c r="J26" s="92" t="str">
        <f>J25</f>
        <v>Additional pensions</v>
      </c>
    </row>
    <row r="27" spans="1:10" x14ac:dyDescent="0.2">
      <c r="A27" s="31"/>
      <c r="B27" s="31"/>
      <c r="C27" s="34" t="s">
        <v>7</v>
      </c>
      <c r="D27" s="41">
        <f>Spending_determinants!$F$3*'Spending_RR£'!D25</f>
        <v>0</v>
      </c>
      <c r="E27" s="41">
        <f>Spending_determinants!$F$3*'Spending_RR£'!E25</f>
        <v>0</v>
      </c>
      <c r="F27" s="41">
        <f>Spending_determinants!$F$3*'Spending_RR£'!F25</f>
        <v>0</v>
      </c>
      <c r="G27" s="41">
        <f>Spending_determinants!$F$3*'Spending_RR£'!G25</f>
        <v>0</v>
      </c>
      <c r="H27" s="41">
        <f>Spending_determinants!$F$3*'Spending_RR£'!H25</f>
        <v>0</v>
      </c>
      <c r="I27" s="41">
        <f>Spending_determinants!$F$3*'Spending_RR£'!I25</f>
        <v>0</v>
      </c>
      <c r="J27" s="92" t="str">
        <f>J26</f>
        <v>Additional pensions</v>
      </c>
    </row>
    <row r="28" spans="1:10" x14ac:dyDescent="0.2">
      <c r="A28" s="31"/>
      <c r="B28" s="31"/>
      <c r="C28" s="34" t="s">
        <v>289</v>
      </c>
      <c r="D28" s="41">
        <f>Spending_determinants!$G$3*'Spending_RR£'!D26</f>
        <v>0</v>
      </c>
      <c r="E28" s="41">
        <f>Spending_determinants!$G$3*'Spending_RR£'!E26</f>
        <v>0</v>
      </c>
      <c r="F28" s="41">
        <f>Spending_determinants!$G$3*'Spending_RR£'!F26</f>
        <v>0</v>
      </c>
      <c r="G28" s="41">
        <f>Spending_determinants!$G$3*'Spending_RR£'!G26</f>
        <v>0</v>
      </c>
      <c r="H28" s="41">
        <f>Spending_determinants!$G$3*'Spending_RR£'!H26</f>
        <v>0</v>
      </c>
      <c r="I28" s="61">
        <f>Spending_determinants!$G$3*'Spending_RR£'!I26</f>
        <v>0</v>
      </c>
      <c r="J28" s="92"/>
    </row>
    <row r="29" spans="1:10" x14ac:dyDescent="0.2">
      <c r="A29" s="31"/>
      <c r="B29" s="91" t="s">
        <v>71</v>
      </c>
      <c r="C29" s="63" t="s">
        <v>3</v>
      </c>
      <c r="D29" s="62"/>
      <c r="E29" s="62"/>
      <c r="F29" s="62"/>
      <c r="G29" s="62"/>
      <c r="H29" s="62"/>
      <c r="I29" s="64"/>
      <c r="J29" s="92" t="str">
        <f>B29</f>
        <v>Working age benefits</v>
      </c>
    </row>
    <row r="30" spans="1:10" x14ac:dyDescent="0.2">
      <c r="A30" s="31"/>
      <c r="B30" s="31"/>
      <c r="C30" s="34" t="s">
        <v>4</v>
      </c>
      <c r="D30" s="41">
        <f>Spending_determinants!$C$3*'Spending_RR£'!D28</f>
        <v>0</v>
      </c>
      <c r="E30" s="41">
        <f>Spending_determinants!$C$3*'Spending_RR£'!E28</f>
        <v>0</v>
      </c>
      <c r="F30" s="41">
        <f>Spending_determinants!$C$3*'Spending_RR£'!F28</f>
        <v>0</v>
      </c>
      <c r="G30" s="41">
        <f>Spending_determinants!$C$3*'Spending_RR£'!G28</f>
        <v>0</v>
      </c>
      <c r="H30" s="41">
        <f>Spending_determinants!$C$3*'Spending_RR£'!H28</f>
        <v>0</v>
      </c>
      <c r="I30" s="41">
        <f>Spending_determinants!$C$3*'Spending_RR£'!I28</f>
        <v>0</v>
      </c>
      <c r="J30" s="92" t="str">
        <f>J29</f>
        <v>Working age benefits</v>
      </c>
    </row>
    <row r="31" spans="1:10" x14ac:dyDescent="0.2">
      <c r="A31" s="31"/>
      <c r="B31" s="31"/>
      <c r="C31" s="34" t="s">
        <v>5</v>
      </c>
      <c r="D31" s="41">
        <f>Spending_determinants!$D$3*'Spending_RR£'!D29</f>
        <v>0</v>
      </c>
      <c r="E31" s="41">
        <f>Spending_determinants!$D$3*'Spending_RR£'!E29</f>
        <v>0</v>
      </c>
      <c r="F31" s="41">
        <f>Spending_determinants!$D$3*'Spending_RR£'!F29</f>
        <v>0</v>
      </c>
      <c r="G31" s="41">
        <f>Spending_determinants!$D$3*'Spending_RR£'!G29</f>
        <v>0</v>
      </c>
      <c r="H31" s="41">
        <f>Spending_determinants!$D$3*'Spending_RR£'!H29</f>
        <v>0</v>
      </c>
      <c r="I31" s="41">
        <f>Spending_determinants!$D$3*'Spending_RR£'!I29</f>
        <v>0</v>
      </c>
      <c r="J31" s="92" t="str">
        <f>J30</f>
        <v>Working age benefits</v>
      </c>
    </row>
    <row r="32" spans="1:10" x14ac:dyDescent="0.2">
      <c r="A32" s="31"/>
      <c r="B32" s="31"/>
      <c r="C32" s="34" t="s">
        <v>6</v>
      </c>
      <c r="D32" s="41">
        <f>Spending_determinants!$E$3*'Spending_RR£'!D30</f>
        <v>0</v>
      </c>
      <c r="E32" s="41">
        <f>Spending_determinants!$E$3*'Spending_RR£'!E30</f>
        <v>0</v>
      </c>
      <c r="F32" s="41">
        <f>Spending_determinants!$E$3*'Spending_RR£'!F30</f>
        <v>0</v>
      </c>
      <c r="G32" s="41">
        <f>Spending_determinants!$E$3*'Spending_RR£'!G30</f>
        <v>0</v>
      </c>
      <c r="H32" s="41">
        <f>Spending_determinants!$E$3*'Spending_RR£'!H30</f>
        <v>0</v>
      </c>
      <c r="I32" s="41">
        <f>Spending_determinants!$E$3*'Spending_RR£'!I30</f>
        <v>0</v>
      </c>
      <c r="J32" s="92" t="str">
        <f>J31</f>
        <v>Working age benefits</v>
      </c>
    </row>
    <row r="33" spans="1:10" x14ac:dyDescent="0.2">
      <c r="A33" s="31"/>
      <c r="B33" s="31"/>
      <c r="C33" s="34" t="s">
        <v>7</v>
      </c>
      <c r="D33" s="41">
        <f>Spending_determinants!$F$3*'Spending_RR£'!D31</f>
        <v>0</v>
      </c>
      <c r="E33" s="41">
        <f>Spending_determinants!$F$3*'Spending_RR£'!E31</f>
        <v>0</v>
      </c>
      <c r="F33" s="41">
        <f>Spending_determinants!$F$3*'Spending_RR£'!F31</f>
        <v>0</v>
      </c>
      <c r="G33" s="41">
        <f>Spending_determinants!$F$3*'Spending_RR£'!G31</f>
        <v>0</v>
      </c>
      <c r="H33" s="41">
        <f>Spending_determinants!$F$3*'Spending_RR£'!H31</f>
        <v>0</v>
      </c>
      <c r="I33" s="41">
        <f>Spending_determinants!$F$3*'Spending_RR£'!I31</f>
        <v>0</v>
      </c>
      <c r="J33" s="92" t="str">
        <f>J32</f>
        <v>Working age benefits</v>
      </c>
    </row>
    <row r="34" spans="1:10" x14ac:dyDescent="0.2">
      <c r="A34" s="31"/>
      <c r="B34" s="31"/>
      <c r="C34" s="34" t="s">
        <v>289</v>
      </c>
      <c r="D34" s="41">
        <f>Spending_determinants!$F$3*'Spending_RR£'!D32</f>
        <v>0</v>
      </c>
      <c r="E34" s="41">
        <f>Spending_determinants!$F$3*'Spending_RR£'!E32</f>
        <v>0</v>
      </c>
      <c r="F34" s="41">
        <f>Spending_determinants!$F$3*'Spending_RR£'!F32</f>
        <v>0</v>
      </c>
      <c r="G34" s="41">
        <f>Spending_determinants!$F$3*'Spending_RR£'!G32</f>
        <v>0</v>
      </c>
      <c r="H34" s="41">
        <f>Spending_determinants!$F$3*'Spending_RR£'!H32</f>
        <v>0</v>
      </c>
      <c r="I34" s="61">
        <f>Spending_determinants!$F$3*'Spending_RR£'!I32</f>
        <v>0</v>
      </c>
      <c r="J34" s="92"/>
    </row>
    <row r="35" spans="1:10" x14ac:dyDescent="0.2">
      <c r="A35" s="31"/>
      <c r="B35" s="91" t="s">
        <v>72</v>
      </c>
      <c r="C35" s="63" t="s">
        <v>3</v>
      </c>
      <c r="D35" s="62"/>
      <c r="E35" s="62"/>
      <c r="F35" s="62"/>
      <c r="G35" s="62"/>
      <c r="H35" s="62"/>
      <c r="I35" s="64"/>
      <c r="J35" s="92" t="str">
        <f>B35</f>
        <v>Other benefits</v>
      </c>
    </row>
    <row r="36" spans="1:10" x14ac:dyDescent="0.2">
      <c r="A36" s="31"/>
      <c r="B36" s="31"/>
      <c r="C36" s="34" t="s">
        <v>4</v>
      </c>
      <c r="D36" s="41">
        <f>Spending_determinants!$C$3*'Spending_RR£'!D34</f>
        <v>0</v>
      </c>
      <c r="E36" s="41">
        <f>Spending_determinants!$C$3*'Spending_RR£'!E34</f>
        <v>0</v>
      </c>
      <c r="F36" s="41">
        <f>Spending_determinants!$C$3*'Spending_RR£'!F34</f>
        <v>0</v>
      </c>
      <c r="G36" s="41">
        <f>Spending_determinants!$C$3*'Spending_RR£'!G34</f>
        <v>0</v>
      </c>
      <c r="H36" s="41">
        <f>Spending_determinants!$C$3*'Spending_RR£'!H34</f>
        <v>0</v>
      </c>
      <c r="I36" s="41">
        <f>Spending_determinants!$C$3*'Spending_RR£'!I34</f>
        <v>0</v>
      </c>
      <c r="J36" s="92" t="str">
        <f>J35</f>
        <v>Other benefits</v>
      </c>
    </row>
    <row r="37" spans="1:10" x14ac:dyDescent="0.2">
      <c r="A37" s="31"/>
      <c r="B37" s="31"/>
      <c r="C37" s="34" t="s">
        <v>5</v>
      </c>
      <c r="D37" s="41">
        <f>Spending_determinants!$D$3*'Spending_RR£'!D35</f>
        <v>0</v>
      </c>
      <c r="E37" s="41">
        <f>Spending_determinants!$D$3*'Spending_RR£'!E35</f>
        <v>0</v>
      </c>
      <c r="F37" s="41">
        <f>Spending_determinants!$D$3*'Spending_RR£'!F35</f>
        <v>0</v>
      </c>
      <c r="G37" s="41">
        <f>Spending_determinants!$D$3*'Spending_RR£'!G35</f>
        <v>0</v>
      </c>
      <c r="H37" s="41">
        <f>Spending_determinants!$D$3*'Spending_RR£'!H35</f>
        <v>0</v>
      </c>
      <c r="I37" s="41">
        <f>Spending_determinants!$D$3*'Spending_RR£'!I35</f>
        <v>0</v>
      </c>
      <c r="J37" s="92" t="str">
        <f>J36</f>
        <v>Other benefits</v>
      </c>
    </row>
    <row r="38" spans="1:10" x14ac:dyDescent="0.2">
      <c r="A38" s="31"/>
      <c r="B38" s="31"/>
      <c r="C38" s="34" t="s">
        <v>6</v>
      </c>
      <c r="D38" s="41">
        <f>Spending_determinants!$E$3*'Spending_RR£'!D36</f>
        <v>0</v>
      </c>
      <c r="E38" s="41">
        <f>Spending_determinants!$E$3*'Spending_RR£'!E36</f>
        <v>0</v>
      </c>
      <c r="F38" s="41">
        <f>Spending_determinants!$E$3*'Spending_RR£'!F36</f>
        <v>0</v>
      </c>
      <c r="G38" s="41">
        <f>Spending_determinants!$E$3*'Spending_RR£'!G36</f>
        <v>0</v>
      </c>
      <c r="H38" s="41">
        <f>Spending_determinants!$E$3*'Spending_RR£'!H36</f>
        <v>0</v>
      </c>
      <c r="I38" s="41">
        <f>Spending_determinants!$E$3*'Spending_RR£'!I36</f>
        <v>0</v>
      </c>
      <c r="J38" s="92" t="str">
        <f>J37</f>
        <v>Other benefits</v>
      </c>
    </row>
    <row r="39" spans="1:10" x14ac:dyDescent="0.2">
      <c r="A39" s="31"/>
      <c r="B39" s="31"/>
      <c r="C39" s="34" t="s">
        <v>7</v>
      </c>
      <c r="D39" s="41">
        <f>Spending_determinants!$F$3*'Spending_RR£'!D37</f>
        <v>0</v>
      </c>
      <c r="E39" s="41">
        <f>Spending_determinants!$F$3*'Spending_RR£'!E37</f>
        <v>0</v>
      </c>
      <c r="F39" s="41">
        <f>Spending_determinants!$F$3*'Spending_RR£'!F37</f>
        <v>0</v>
      </c>
      <c r="G39" s="41">
        <f>Spending_determinants!$F$3*'Spending_RR£'!G37</f>
        <v>0</v>
      </c>
      <c r="H39" s="41">
        <f>Spending_determinants!$F$3*'Spending_RR£'!H37</f>
        <v>0</v>
      </c>
      <c r="I39" s="41">
        <f>Spending_determinants!$F$3*'Spending_RR£'!I37</f>
        <v>0</v>
      </c>
      <c r="J39" s="92" t="str">
        <f>J38</f>
        <v>Other benefits</v>
      </c>
    </row>
    <row r="40" spans="1:10" x14ac:dyDescent="0.2">
      <c r="A40" s="31"/>
      <c r="B40" s="31"/>
      <c r="C40" s="34" t="s">
        <v>289</v>
      </c>
      <c r="D40" s="41">
        <f>Spending_determinants!$G$3*'Spending_RR£'!D38</f>
        <v>0</v>
      </c>
      <c r="E40" s="41">
        <f>Spending_determinants!$G$3*'Spending_RR£'!E38</f>
        <v>0</v>
      </c>
      <c r="F40" s="41">
        <f>Spending_determinants!$G$3*'Spending_RR£'!F38</f>
        <v>0</v>
      </c>
      <c r="G40" s="41">
        <f>Spending_determinants!$G$3*'Spending_RR£'!G38</f>
        <v>0</v>
      </c>
      <c r="H40" s="41">
        <f>Spending_determinants!$G$3*'Spending_RR£'!H38</f>
        <v>0</v>
      </c>
      <c r="I40" s="61">
        <f>Spending_determinants!$G$3*'Spending_RR£'!I38</f>
        <v>0</v>
      </c>
      <c r="J40" s="92"/>
    </row>
    <row r="41" spans="1:10" x14ac:dyDescent="0.2">
      <c r="A41" s="31"/>
      <c r="B41" s="91" t="s">
        <v>73</v>
      </c>
      <c r="C41" s="63" t="s">
        <v>3</v>
      </c>
      <c r="D41" s="62"/>
      <c r="E41" s="62"/>
      <c r="F41" s="62"/>
      <c r="G41" s="62"/>
      <c r="H41" s="62"/>
      <c r="I41" s="64"/>
      <c r="J41" s="92" t="str">
        <f>B41</f>
        <v>Universal credit</v>
      </c>
    </row>
    <row r="42" spans="1:10" x14ac:dyDescent="0.2">
      <c r="A42" s="31"/>
      <c r="B42" s="31"/>
      <c r="C42" s="34" t="s">
        <v>4</v>
      </c>
      <c r="D42" s="41">
        <f>Spending_determinants!$C$3*'Spending_RR£'!D40</f>
        <v>0</v>
      </c>
      <c r="E42" s="41">
        <f>Spending_determinants!$C$3*'Spending_RR£'!E40</f>
        <v>0</v>
      </c>
      <c r="F42" s="41">
        <f>Spending_determinants!$C$3*'Spending_RR£'!F40</f>
        <v>0</v>
      </c>
      <c r="G42" s="41">
        <f>Spending_determinants!$C$3*'Spending_RR£'!G40</f>
        <v>0</v>
      </c>
      <c r="H42" s="41">
        <f>Spending_determinants!$C$3*'Spending_RR£'!H40</f>
        <v>0</v>
      </c>
      <c r="I42" s="41">
        <f>Spending_determinants!$C$3*'Spending_RR£'!I40</f>
        <v>0</v>
      </c>
      <c r="J42" s="92" t="str">
        <f>J41</f>
        <v>Universal credit</v>
      </c>
    </row>
    <row r="43" spans="1:10" x14ac:dyDescent="0.2">
      <c r="A43" s="31"/>
      <c r="B43" s="31"/>
      <c r="C43" s="34" t="s">
        <v>5</v>
      </c>
      <c r="D43" s="41">
        <f>Spending_determinants!$D$3*'Spending_RR£'!D41</f>
        <v>0</v>
      </c>
      <c r="E43" s="41">
        <f>Spending_determinants!$D$3*'Spending_RR£'!E41</f>
        <v>0</v>
      </c>
      <c r="F43" s="41">
        <f>Spending_determinants!$D$3*'Spending_RR£'!F41</f>
        <v>0</v>
      </c>
      <c r="G43" s="41">
        <f>Spending_determinants!$D$3*'Spending_RR£'!G41</f>
        <v>0</v>
      </c>
      <c r="H43" s="41">
        <f>Spending_determinants!$D$3*'Spending_RR£'!H41</f>
        <v>0</v>
      </c>
      <c r="I43" s="41">
        <f>Spending_determinants!$D$3*'Spending_RR£'!I41</f>
        <v>0</v>
      </c>
      <c r="J43" s="92" t="str">
        <f>J42</f>
        <v>Universal credit</v>
      </c>
    </row>
    <row r="44" spans="1:10" x14ac:dyDescent="0.2">
      <c r="A44" s="31"/>
      <c r="B44" s="31"/>
      <c r="C44" s="34" t="s">
        <v>6</v>
      </c>
      <c r="D44" s="41">
        <f>Spending_determinants!$E$3*'Spending_RR£'!D42</f>
        <v>0</v>
      </c>
      <c r="E44" s="41">
        <f>Spending_determinants!$E$3*'Spending_RR£'!E42</f>
        <v>0</v>
      </c>
      <c r="F44" s="41">
        <f>Spending_determinants!$E$3*'Spending_RR£'!F42</f>
        <v>0</v>
      </c>
      <c r="G44" s="41">
        <f>Spending_determinants!$E$3*'Spending_RR£'!G42</f>
        <v>0</v>
      </c>
      <c r="H44" s="41">
        <f>Spending_determinants!$E$3*'Spending_RR£'!H42</f>
        <v>0</v>
      </c>
      <c r="I44" s="41">
        <f>Spending_determinants!$E$3*'Spending_RR£'!I42</f>
        <v>0</v>
      </c>
      <c r="J44" s="92" t="str">
        <f>J43</f>
        <v>Universal credit</v>
      </c>
    </row>
    <row r="45" spans="1:10" x14ac:dyDescent="0.2">
      <c r="A45" s="31"/>
      <c r="B45" s="31"/>
      <c r="C45" s="34" t="s">
        <v>7</v>
      </c>
      <c r="D45" s="41">
        <f>Spending_determinants!$F$3*'Spending_RR£'!D43</f>
        <v>0</v>
      </c>
      <c r="E45" s="41">
        <f>Spending_determinants!$F$3*'Spending_RR£'!E43</f>
        <v>0</v>
      </c>
      <c r="F45" s="41">
        <f>Spending_determinants!$F$3*'Spending_RR£'!F43</f>
        <v>0</v>
      </c>
      <c r="G45" s="41">
        <f>Spending_determinants!$F$3*'Spending_RR£'!G43</f>
        <v>0</v>
      </c>
      <c r="H45" s="41">
        <f>Spending_determinants!$F$3*'Spending_RR£'!H43</f>
        <v>0</v>
      </c>
      <c r="I45" s="41">
        <f>Spending_determinants!$F$3*'Spending_RR£'!I43</f>
        <v>0</v>
      </c>
      <c r="J45" s="92" t="str">
        <f>J44</f>
        <v>Universal credit</v>
      </c>
    </row>
    <row r="46" spans="1:10" x14ac:dyDescent="0.2">
      <c r="A46" s="31"/>
      <c r="B46" s="31"/>
      <c r="C46" s="34" t="s">
        <v>289</v>
      </c>
      <c r="D46" s="41">
        <f>Spending_determinants!$G$3*'Spending_RR£'!D44</f>
        <v>0</v>
      </c>
      <c r="E46" s="41">
        <f>Spending_determinants!$G$3*'Spending_RR£'!E44</f>
        <v>0</v>
      </c>
      <c r="F46" s="41">
        <f>Spending_determinants!$G$3*'Spending_RR£'!F44</f>
        <v>0</v>
      </c>
      <c r="G46" s="41">
        <f>Spending_determinants!$G$3*'Spending_RR£'!G44</f>
        <v>0</v>
      </c>
      <c r="H46" s="41">
        <f>Spending_determinants!$G$3*'Spending_RR£'!H44</f>
        <v>0</v>
      </c>
      <c r="I46" s="61">
        <f>Spending_determinants!$G$3*'Spending_RR£'!I44</f>
        <v>0</v>
      </c>
      <c r="J46" s="92"/>
    </row>
    <row r="47" spans="1:10" x14ac:dyDescent="0.2">
      <c r="A47" s="31" t="s">
        <v>126</v>
      </c>
      <c r="B47" s="91" t="s">
        <v>76</v>
      </c>
      <c r="C47" s="63" t="s">
        <v>3</v>
      </c>
      <c r="D47" s="62"/>
      <c r="E47" s="62"/>
      <c r="F47" s="62"/>
      <c r="G47" s="62"/>
      <c r="H47" s="62"/>
      <c r="I47" s="64"/>
      <c r="J47" s="92" t="str">
        <f>B47</f>
        <v>Unfunded public sector pensions</v>
      </c>
    </row>
    <row r="48" spans="1:10" x14ac:dyDescent="0.2">
      <c r="A48" s="31"/>
      <c r="B48" s="31"/>
      <c r="C48" s="34" t="s">
        <v>4</v>
      </c>
      <c r="D48" s="41">
        <f>Spending_determinants!$C$4*'Spending_RR£'!D46</f>
        <v>0</v>
      </c>
      <c r="E48" s="41">
        <f>Spending_determinants!$C$4*'Spending_RR£'!E46</f>
        <v>0</v>
      </c>
      <c r="F48" s="41">
        <f>Spending_determinants!$C$4*'Spending_RR£'!F46</f>
        <v>0</v>
      </c>
      <c r="G48" s="41">
        <f>Spending_determinants!$C$4*'Spending_RR£'!G46</f>
        <v>0</v>
      </c>
      <c r="H48" s="41">
        <f>Spending_determinants!$C$4*'Spending_RR£'!H46</f>
        <v>0</v>
      </c>
      <c r="I48" s="41">
        <f>Spending_determinants!$C$4*'Spending_RR£'!I46</f>
        <v>0</v>
      </c>
      <c r="J48" s="92" t="str">
        <f>J47</f>
        <v>Unfunded public sector pensions</v>
      </c>
    </row>
    <row r="49" spans="1:10" x14ac:dyDescent="0.2">
      <c r="A49" s="31"/>
      <c r="B49" s="31"/>
      <c r="C49" s="34" t="s">
        <v>5</v>
      </c>
      <c r="D49" s="41">
        <f>Spending_determinants!$D$4*'Spending_RR£'!D47</f>
        <v>0</v>
      </c>
      <c r="E49" s="41">
        <f>Spending_determinants!$D$4*'Spending_RR£'!E47</f>
        <v>0</v>
      </c>
      <c r="F49" s="41">
        <f>Spending_determinants!$D$4*'Spending_RR£'!F47</f>
        <v>0</v>
      </c>
      <c r="G49" s="41">
        <f>Spending_determinants!$D$4*'Spending_RR£'!G47</f>
        <v>0</v>
      </c>
      <c r="H49" s="41">
        <f>Spending_determinants!$D$4*'Spending_RR£'!H47</f>
        <v>0</v>
      </c>
      <c r="I49" s="41">
        <f>Spending_determinants!$D$4*'Spending_RR£'!I47</f>
        <v>0</v>
      </c>
      <c r="J49" s="92" t="str">
        <f>J48</f>
        <v>Unfunded public sector pensions</v>
      </c>
    </row>
    <row r="50" spans="1:10" x14ac:dyDescent="0.2">
      <c r="A50" s="31"/>
      <c r="B50" s="31"/>
      <c r="C50" s="34" t="s">
        <v>6</v>
      </c>
      <c r="D50" s="41">
        <f>Spending_determinants!$E$4*'Spending_RR£'!D48</f>
        <v>0</v>
      </c>
      <c r="E50" s="41">
        <f>Spending_determinants!$E$4*'Spending_RR£'!E48</f>
        <v>0</v>
      </c>
      <c r="F50" s="41">
        <f>Spending_determinants!$E$4*'Spending_RR£'!F48</f>
        <v>0</v>
      </c>
      <c r="G50" s="41">
        <f>Spending_determinants!$E$4*'Spending_RR£'!G48</f>
        <v>0</v>
      </c>
      <c r="H50" s="41">
        <f>Spending_determinants!$E$4*'Spending_RR£'!H48</f>
        <v>0</v>
      </c>
      <c r="I50" s="41">
        <f>Spending_determinants!$E$4*'Spending_RR£'!I48</f>
        <v>0</v>
      </c>
      <c r="J50" s="92" t="str">
        <f>J49</f>
        <v>Unfunded public sector pensions</v>
      </c>
    </row>
    <row r="51" spans="1:10" x14ac:dyDescent="0.2">
      <c r="A51" s="31"/>
      <c r="B51" s="31"/>
      <c r="C51" s="34" t="s">
        <v>7</v>
      </c>
      <c r="D51" s="41">
        <f>Spending_determinants!$F$4*'Spending_RR£'!D49</f>
        <v>0</v>
      </c>
      <c r="E51" s="41">
        <f>Spending_determinants!$F$4*'Spending_RR£'!E49</f>
        <v>0</v>
      </c>
      <c r="F51" s="41">
        <f>Spending_determinants!$F$4*'Spending_RR£'!F49</f>
        <v>0</v>
      </c>
      <c r="G51" s="41">
        <f>Spending_determinants!$F$4*'Spending_RR£'!G49</f>
        <v>0</v>
      </c>
      <c r="H51" s="41">
        <f>Spending_determinants!$F$4*'Spending_RR£'!H49</f>
        <v>0</v>
      </c>
      <c r="I51" s="41">
        <f>Spending_determinants!$F$4*'Spending_RR£'!I49</f>
        <v>0</v>
      </c>
      <c r="J51" s="92" t="str">
        <f>J50</f>
        <v>Unfunded public sector pensions</v>
      </c>
    </row>
    <row r="52" spans="1:10" x14ac:dyDescent="0.2">
      <c r="A52" s="31"/>
      <c r="B52" s="31"/>
      <c r="C52" s="34" t="s">
        <v>289</v>
      </c>
      <c r="D52" s="41">
        <f>Spending_determinants!$G$4*'Spending_RR£'!D50</f>
        <v>0</v>
      </c>
      <c r="E52" s="41">
        <f>Spending_determinants!$G$4*'Spending_RR£'!E50</f>
        <v>0</v>
      </c>
      <c r="F52" s="41">
        <f>Spending_determinants!$G$4*'Spending_RR£'!F50</f>
        <v>0</v>
      </c>
      <c r="G52" s="41">
        <f>Spending_determinants!$G$4*'Spending_RR£'!G50</f>
        <v>0</v>
      </c>
      <c r="H52" s="41">
        <f>Spending_determinants!$G$4*'Spending_RR£'!H50</f>
        <v>0</v>
      </c>
      <c r="I52" s="41">
        <f>Spending_determinants!$G$4*'Spending_RR£'!I50</f>
        <v>0</v>
      </c>
      <c r="J52" s="92"/>
    </row>
    <row r="53" spans="1:10" x14ac:dyDescent="0.2">
      <c r="A53" s="31" t="s">
        <v>74</v>
      </c>
      <c r="B53" s="91" t="s">
        <v>70</v>
      </c>
      <c r="C53" s="63" t="s">
        <v>3</v>
      </c>
      <c r="D53" s="62"/>
      <c r="E53" s="62"/>
      <c r="F53" s="62"/>
      <c r="G53" s="62"/>
      <c r="H53" s="62"/>
      <c r="I53" s="62"/>
      <c r="J53" s="92" t="str">
        <f>B53</f>
        <v>Additional pensions</v>
      </c>
    </row>
    <row r="54" spans="1:10" x14ac:dyDescent="0.2">
      <c r="A54" s="31"/>
      <c r="B54" s="31"/>
      <c r="C54" s="34" t="s">
        <v>4</v>
      </c>
      <c r="D54" s="41">
        <f>Spending_determinants!$C$5*'Spending_RR£'!D52</f>
        <v>0</v>
      </c>
      <c r="E54" s="41">
        <f>Spending_determinants!$C$5*'Spending_RR£'!E52</f>
        <v>0</v>
      </c>
      <c r="F54" s="41">
        <f>Spending_determinants!$C$5*'Spending_RR£'!F52</f>
        <v>0</v>
      </c>
      <c r="G54" s="41">
        <f>Spending_determinants!$C$5*'Spending_RR£'!G52</f>
        <v>0</v>
      </c>
      <c r="H54" s="41">
        <f>Spending_determinants!$C$5*'Spending_RR£'!H52</f>
        <v>0</v>
      </c>
      <c r="I54" s="41">
        <f>Spending_determinants!$C$5*'Spending_RR£'!I52</f>
        <v>0</v>
      </c>
      <c r="J54" s="92" t="str">
        <f>J53</f>
        <v>Additional pensions</v>
      </c>
    </row>
    <row r="55" spans="1:10" x14ac:dyDescent="0.2">
      <c r="A55" s="31"/>
      <c r="B55" s="31"/>
      <c r="C55" s="34" t="s">
        <v>5</v>
      </c>
      <c r="D55" s="41">
        <f>Spending_determinants!$D$5*'Spending_RR£'!D53</f>
        <v>0</v>
      </c>
      <c r="E55" s="41">
        <f>Spending_determinants!$D$5*'Spending_RR£'!E53</f>
        <v>0</v>
      </c>
      <c r="F55" s="41">
        <f>Spending_determinants!$D$5*'Spending_RR£'!F53</f>
        <v>0</v>
      </c>
      <c r="G55" s="41">
        <f>Spending_determinants!$D$5*'Spending_RR£'!G53</f>
        <v>0</v>
      </c>
      <c r="H55" s="41">
        <f>Spending_determinants!$D$5*'Spending_RR£'!H53</f>
        <v>0</v>
      </c>
      <c r="I55" s="41">
        <f>Spending_determinants!$D$5*'Spending_RR£'!I53</f>
        <v>0</v>
      </c>
      <c r="J55" s="92" t="str">
        <f>J54</f>
        <v>Additional pensions</v>
      </c>
    </row>
    <row r="56" spans="1:10" x14ac:dyDescent="0.2">
      <c r="A56" s="31"/>
      <c r="B56" s="31"/>
      <c r="C56" s="34" t="s">
        <v>6</v>
      </c>
      <c r="D56" s="41">
        <f>Spending_determinants!$E$5*'Spending_RR£'!D54</f>
        <v>0</v>
      </c>
      <c r="E56" s="41">
        <f>Spending_determinants!$E$5*'Spending_RR£'!E54</f>
        <v>0</v>
      </c>
      <c r="F56" s="41">
        <f>Spending_determinants!$E$5*'Spending_RR£'!F54</f>
        <v>0</v>
      </c>
      <c r="G56" s="41">
        <f>Spending_determinants!$E$5*'Spending_RR£'!G54</f>
        <v>0</v>
      </c>
      <c r="H56" s="41">
        <f>Spending_determinants!$E$5*'Spending_RR£'!H54</f>
        <v>0</v>
      </c>
      <c r="I56" s="41">
        <f>Spending_determinants!$E$5*'Spending_RR£'!I54</f>
        <v>0</v>
      </c>
      <c r="J56" s="92" t="str">
        <f>J55</f>
        <v>Additional pensions</v>
      </c>
    </row>
    <row r="57" spans="1:10" x14ac:dyDescent="0.2">
      <c r="A57" s="31"/>
      <c r="B57" s="31"/>
      <c r="C57" s="34" t="s">
        <v>7</v>
      </c>
      <c r="D57" s="41">
        <f>Spending_determinants!$F$5*'Spending_RR£'!D55</f>
        <v>0</v>
      </c>
      <c r="E57" s="41">
        <f>Spending_determinants!$F$5*'Spending_RR£'!E55</f>
        <v>0</v>
      </c>
      <c r="F57" s="41">
        <f>Spending_determinants!$F$5*'Spending_RR£'!F55</f>
        <v>0</v>
      </c>
      <c r="G57" s="41">
        <f>Spending_determinants!$F$5*'Spending_RR£'!G55</f>
        <v>0</v>
      </c>
      <c r="H57" s="41">
        <f>Spending_determinants!$F$5*'Spending_RR£'!H55</f>
        <v>0</v>
      </c>
      <c r="I57" s="41">
        <f>Spending_determinants!$F$5*'Spending_RR£'!I55</f>
        <v>0</v>
      </c>
      <c r="J57" s="92" t="str">
        <f>J56</f>
        <v>Additional pensions</v>
      </c>
    </row>
    <row r="58" spans="1:10" x14ac:dyDescent="0.2">
      <c r="A58" s="31"/>
      <c r="B58" s="31"/>
      <c r="C58" s="34" t="s">
        <v>289</v>
      </c>
      <c r="D58" s="41">
        <f>Spending_determinants!$G$5*'Spending_RR£'!D56</f>
        <v>0</v>
      </c>
      <c r="E58" s="41">
        <f>Spending_determinants!$G$5*'Spending_RR£'!E56</f>
        <v>0</v>
      </c>
      <c r="F58" s="41">
        <f>Spending_determinants!$G$5*'Spending_RR£'!F56</f>
        <v>0</v>
      </c>
      <c r="G58" s="41">
        <f>Spending_determinants!$G$5*'Spending_RR£'!G56</f>
        <v>0</v>
      </c>
      <c r="H58" s="41">
        <f>Spending_determinants!$G$5*'Spending_RR£'!H56</f>
        <v>0</v>
      </c>
      <c r="I58" s="41">
        <f>Spending_determinants!$G$5*'Spending_RR£'!I56</f>
        <v>0</v>
      </c>
      <c r="J58" s="92"/>
    </row>
    <row r="59" spans="1:10" x14ac:dyDescent="0.2">
      <c r="A59" s="31" t="s">
        <v>140</v>
      </c>
      <c r="B59" s="91" t="s">
        <v>69</v>
      </c>
      <c r="C59" s="63" t="s">
        <v>3</v>
      </c>
      <c r="D59" s="62"/>
      <c r="E59" s="62"/>
      <c r="F59" s="62"/>
      <c r="G59" s="62"/>
      <c r="H59" s="62"/>
      <c r="I59" s="62"/>
      <c r="J59" s="92" t="str">
        <f>B59</f>
        <v>State pensions</v>
      </c>
    </row>
    <row r="60" spans="1:10" x14ac:dyDescent="0.2">
      <c r="A60" s="31"/>
      <c r="B60" s="31"/>
      <c r="C60" s="34" t="s">
        <v>4</v>
      </c>
      <c r="D60" s="41">
        <f>Spending_determinants!$C$6*'Spending_RR£'!D58</f>
        <v>0</v>
      </c>
      <c r="E60" s="41">
        <f>Spending_determinants!$C$6*'Spending_RR£'!E58</f>
        <v>0</v>
      </c>
      <c r="F60" s="41">
        <f>Spending_determinants!$C$6*'Spending_RR£'!F58</f>
        <v>0</v>
      </c>
      <c r="G60" s="41">
        <f>Spending_determinants!$C$6*'Spending_RR£'!G58</f>
        <v>0</v>
      </c>
      <c r="H60" s="41">
        <f>Spending_determinants!$C$6*'Spending_RR£'!H58</f>
        <v>0</v>
      </c>
      <c r="I60" s="41">
        <f>Spending_determinants!$C$6*'Spending_RR£'!I58</f>
        <v>0</v>
      </c>
      <c r="J60" s="92" t="str">
        <f>J59</f>
        <v>State pensions</v>
      </c>
    </row>
    <row r="61" spans="1:10" x14ac:dyDescent="0.2">
      <c r="A61" s="31"/>
      <c r="B61" s="31"/>
      <c r="C61" s="34" t="s">
        <v>5</v>
      </c>
      <c r="D61" s="41">
        <f>Spending_determinants!$D$6*'Spending_RR£'!D59</f>
        <v>0</v>
      </c>
      <c r="E61" s="41">
        <f>Spending_determinants!$D$6*'Spending_RR£'!E59</f>
        <v>0</v>
      </c>
      <c r="F61" s="41">
        <f>Spending_determinants!$D$6*'Spending_RR£'!F59</f>
        <v>0</v>
      </c>
      <c r="G61" s="41">
        <f>Spending_determinants!$D$6*'Spending_RR£'!G59</f>
        <v>0</v>
      </c>
      <c r="H61" s="41">
        <f>Spending_determinants!$D$6*'Spending_RR£'!H59</f>
        <v>0</v>
      </c>
      <c r="I61" s="41">
        <f>Spending_determinants!$D$6*'Spending_RR£'!I59</f>
        <v>0</v>
      </c>
      <c r="J61" s="92" t="str">
        <f>J60</f>
        <v>State pensions</v>
      </c>
    </row>
    <row r="62" spans="1:10" x14ac:dyDescent="0.2">
      <c r="A62" s="31"/>
      <c r="B62" s="31"/>
      <c r="C62" s="34" t="s">
        <v>6</v>
      </c>
      <c r="D62" s="41">
        <f>Spending_determinants!$E$6*'Spending_RR£'!D60</f>
        <v>0</v>
      </c>
      <c r="E62" s="41">
        <f>Spending_determinants!$E$6*'Spending_RR£'!E60</f>
        <v>0</v>
      </c>
      <c r="F62" s="41">
        <f>Spending_determinants!$E$6*'Spending_RR£'!F60</f>
        <v>0</v>
      </c>
      <c r="G62" s="41">
        <f>Spending_determinants!$E$6*'Spending_RR£'!G60</f>
        <v>0</v>
      </c>
      <c r="H62" s="41">
        <f>Spending_determinants!$E$6*'Spending_RR£'!H60</f>
        <v>0</v>
      </c>
      <c r="I62" s="41">
        <f>Spending_determinants!$E$6*'Spending_RR£'!I60</f>
        <v>0</v>
      </c>
      <c r="J62" s="92" t="str">
        <f>J61</f>
        <v>State pensions</v>
      </c>
    </row>
    <row r="63" spans="1:10" x14ac:dyDescent="0.2">
      <c r="A63" s="31"/>
      <c r="B63" s="31"/>
      <c r="C63" s="34" t="s">
        <v>7</v>
      </c>
      <c r="D63" s="41">
        <f>Spending_determinants!$F$6*'Spending_RR£'!D61</f>
        <v>0</v>
      </c>
      <c r="E63" s="41">
        <f>Spending_determinants!$F$6*'Spending_RR£'!E61</f>
        <v>0</v>
      </c>
      <c r="F63" s="41">
        <f>Spending_determinants!$F$6*'Spending_RR£'!F61</f>
        <v>0</v>
      </c>
      <c r="G63" s="41">
        <f>Spending_determinants!$F$6*'Spending_RR£'!G61</f>
        <v>0</v>
      </c>
      <c r="H63" s="41">
        <f>Spending_determinants!$F$6*'Spending_RR£'!H61</f>
        <v>0</v>
      </c>
      <c r="I63" s="41">
        <f>Spending_determinants!$F$6*'Spending_RR£'!I61</f>
        <v>0</v>
      </c>
      <c r="J63" s="92" t="str">
        <f>J62</f>
        <v>State pensions</v>
      </c>
    </row>
    <row r="64" spans="1:10" x14ac:dyDescent="0.2">
      <c r="A64" s="31"/>
      <c r="B64" s="31"/>
      <c r="C64" s="34" t="s">
        <v>289</v>
      </c>
      <c r="D64" s="41">
        <f>Spending_determinants!$G$6*'Spending_RR£'!D62</f>
        <v>0</v>
      </c>
      <c r="E64" s="41">
        <f>Spending_determinants!$G$6*'Spending_RR£'!E62</f>
        <v>0</v>
      </c>
      <c r="F64" s="41">
        <f>Spending_determinants!$G$6*'Spending_RR£'!F62</f>
        <v>0</v>
      </c>
      <c r="G64" s="41">
        <f>Spending_determinants!$G$6*'Spending_RR£'!G62</f>
        <v>0</v>
      </c>
      <c r="H64" s="41">
        <f>Spending_determinants!$G$6*'Spending_RR£'!H62</f>
        <v>0</v>
      </c>
      <c r="I64" s="41">
        <f>Spending_determinants!$G$6*'Spending_RR£'!I62</f>
        <v>0</v>
      </c>
      <c r="J64" s="92"/>
    </row>
    <row r="65" spans="1:10" x14ac:dyDescent="0.2">
      <c r="A65" s="31"/>
      <c r="B65" s="91" t="s">
        <v>71</v>
      </c>
      <c r="C65" s="63" t="s">
        <v>3</v>
      </c>
      <c r="D65" s="62"/>
      <c r="E65" s="62"/>
      <c r="F65" s="62"/>
      <c r="G65" s="62"/>
      <c r="H65" s="62"/>
      <c r="I65" s="62"/>
      <c r="J65" s="92" t="str">
        <f>B65</f>
        <v>Working age benefits</v>
      </c>
    </row>
    <row r="66" spans="1:10" x14ac:dyDescent="0.2">
      <c r="A66" s="31"/>
      <c r="B66" s="31"/>
      <c r="C66" s="34" t="s">
        <v>4</v>
      </c>
      <c r="D66" s="41">
        <f>Spending_determinants!$C$6*'Spending_RR£'!D64</f>
        <v>0</v>
      </c>
      <c r="E66" s="41">
        <f>Spending_determinants!$C$6*'Spending_RR£'!E64</f>
        <v>0</v>
      </c>
      <c r="F66" s="41">
        <f>Spending_determinants!$C$6*'Spending_RR£'!F64</f>
        <v>0</v>
      </c>
      <c r="G66" s="41">
        <f>Spending_determinants!$C$6*'Spending_RR£'!G64</f>
        <v>0</v>
      </c>
      <c r="H66" s="41">
        <f>Spending_determinants!$C$6*'Spending_RR£'!H64</f>
        <v>0</v>
      </c>
      <c r="I66" s="41">
        <f>Spending_determinants!$C$6*'Spending_RR£'!I64</f>
        <v>0</v>
      </c>
      <c r="J66" s="92" t="str">
        <f>J65</f>
        <v>Working age benefits</v>
      </c>
    </row>
    <row r="67" spans="1:10" x14ac:dyDescent="0.2">
      <c r="A67" s="31"/>
      <c r="B67" s="31"/>
      <c r="C67" s="34" t="s">
        <v>5</v>
      </c>
      <c r="D67" s="41">
        <f>Spending_determinants!$D$6*'Spending_RR£'!D65</f>
        <v>0</v>
      </c>
      <c r="E67" s="41">
        <f>Spending_determinants!$D$6*'Spending_RR£'!E65</f>
        <v>0</v>
      </c>
      <c r="F67" s="41">
        <f>Spending_determinants!$D$6*'Spending_RR£'!F65</f>
        <v>0</v>
      </c>
      <c r="G67" s="41">
        <f>Spending_determinants!$D$6*'Spending_RR£'!G65</f>
        <v>0</v>
      </c>
      <c r="H67" s="41">
        <f>Spending_determinants!$D$6*'Spending_RR£'!H65</f>
        <v>0</v>
      </c>
      <c r="I67" s="41">
        <f>Spending_determinants!$D$6*'Spending_RR£'!I65</f>
        <v>0</v>
      </c>
      <c r="J67" s="92" t="str">
        <f>J66</f>
        <v>Working age benefits</v>
      </c>
    </row>
    <row r="68" spans="1:10" x14ac:dyDescent="0.2">
      <c r="A68" s="31"/>
      <c r="B68" s="31"/>
      <c r="C68" s="34" t="s">
        <v>6</v>
      </c>
      <c r="D68" s="41">
        <f>Spending_determinants!$DE$6*'Spending_RR£'!D66</f>
        <v>0</v>
      </c>
      <c r="E68" s="41">
        <f>Spending_determinants!$DE$6*'Spending_RR£'!E66</f>
        <v>0</v>
      </c>
      <c r="F68" s="41">
        <f>Spending_determinants!$DE$6*'Spending_RR£'!F66</f>
        <v>0</v>
      </c>
      <c r="G68" s="41">
        <f>Spending_determinants!$DE$6*'Spending_RR£'!G66</f>
        <v>0</v>
      </c>
      <c r="H68" s="41">
        <f>Spending_determinants!$DE$6*'Spending_RR£'!H66</f>
        <v>0</v>
      </c>
      <c r="I68" s="41">
        <f>Spending_determinants!$DE$6*'Spending_RR£'!I66</f>
        <v>0</v>
      </c>
      <c r="J68" s="92" t="str">
        <f>J67</f>
        <v>Working age benefits</v>
      </c>
    </row>
    <row r="69" spans="1:10" x14ac:dyDescent="0.2">
      <c r="A69" s="31"/>
      <c r="B69" s="31"/>
      <c r="C69" s="34" t="s">
        <v>7</v>
      </c>
      <c r="D69" s="41">
        <f>Spending_determinants!$F$6*'Spending_RR£'!D67</f>
        <v>0</v>
      </c>
      <c r="E69" s="41">
        <f>Spending_determinants!$F$6*'Spending_RR£'!E67</f>
        <v>0</v>
      </c>
      <c r="F69" s="41">
        <f>Spending_determinants!$F$6*'Spending_RR£'!F67</f>
        <v>0</v>
      </c>
      <c r="G69" s="41">
        <f>Spending_determinants!$F$6*'Spending_RR£'!G67</f>
        <v>0</v>
      </c>
      <c r="H69" s="41">
        <f>Spending_determinants!$F$6*'Spending_RR£'!H67</f>
        <v>0</v>
      </c>
      <c r="I69" s="41">
        <f>Spending_determinants!$F$6*'Spending_RR£'!I67</f>
        <v>0</v>
      </c>
      <c r="J69" s="92" t="str">
        <f>J68</f>
        <v>Working age benefits</v>
      </c>
    </row>
    <row r="70" spans="1:10" x14ac:dyDescent="0.2">
      <c r="A70" s="31"/>
      <c r="B70" s="31"/>
      <c r="C70" s="34" t="s">
        <v>289</v>
      </c>
      <c r="D70" s="41">
        <f>Spending_determinants!$G$6*'Spending_RR£'!D68</f>
        <v>0</v>
      </c>
      <c r="E70" s="41">
        <f>Spending_determinants!$G$6*'Spending_RR£'!E68</f>
        <v>0</v>
      </c>
      <c r="F70" s="41">
        <f>Spending_determinants!$G$6*'Spending_RR£'!F68</f>
        <v>0</v>
      </c>
      <c r="G70" s="41">
        <f>Spending_determinants!$G$6*'Spending_RR£'!G68</f>
        <v>0</v>
      </c>
      <c r="H70" s="41">
        <f>Spending_determinants!$G$6*'Spending_RR£'!H68</f>
        <v>0</v>
      </c>
      <c r="I70" s="41">
        <f>Spending_determinants!$G$6*'Spending_RR£'!I68</f>
        <v>0</v>
      </c>
      <c r="J70" s="92"/>
    </row>
    <row r="71" spans="1:10" x14ac:dyDescent="0.2">
      <c r="A71" s="31"/>
      <c r="B71" s="91" t="s">
        <v>72</v>
      </c>
      <c r="C71" s="63" t="s">
        <v>3</v>
      </c>
      <c r="D71" s="62"/>
      <c r="E71" s="62"/>
      <c r="F71" s="62"/>
      <c r="G71" s="62"/>
      <c r="H71" s="62"/>
      <c r="I71" s="62"/>
      <c r="J71" s="92" t="str">
        <f>B71</f>
        <v>Other benefits</v>
      </c>
    </row>
    <row r="72" spans="1:10" x14ac:dyDescent="0.2">
      <c r="A72" s="31"/>
      <c r="B72" s="31"/>
      <c r="C72" s="34" t="s">
        <v>4</v>
      </c>
      <c r="D72" s="41">
        <f>Spending_determinants!$C$6*'Spending_RR£'!D70</f>
        <v>0</v>
      </c>
      <c r="E72" s="41">
        <f>Spending_determinants!$C$6*'Spending_RR£'!E70</f>
        <v>0</v>
      </c>
      <c r="F72" s="41">
        <f>Spending_determinants!$C$6*'Spending_RR£'!F70</f>
        <v>0</v>
      </c>
      <c r="G72" s="41">
        <f>Spending_determinants!$C$6*'Spending_RR£'!G70</f>
        <v>0</v>
      </c>
      <c r="H72" s="41">
        <f>Spending_determinants!$C$6*'Spending_RR£'!H70</f>
        <v>0</v>
      </c>
      <c r="I72" s="41">
        <f>Spending_determinants!$C$6*'Spending_RR£'!I70</f>
        <v>0</v>
      </c>
      <c r="J72" s="92" t="str">
        <f>J71</f>
        <v>Other benefits</v>
      </c>
    </row>
    <row r="73" spans="1:10" x14ac:dyDescent="0.2">
      <c r="A73" s="31"/>
      <c r="B73" s="31"/>
      <c r="C73" s="34" t="s">
        <v>5</v>
      </c>
      <c r="D73" s="41">
        <f>Spending_determinants!$D$6*'Spending_RR£'!D71</f>
        <v>0</v>
      </c>
      <c r="E73" s="41">
        <f>Spending_determinants!$D$6*'Spending_RR£'!E71</f>
        <v>0</v>
      </c>
      <c r="F73" s="41">
        <f>Spending_determinants!$D$6*'Spending_RR£'!F71</f>
        <v>0</v>
      </c>
      <c r="G73" s="41">
        <f>Spending_determinants!$D$6*'Spending_RR£'!G71</f>
        <v>0</v>
      </c>
      <c r="H73" s="41">
        <f>Spending_determinants!$D$6*'Spending_RR£'!H71</f>
        <v>0</v>
      </c>
      <c r="I73" s="41">
        <f>Spending_determinants!$D$6*'Spending_RR£'!I71</f>
        <v>0</v>
      </c>
      <c r="J73" s="92" t="str">
        <f>J72</f>
        <v>Other benefits</v>
      </c>
    </row>
    <row r="74" spans="1:10" x14ac:dyDescent="0.2">
      <c r="A74" s="31"/>
      <c r="B74" s="31"/>
      <c r="C74" s="34" t="s">
        <v>6</v>
      </c>
      <c r="D74" s="41">
        <f>Spending_determinants!$DE$6*'Spending_RR£'!D72</f>
        <v>0</v>
      </c>
      <c r="E74" s="41">
        <f>Spending_determinants!$DE$6*'Spending_RR£'!E72</f>
        <v>0</v>
      </c>
      <c r="F74" s="41">
        <f>Spending_determinants!$DE$6*'Spending_RR£'!F72</f>
        <v>0</v>
      </c>
      <c r="G74" s="41">
        <f>Spending_determinants!$DE$6*'Spending_RR£'!G72</f>
        <v>0</v>
      </c>
      <c r="H74" s="41">
        <f>Spending_determinants!$DE$6*'Spending_RR£'!H72</f>
        <v>0</v>
      </c>
      <c r="I74" s="41">
        <f>Spending_determinants!$DE$6*'Spending_RR£'!I72</f>
        <v>0</v>
      </c>
      <c r="J74" s="92" t="str">
        <f>J73</f>
        <v>Other benefits</v>
      </c>
    </row>
    <row r="75" spans="1:10" x14ac:dyDescent="0.2">
      <c r="A75" s="31"/>
      <c r="B75" s="31"/>
      <c r="C75" s="34" t="s">
        <v>7</v>
      </c>
      <c r="D75" s="41">
        <f>Spending_determinants!$F$6*'Spending_RR£'!D73</f>
        <v>0</v>
      </c>
      <c r="E75" s="41">
        <f>Spending_determinants!$F$6*'Spending_RR£'!E73</f>
        <v>0</v>
      </c>
      <c r="F75" s="41">
        <f>Spending_determinants!$F$6*'Spending_RR£'!F73</f>
        <v>0</v>
      </c>
      <c r="G75" s="41">
        <f>Spending_determinants!$F$6*'Spending_RR£'!G73</f>
        <v>0</v>
      </c>
      <c r="H75" s="41">
        <f>Spending_determinants!$F$6*'Spending_RR£'!H73</f>
        <v>0</v>
      </c>
      <c r="I75" s="41">
        <f>Spending_determinants!$F$6*'Spending_RR£'!I73</f>
        <v>0</v>
      </c>
      <c r="J75" s="92" t="str">
        <f>J74</f>
        <v>Other benefits</v>
      </c>
    </row>
    <row r="76" spans="1:10" x14ac:dyDescent="0.2">
      <c r="A76" s="31"/>
      <c r="B76" s="31"/>
      <c r="C76" s="34" t="s">
        <v>289</v>
      </c>
      <c r="D76" s="41">
        <f>Spending_determinants!$G$6*'Spending_RR£'!D74</f>
        <v>0</v>
      </c>
      <c r="E76" s="41">
        <f>Spending_determinants!$G$6*'Spending_RR£'!E74</f>
        <v>0</v>
      </c>
      <c r="F76" s="41">
        <f>Spending_determinants!$G$6*'Spending_RR£'!F74</f>
        <v>0</v>
      </c>
      <c r="G76" s="41">
        <f>Spending_determinants!$G$6*'Spending_RR£'!G74</f>
        <v>0</v>
      </c>
      <c r="H76" s="41">
        <f>Spending_determinants!$G$6*'Spending_RR£'!H74</f>
        <v>0</v>
      </c>
      <c r="I76" s="41">
        <f>Spending_determinants!$G$6*'Spending_RR£'!I74</f>
        <v>0</v>
      </c>
      <c r="J76" s="92"/>
    </row>
    <row r="77" spans="1:10" x14ac:dyDescent="0.2">
      <c r="A77" s="31"/>
      <c r="B77" s="91" t="s">
        <v>73</v>
      </c>
      <c r="C77" s="63" t="s">
        <v>3</v>
      </c>
      <c r="D77" s="62"/>
      <c r="E77" s="62"/>
      <c r="F77" s="62"/>
      <c r="G77" s="62"/>
      <c r="H77" s="62"/>
      <c r="I77" s="62"/>
      <c r="J77" s="92" t="str">
        <f>B77</f>
        <v>Universal credit</v>
      </c>
    </row>
    <row r="78" spans="1:10" x14ac:dyDescent="0.2">
      <c r="A78" s="31"/>
      <c r="B78" s="31"/>
      <c r="C78" s="34" t="s">
        <v>4</v>
      </c>
      <c r="D78" s="41">
        <f>Spending_determinants!$C$6*'Spending_RR£'!D76</f>
        <v>0</v>
      </c>
      <c r="E78" s="41">
        <f>Spending_determinants!$C$6*'Spending_RR£'!E76</f>
        <v>0</v>
      </c>
      <c r="F78" s="41">
        <f>Spending_determinants!$C$6*'Spending_RR£'!F76</f>
        <v>0</v>
      </c>
      <c r="G78" s="41">
        <f>Spending_determinants!$C$6*'Spending_RR£'!G76</f>
        <v>0</v>
      </c>
      <c r="H78" s="41">
        <f>Spending_determinants!$C$6*'Spending_RR£'!H76</f>
        <v>0</v>
      </c>
      <c r="I78" s="41">
        <f>Spending_determinants!$C$6*'Spending_RR£'!I76</f>
        <v>0</v>
      </c>
      <c r="J78" s="92" t="str">
        <f>J77</f>
        <v>Universal credit</v>
      </c>
    </row>
    <row r="79" spans="1:10" x14ac:dyDescent="0.2">
      <c r="A79" s="31"/>
      <c r="B79" s="31"/>
      <c r="C79" s="34" t="s">
        <v>5</v>
      </c>
      <c r="D79" s="41">
        <f>Spending_determinants!$CD$6*'Spending_RR£'!D77</f>
        <v>0</v>
      </c>
      <c r="E79" s="41">
        <f>Spending_determinants!$CD$6*'Spending_RR£'!E77</f>
        <v>0</v>
      </c>
      <c r="F79" s="41">
        <f>Spending_determinants!$CD$6*'Spending_RR£'!F77</f>
        <v>0</v>
      </c>
      <c r="G79" s="41">
        <f>Spending_determinants!$CD$6*'Spending_RR£'!G77</f>
        <v>0</v>
      </c>
      <c r="H79" s="41">
        <f>Spending_determinants!$CD$6*'Spending_RR£'!H77</f>
        <v>0</v>
      </c>
      <c r="I79" s="41">
        <f>Spending_determinants!$CD$6*'Spending_RR£'!I77</f>
        <v>0</v>
      </c>
      <c r="J79" s="92" t="str">
        <f>J78</f>
        <v>Universal credit</v>
      </c>
    </row>
    <row r="80" spans="1:10" x14ac:dyDescent="0.2">
      <c r="A80" s="31"/>
      <c r="B80" s="31"/>
      <c r="C80" s="34" t="s">
        <v>6</v>
      </c>
      <c r="D80" s="41">
        <f>Spending_determinants!$E$6*'Spending_RR£'!D78</f>
        <v>0</v>
      </c>
      <c r="E80" s="41">
        <f>Spending_determinants!$E$6*'Spending_RR£'!E78</f>
        <v>0</v>
      </c>
      <c r="F80" s="41">
        <f>Spending_determinants!$E$6*'Spending_RR£'!F78</f>
        <v>0</v>
      </c>
      <c r="G80" s="41">
        <f>Spending_determinants!$E$6*'Spending_RR£'!G78</f>
        <v>0</v>
      </c>
      <c r="H80" s="41">
        <f>Spending_determinants!$E$6*'Spending_RR£'!H78</f>
        <v>0</v>
      </c>
      <c r="I80" s="41">
        <f>Spending_determinants!$E$6*'Spending_RR£'!I78</f>
        <v>0</v>
      </c>
      <c r="J80" s="92" t="str">
        <f>J79</f>
        <v>Universal credit</v>
      </c>
    </row>
    <row r="81" spans="1:10" x14ac:dyDescent="0.2">
      <c r="A81" s="31"/>
      <c r="B81" s="31"/>
      <c r="C81" s="34" t="s">
        <v>7</v>
      </c>
      <c r="D81" s="41">
        <f>Spending_determinants!$F$6*'Spending_RR£'!D79</f>
        <v>0</v>
      </c>
      <c r="E81" s="41">
        <f>Spending_determinants!$F$6*'Spending_RR£'!E79</f>
        <v>0</v>
      </c>
      <c r="F81" s="41">
        <f>Spending_determinants!$F$6*'Spending_RR£'!F79</f>
        <v>0</v>
      </c>
      <c r="G81" s="41">
        <f>Spending_determinants!$F$6*'Spending_RR£'!G79</f>
        <v>0</v>
      </c>
      <c r="H81" s="41">
        <f>Spending_determinants!$F$6*'Spending_RR£'!H79</f>
        <v>0</v>
      </c>
      <c r="I81" s="41">
        <f>Spending_determinants!$F$6*'Spending_RR£'!I79</f>
        <v>0</v>
      </c>
      <c r="J81" s="92" t="str">
        <f>J80</f>
        <v>Universal credit</v>
      </c>
    </row>
    <row r="82" spans="1:10" x14ac:dyDescent="0.2">
      <c r="A82" s="31"/>
      <c r="B82" s="31"/>
      <c r="C82" s="34" t="s">
        <v>289</v>
      </c>
      <c r="D82" s="41">
        <f>Spending_determinants!$G$6*'Spending_RR£'!D80</f>
        <v>0</v>
      </c>
      <c r="E82" s="41">
        <f>Spending_determinants!$G$6*'Spending_RR£'!E80</f>
        <v>0</v>
      </c>
      <c r="F82" s="41">
        <f>Spending_determinants!$G$6*'Spending_RR£'!F80</f>
        <v>0</v>
      </c>
      <c r="G82" s="41">
        <f>Spending_determinants!$G$6*'Spending_RR£'!G80</f>
        <v>0</v>
      </c>
      <c r="H82" s="41">
        <f>Spending_determinants!$G$6*'Spending_RR£'!H80</f>
        <v>0</v>
      </c>
      <c r="I82" s="41">
        <f>Spending_determinants!$G$6*'Spending_RR£'!I80</f>
        <v>0</v>
      </c>
      <c r="J82" s="92"/>
    </row>
    <row r="83" spans="1:10" x14ac:dyDescent="0.2">
      <c r="A83" s="31" t="s">
        <v>142</v>
      </c>
      <c r="B83" s="91" t="s">
        <v>76</v>
      </c>
      <c r="C83" s="63" t="s">
        <v>3</v>
      </c>
      <c r="D83" s="62"/>
      <c r="E83" s="62"/>
      <c r="F83" s="62"/>
      <c r="G83" s="62"/>
      <c r="H83" s="62"/>
      <c r="I83" s="62"/>
      <c r="J83" s="92" t="str">
        <f>B83</f>
        <v>Unfunded public sector pensions</v>
      </c>
    </row>
    <row r="84" spans="1:10" x14ac:dyDescent="0.2">
      <c r="A84" s="31"/>
      <c r="B84" s="31"/>
      <c r="C84" s="34" t="s">
        <v>4</v>
      </c>
      <c r="D84" s="41">
        <f>Spending_determinants!$C$7*'Spending_RR£'!D82</f>
        <v>0</v>
      </c>
      <c r="E84" s="41">
        <f>Spending_determinants!$C$7*'Spending_RR£'!E82</f>
        <v>0</v>
      </c>
      <c r="F84" s="41">
        <f>Spending_determinants!$C$7*'Spending_RR£'!F82</f>
        <v>0</v>
      </c>
      <c r="G84" s="41">
        <f>Spending_determinants!$C$7*'Spending_RR£'!G82</f>
        <v>0</v>
      </c>
      <c r="H84" s="41">
        <f>Spending_determinants!$C$7*'Spending_RR£'!H82</f>
        <v>0</v>
      </c>
      <c r="I84" s="41">
        <f>Spending_determinants!$C$7*'Spending_RR£'!I82</f>
        <v>0</v>
      </c>
      <c r="J84" s="92" t="str">
        <f>J83</f>
        <v>Unfunded public sector pensions</v>
      </c>
    </row>
    <row r="85" spans="1:10" x14ac:dyDescent="0.2">
      <c r="A85" s="31"/>
      <c r="B85" s="31"/>
      <c r="C85" s="34" t="s">
        <v>5</v>
      </c>
      <c r="D85" s="41">
        <f>Spending_determinants!$D$7*'Spending_RR£'!D83</f>
        <v>0</v>
      </c>
      <c r="E85" s="41">
        <f>Spending_determinants!$D$7*'Spending_RR£'!E83</f>
        <v>0</v>
      </c>
      <c r="F85" s="41">
        <f>Spending_determinants!$D$7*'Spending_RR£'!F83</f>
        <v>0</v>
      </c>
      <c r="G85" s="41">
        <f>Spending_determinants!$D$7*'Spending_RR£'!G83</f>
        <v>0</v>
      </c>
      <c r="H85" s="41">
        <f>Spending_determinants!$D$7*'Spending_RR£'!H83</f>
        <v>0</v>
      </c>
      <c r="I85" s="41">
        <f>Spending_determinants!$D$7*'Spending_RR£'!I83</f>
        <v>0</v>
      </c>
      <c r="J85" s="92" t="str">
        <f>J84</f>
        <v>Unfunded public sector pensions</v>
      </c>
    </row>
    <row r="86" spans="1:10" x14ac:dyDescent="0.2">
      <c r="A86" s="31"/>
      <c r="B86" s="31"/>
      <c r="C86" s="34" t="s">
        <v>6</v>
      </c>
      <c r="D86" s="41">
        <f>Spending_determinants!$E$7*'Spending_RR£'!D84</f>
        <v>0</v>
      </c>
      <c r="E86" s="41">
        <f>Spending_determinants!$E$7*'Spending_RR£'!E84</f>
        <v>0</v>
      </c>
      <c r="F86" s="41">
        <f>Spending_determinants!$E$7*'Spending_RR£'!F84</f>
        <v>0</v>
      </c>
      <c r="G86" s="41">
        <f>Spending_determinants!$E$7*'Spending_RR£'!G84</f>
        <v>0</v>
      </c>
      <c r="H86" s="41">
        <f>Spending_determinants!$E$7*'Spending_RR£'!H84</f>
        <v>0</v>
      </c>
      <c r="I86" s="41">
        <f>Spending_determinants!$E$7*'Spending_RR£'!I84</f>
        <v>0</v>
      </c>
      <c r="J86" s="92" t="str">
        <f>J85</f>
        <v>Unfunded public sector pensions</v>
      </c>
    </row>
    <row r="87" spans="1:10" x14ac:dyDescent="0.2">
      <c r="A87" s="31"/>
      <c r="B87" s="31"/>
      <c r="C87" s="34" t="s">
        <v>7</v>
      </c>
      <c r="D87" s="41">
        <f>Spending_determinants!$F$7*'Spending_RR£'!D85</f>
        <v>0</v>
      </c>
      <c r="E87" s="41">
        <f>Spending_determinants!$F$7*'Spending_RR£'!E85</f>
        <v>0</v>
      </c>
      <c r="F87" s="41">
        <f>Spending_determinants!$F$7*'Spending_RR£'!F85</f>
        <v>0</v>
      </c>
      <c r="G87" s="41">
        <f>Spending_determinants!$F$7*'Spending_RR£'!G85</f>
        <v>0</v>
      </c>
      <c r="H87" s="41">
        <f>Spending_determinants!$F$7*'Spending_RR£'!H85</f>
        <v>6.1668325272144143E-12</v>
      </c>
      <c r="I87" s="41">
        <f>Spending_determinants!$F$7*'Spending_RR£'!I85</f>
        <v>6.3750345893578137E-12</v>
      </c>
      <c r="J87" s="92" t="str">
        <f>J86</f>
        <v>Unfunded public sector pensions</v>
      </c>
    </row>
    <row r="88" spans="1:10" x14ac:dyDescent="0.2">
      <c r="A88" s="31"/>
      <c r="B88" s="31"/>
      <c r="C88" s="34" t="s">
        <v>289</v>
      </c>
      <c r="D88" s="41">
        <f>Spending_determinants!$G$7*'Spending_RR£'!D86</f>
        <v>0</v>
      </c>
      <c r="E88" s="41">
        <f>Spending_determinants!$G$7*'Spending_RR£'!E86</f>
        <v>0</v>
      </c>
      <c r="F88" s="41">
        <f>Spending_determinants!$G$7*'Spending_RR£'!F86</f>
        <v>0</v>
      </c>
      <c r="G88" s="41">
        <f>Spending_determinants!$G$7*'Spending_RR£'!G86</f>
        <v>0</v>
      </c>
      <c r="H88" s="41">
        <f>Spending_determinants!$G$7*'Spending_RR£'!H86</f>
        <v>0</v>
      </c>
      <c r="I88" s="41">
        <f>Spending_determinants!$G$7*'Spending_RR£'!I86</f>
        <v>-6.3313077035927308E-12</v>
      </c>
      <c r="J88" s="92"/>
    </row>
    <row r="89" spans="1:10" x14ac:dyDescent="0.2">
      <c r="A89" s="31" t="s">
        <v>77</v>
      </c>
      <c r="B89" s="91" t="s">
        <v>69</v>
      </c>
      <c r="C89" s="63" t="s">
        <v>3</v>
      </c>
      <c r="D89" s="62"/>
      <c r="E89" s="62"/>
      <c r="F89" s="62"/>
      <c r="G89" s="62"/>
      <c r="H89" s="62"/>
      <c r="I89" s="62"/>
      <c r="J89" s="92" t="str">
        <f>B89</f>
        <v>State pensions</v>
      </c>
    </row>
    <row r="90" spans="1:10" x14ac:dyDescent="0.2">
      <c r="A90" s="31"/>
      <c r="B90" s="31"/>
      <c r="C90" s="34" t="s">
        <v>4</v>
      </c>
      <c r="D90" s="41">
        <f>Spending_determinants!$C$8*'Spending_RR£'!D88</f>
        <v>0</v>
      </c>
      <c r="E90" s="41">
        <f>Spending_determinants!$C$8*'Spending_RR£'!E88</f>
        <v>0</v>
      </c>
      <c r="F90" s="41">
        <f>Spending_determinants!$C$8*'Spending_RR£'!F88</f>
        <v>0</v>
      </c>
      <c r="G90" s="41">
        <f>Spending_determinants!$C$8*'Spending_RR£'!G88</f>
        <v>0</v>
      </c>
      <c r="H90" s="41">
        <f>Spending_determinants!$C$8*'Spending_RR£'!H88</f>
        <v>0</v>
      </c>
      <c r="I90" s="41">
        <f>Spending_determinants!$C$8*'Spending_RR£'!I88</f>
        <v>0</v>
      </c>
      <c r="J90" s="92" t="str">
        <f>J89</f>
        <v>State pensions</v>
      </c>
    </row>
    <row r="91" spans="1:10" x14ac:dyDescent="0.2">
      <c r="A91" s="31"/>
      <c r="B91" s="31"/>
      <c r="C91" s="34" t="s">
        <v>5</v>
      </c>
      <c r="D91" s="41">
        <f>Spending_determinants!$D$8*'Spending_RR£'!D89</f>
        <v>0</v>
      </c>
      <c r="E91" s="41">
        <f>Spending_determinants!$D$8*'Spending_RR£'!E89</f>
        <v>0</v>
      </c>
      <c r="F91" s="41">
        <f>Spending_determinants!$D$8*'Spending_RR£'!F89</f>
        <v>0</v>
      </c>
      <c r="G91" s="41">
        <f>Spending_determinants!$D$8*'Spending_RR£'!G89</f>
        <v>0</v>
      </c>
      <c r="H91" s="41">
        <f>Spending_determinants!$D$8*'Spending_RR£'!H89</f>
        <v>0</v>
      </c>
      <c r="I91" s="41">
        <f>Spending_determinants!$D$8*'Spending_RR£'!I89</f>
        <v>0</v>
      </c>
      <c r="J91" s="92" t="str">
        <f>J90</f>
        <v>State pensions</v>
      </c>
    </row>
    <row r="92" spans="1:10" x14ac:dyDescent="0.2">
      <c r="A92" s="31"/>
      <c r="B92" s="31"/>
      <c r="C92" s="34" t="s">
        <v>6</v>
      </c>
      <c r="D92" s="41">
        <f>Spending_determinants!$E$8*'Spending_RR£'!D90</f>
        <v>0</v>
      </c>
      <c r="E92" s="41">
        <f>Spending_determinants!$E$8*'Spending_RR£'!E90</f>
        <v>0</v>
      </c>
      <c r="F92" s="41">
        <f>Spending_determinants!$E$8*'Spending_RR£'!F90</f>
        <v>0</v>
      </c>
      <c r="G92" s="41">
        <f>Spending_determinants!$E$8*'Spending_RR£'!G90</f>
        <v>0</v>
      </c>
      <c r="H92" s="41">
        <f>Spending_determinants!$E$8*'Spending_RR£'!H90</f>
        <v>0</v>
      </c>
      <c r="I92" s="41">
        <f>Spending_determinants!$E$8*'Spending_RR£'!I90</f>
        <v>0</v>
      </c>
      <c r="J92" s="92" t="str">
        <f>J91</f>
        <v>State pensions</v>
      </c>
    </row>
    <row r="93" spans="1:10" x14ac:dyDescent="0.2">
      <c r="A93" s="31"/>
      <c r="B93" s="31"/>
      <c r="C93" s="34" t="s">
        <v>7</v>
      </c>
      <c r="D93" s="41">
        <f>Spending_determinants!$F$8*'Spending_RR£'!D91</f>
        <v>0</v>
      </c>
      <c r="E93" s="41">
        <f>Spending_determinants!$F$8*'Spending_RR£'!E91</f>
        <v>0</v>
      </c>
      <c r="F93" s="41">
        <f>Spending_determinants!$F$8*'Spending_RR£'!F91</f>
        <v>0</v>
      </c>
      <c r="G93" s="41">
        <f>Spending_determinants!$F$8*'Spending_RR£'!G91</f>
        <v>0</v>
      </c>
      <c r="H93" s="41">
        <f>Spending_determinants!$F$8*'Spending_RR£'!H91</f>
        <v>0</v>
      </c>
      <c r="I93" s="41">
        <f>Spending_determinants!$F$8*'Spending_RR£'!I91</f>
        <v>0</v>
      </c>
      <c r="J93" s="92" t="str">
        <f>J92</f>
        <v>State pensions</v>
      </c>
    </row>
    <row r="94" spans="1:10" x14ac:dyDescent="0.2">
      <c r="A94" s="31"/>
      <c r="B94" s="31"/>
      <c r="C94" s="34" t="s">
        <v>289</v>
      </c>
      <c r="D94" s="41">
        <f>Spending_determinants!$G$8*'Spending_RR£'!D92</f>
        <v>0</v>
      </c>
      <c r="E94" s="41">
        <f>Spending_determinants!$G$8*'Spending_RR£'!E92</f>
        <v>0</v>
      </c>
      <c r="F94" s="41">
        <f>Spending_determinants!$G$8*'Spending_RR£'!F92</f>
        <v>0</v>
      </c>
      <c r="G94" s="41">
        <f>Spending_determinants!$G$8*'Spending_RR£'!G92</f>
        <v>0</v>
      </c>
      <c r="H94" s="41">
        <f>Spending_determinants!$G$8*'Spending_RR£'!H92</f>
        <v>0</v>
      </c>
      <c r="I94" s="41">
        <f>Spending_determinants!$G$8*'Spending_RR£'!I92</f>
        <v>0</v>
      </c>
      <c r="J94" s="92"/>
    </row>
    <row r="95" spans="1:10" x14ac:dyDescent="0.2">
      <c r="A95" s="31"/>
      <c r="B95" s="91" t="s">
        <v>72</v>
      </c>
      <c r="C95" s="63" t="s">
        <v>3</v>
      </c>
      <c r="D95" s="62"/>
      <c r="E95" s="62"/>
      <c r="F95" s="62"/>
      <c r="G95" s="62"/>
      <c r="H95" s="62"/>
      <c r="I95" s="62"/>
      <c r="J95" s="92" t="str">
        <f>B95</f>
        <v>Other benefits</v>
      </c>
    </row>
    <row r="96" spans="1:10" x14ac:dyDescent="0.2">
      <c r="A96" s="31"/>
      <c r="B96" s="31"/>
      <c r="C96" s="34" t="s">
        <v>4</v>
      </c>
      <c r="D96" s="41">
        <f>Spending_determinants!$C$8*'Spending_RR£'!D94</f>
        <v>0</v>
      </c>
      <c r="E96" s="41">
        <f>Spending_determinants!$C$8*'Spending_RR£'!E94</f>
        <v>0</v>
      </c>
      <c r="F96" s="41">
        <f>Spending_determinants!$C$8*'Spending_RR£'!F94</f>
        <v>0</v>
      </c>
      <c r="G96" s="41">
        <f>Spending_determinants!$C$8*'Spending_RR£'!G94</f>
        <v>0</v>
      </c>
      <c r="H96" s="41">
        <f>Spending_determinants!$C$8*'Spending_RR£'!H94</f>
        <v>0</v>
      </c>
      <c r="I96" s="41">
        <f>Spending_determinants!$C$8*'Spending_RR£'!I94</f>
        <v>0</v>
      </c>
      <c r="J96" s="92" t="str">
        <f>J95</f>
        <v>Other benefits</v>
      </c>
    </row>
    <row r="97" spans="1:10" x14ac:dyDescent="0.2">
      <c r="A97" s="31"/>
      <c r="B97" s="31"/>
      <c r="C97" s="34" t="s">
        <v>5</v>
      </c>
      <c r="D97" s="41">
        <f>Spending_determinants!$D$8*'Spending_RR£'!D95</f>
        <v>0</v>
      </c>
      <c r="E97" s="41">
        <f>Spending_determinants!$D$8*'Spending_RR£'!E95</f>
        <v>0</v>
      </c>
      <c r="F97" s="41">
        <f>Spending_determinants!$D$8*'Spending_RR£'!F95</f>
        <v>0</v>
      </c>
      <c r="G97" s="41">
        <f>Spending_determinants!$D$8*'Spending_RR£'!G95</f>
        <v>0</v>
      </c>
      <c r="H97" s="41">
        <f>Spending_determinants!$D$8*'Spending_RR£'!H95</f>
        <v>0</v>
      </c>
      <c r="I97" s="41">
        <f>Spending_determinants!$D$8*'Spending_RR£'!I95</f>
        <v>0</v>
      </c>
      <c r="J97" s="92" t="str">
        <f>J96</f>
        <v>Other benefits</v>
      </c>
    </row>
    <row r="98" spans="1:10" x14ac:dyDescent="0.2">
      <c r="A98" s="31"/>
      <c r="B98" s="31"/>
      <c r="C98" s="34" t="s">
        <v>6</v>
      </c>
      <c r="D98" s="41">
        <f>Spending_determinants!$E$8*'Spending_RR£'!D96</f>
        <v>0</v>
      </c>
      <c r="E98" s="41">
        <f>Spending_determinants!$E$8*'Spending_RR£'!E96</f>
        <v>0</v>
      </c>
      <c r="F98" s="41">
        <f>Spending_determinants!$E$8*'Spending_RR£'!F96</f>
        <v>0</v>
      </c>
      <c r="G98" s="41">
        <f>Spending_determinants!$E$8*'Spending_RR£'!G96</f>
        <v>0</v>
      </c>
      <c r="H98" s="41">
        <f>Spending_determinants!$E$8*'Spending_RR£'!H96</f>
        <v>0</v>
      </c>
      <c r="I98" s="41">
        <f>Spending_determinants!$E$8*'Spending_RR£'!I96</f>
        <v>0</v>
      </c>
      <c r="J98" s="92" t="str">
        <f>J97</f>
        <v>Other benefits</v>
      </c>
    </row>
    <row r="99" spans="1:10" x14ac:dyDescent="0.2">
      <c r="A99" s="31"/>
      <c r="B99" s="31"/>
      <c r="C99" s="34" t="s">
        <v>7</v>
      </c>
      <c r="D99" s="41">
        <f>Spending_determinants!$F$8*'Spending_RR£'!D97</f>
        <v>0</v>
      </c>
      <c r="E99" s="41">
        <f>Spending_determinants!$F$8*'Spending_RR£'!E97</f>
        <v>0</v>
      </c>
      <c r="F99" s="41">
        <f>Spending_determinants!$F$8*'Spending_RR£'!F97</f>
        <v>0</v>
      </c>
      <c r="G99" s="41">
        <f>Spending_determinants!$F$8*'Spending_RR£'!G97</f>
        <v>0</v>
      </c>
      <c r="H99" s="41">
        <f>Spending_determinants!$F$8*'Spending_RR£'!H97</f>
        <v>0</v>
      </c>
      <c r="I99" s="41">
        <f>Spending_determinants!$F$8*'Spending_RR£'!I97</f>
        <v>0</v>
      </c>
      <c r="J99" s="92" t="str">
        <f>J98</f>
        <v>Other benefits</v>
      </c>
    </row>
    <row r="100" spans="1:10" x14ac:dyDescent="0.2">
      <c r="A100" s="31"/>
      <c r="B100" s="31"/>
      <c r="C100" s="34" t="s">
        <v>289</v>
      </c>
      <c r="D100" s="41">
        <f>Spending_determinants!$G$8*'Spending_RR£'!D98</f>
        <v>0</v>
      </c>
      <c r="E100" s="41">
        <f>Spending_determinants!$G$8*'Spending_RR£'!E98</f>
        <v>0</v>
      </c>
      <c r="F100" s="41">
        <f>Spending_determinants!$G$8*'Spending_RR£'!F98</f>
        <v>0</v>
      </c>
      <c r="G100" s="41">
        <f>Spending_determinants!$G$8*'Spending_RR£'!G98</f>
        <v>0</v>
      </c>
      <c r="H100" s="41">
        <f>Spending_determinants!$G$8*'Spending_RR£'!H98</f>
        <v>0</v>
      </c>
      <c r="I100" s="61">
        <f>Spending_determinants!$G$8*'Spending_RR£'!I98</f>
        <v>0</v>
      </c>
      <c r="J100" s="92"/>
    </row>
    <row r="101" spans="1:10" x14ac:dyDescent="0.2">
      <c r="A101" s="31" t="s">
        <v>78</v>
      </c>
      <c r="B101" s="91" t="s">
        <v>73</v>
      </c>
      <c r="C101" s="63"/>
      <c r="D101" s="62">
        <f>Spending_determinants!B$9*'Spending_RR£'!D99</f>
        <v>0</v>
      </c>
      <c r="E101" s="62">
        <f>Spending_determinants!C$9*'Spending_RR£'!E99</f>
        <v>0</v>
      </c>
      <c r="F101" s="62">
        <f>Spending_determinants!D$9*'Spending_RR£'!F99</f>
        <v>0</v>
      </c>
      <c r="G101" s="62">
        <f>Spending_determinants!E$9*'Spending_RR£'!G99</f>
        <v>0</v>
      </c>
      <c r="H101" s="62">
        <f>Spending_determinants!F$9*'Spending_RR£'!H99</f>
        <v>0</v>
      </c>
      <c r="I101" s="62">
        <f>Spending_determinants!G$9*'Spending_RR£'!I99</f>
        <v>0</v>
      </c>
      <c r="J101" s="92" t="str">
        <f t="shared" ref="J101:J108" si="1">B101</f>
        <v>Universal credit</v>
      </c>
    </row>
    <row r="102" spans="1:10" x14ac:dyDescent="0.2">
      <c r="A102" s="31" t="s">
        <v>79</v>
      </c>
      <c r="B102" s="91" t="s">
        <v>71</v>
      </c>
      <c r="C102" s="63"/>
      <c r="D102" s="62">
        <f>Spending_determinants!B$10*'Spending_RR£'!D100</f>
        <v>0</v>
      </c>
      <c r="E102" s="62">
        <f>Spending_determinants!C$10*'Spending_RR£'!E100</f>
        <v>0</v>
      </c>
      <c r="F102" s="62">
        <f>Spending_determinants!D$10*'Spending_RR£'!F100</f>
        <v>0</v>
      </c>
      <c r="G102" s="62">
        <f>Spending_determinants!E$10*'Spending_RR£'!G100</f>
        <v>0</v>
      </c>
      <c r="H102" s="62">
        <f>Spending_determinants!F$10*'Spending_RR£'!H100</f>
        <v>0</v>
      </c>
      <c r="I102" s="62">
        <f>Spending_determinants!G$10*'Spending_RR£'!I100</f>
        <v>0</v>
      </c>
      <c r="J102" s="92" t="str">
        <f t="shared" si="1"/>
        <v>Working age benefits</v>
      </c>
    </row>
    <row r="103" spans="1:10" x14ac:dyDescent="0.2">
      <c r="A103" s="31" t="s">
        <v>80</v>
      </c>
      <c r="B103" s="91" t="s">
        <v>81</v>
      </c>
      <c r="C103" s="63"/>
      <c r="D103" s="62">
        <f>Spending_determinants!B$11*'Spending_RR£'!D101</f>
        <v>0</v>
      </c>
      <c r="E103" s="62">
        <f>Spending_determinants!C$11*'Spending_RR£'!E101</f>
        <v>0</v>
      </c>
      <c r="F103" s="62">
        <f>Spending_determinants!D$11*'Spending_RR£'!F101</f>
        <v>0</v>
      </c>
      <c r="G103" s="62">
        <f>Spending_determinants!E$11*'Spending_RR£'!G101</f>
        <v>0</v>
      </c>
      <c r="H103" s="62">
        <f>Spending_determinants!F$11*'Spending_RR£'!H101</f>
        <v>0</v>
      </c>
      <c r="I103" s="62">
        <f>Spending_determinants!G$11*'Spending_RR£'!I101</f>
        <v>0</v>
      </c>
      <c r="J103" s="92" t="str">
        <f t="shared" si="1"/>
        <v>Locally financed capital expenditure</v>
      </c>
    </row>
    <row r="104" spans="1:10" x14ac:dyDescent="0.2">
      <c r="A104" s="31"/>
      <c r="B104" s="31" t="s">
        <v>82</v>
      </c>
      <c r="D104" s="64">
        <f>Spending_determinants!B$11*'Spending_RR£'!D102</f>
        <v>0</v>
      </c>
      <c r="E104" s="64">
        <f>Spending_determinants!C$11*'Spending_RR£'!E102</f>
        <v>0</v>
      </c>
      <c r="F104" s="64">
        <f>Spending_determinants!D$11*'Spending_RR£'!F102</f>
        <v>0</v>
      </c>
      <c r="G104" s="64">
        <f>Spending_determinants!E$11*'Spending_RR£'!G102</f>
        <v>0</v>
      </c>
      <c r="H104" s="64">
        <f>Spending_determinants!F$11*'Spending_RR£'!H102</f>
        <v>0</v>
      </c>
      <c r="I104" s="64">
        <f>Spending_determinants!G$11*'Spending_RR£'!I102</f>
        <v>0</v>
      </c>
      <c r="J104" s="92" t="str">
        <f t="shared" si="1"/>
        <v>Public corporations' capital expenditure</v>
      </c>
    </row>
    <row r="105" spans="1:10" x14ac:dyDescent="0.2">
      <c r="A105" s="31"/>
      <c r="B105" s="31" t="s">
        <v>260</v>
      </c>
      <c r="C105" s="60"/>
      <c r="D105" s="61">
        <f>Spending_determinants!B$11*'Spending_RR£'!D103</f>
        <v>0</v>
      </c>
      <c r="E105" s="61">
        <f>Spending_determinants!C$11*'Spending_RR£'!E103</f>
        <v>0</v>
      </c>
      <c r="F105" s="61">
        <f>Spending_determinants!D$11*'Spending_RR£'!F103</f>
        <v>0</v>
      </c>
      <c r="G105" s="61">
        <f>Spending_determinants!E$11*'Spending_RR£'!G103</f>
        <v>0</v>
      </c>
      <c r="H105" s="61">
        <f>Spending_determinants!F$11*'Spending_RR£'!H103</f>
        <v>0</v>
      </c>
      <c r="I105" s="61">
        <f>Spending_determinants!G$11*'Spending_RR£'!I103</f>
        <v>0</v>
      </c>
      <c r="J105" s="92" t="str">
        <f t="shared" si="1"/>
        <v>Company and other tax credits</v>
      </c>
    </row>
    <row r="106" spans="1:10" x14ac:dyDescent="0.2">
      <c r="A106" s="115" t="s">
        <v>18</v>
      </c>
      <c r="B106" s="115" t="s">
        <v>260</v>
      </c>
      <c r="C106" s="65"/>
      <c r="D106" s="68">
        <f>Spending_determinants!B$12*'Spending_RR£'!D104</f>
        <v>0</v>
      </c>
      <c r="E106" s="68">
        <f>Spending_determinants!C$12*'Spending_RR£'!E104</f>
        <v>0</v>
      </c>
      <c r="F106" s="68">
        <f>Spending_determinants!D$12*'Spending_RR£'!F104</f>
        <v>0</v>
      </c>
      <c r="G106" s="68">
        <f>Spending_determinants!E$12*'Spending_RR£'!G104</f>
        <v>0</v>
      </c>
      <c r="H106" s="68">
        <f>Spending_determinants!F$12*'Spending_RR£'!H104</f>
        <v>0</v>
      </c>
      <c r="I106" s="68">
        <f>Spending_determinants!G$12*'Spending_RR£'!I104</f>
        <v>0</v>
      </c>
      <c r="J106" s="92" t="str">
        <f t="shared" si="1"/>
        <v>Company and other tax credits</v>
      </c>
    </row>
    <row r="107" spans="1:10" x14ac:dyDescent="0.2">
      <c r="A107" s="91" t="s">
        <v>265</v>
      </c>
      <c r="B107" s="91" t="s">
        <v>258</v>
      </c>
      <c r="C107" s="63"/>
      <c r="D107" s="62">
        <f>Spending_determinants!B$13*'Spending_RR£'!D105</f>
        <v>0</v>
      </c>
      <c r="E107" s="62">
        <f>Spending_determinants!C$13*'Spending_RR£'!E105</f>
        <v>0</v>
      </c>
      <c r="F107" s="62">
        <f>Spending_determinants!D$13*'Spending_RR£'!F105</f>
        <v>0</v>
      </c>
      <c r="G107" s="62">
        <f>Spending_determinants!E$13*'Spending_RR£'!G105</f>
        <v>7.9321285494542161E-13</v>
      </c>
      <c r="H107" s="62">
        <f>Spending_determinants!F$13*'Spending_RR£'!H105</f>
        <v>7.9308497318401335E-13</v>
      </c>
      <c r="I107" s="62">
        <f>Spending_determinants!G$13*'Spending_RR£'!I105</f>
        <v>7.9295711203970028E-13</v>
      </c>
      <c r="J107" s="92" t="str">
        <f t="shared" si="1"/>
        <v>BBC current expenditure</v>
      </c>
    </row>
    <row r="108" spans="1:10" x14ac:dyDescent="0.2">
      <c r="A108" s="90"/>
      <c r="B108" s="90" t="s">
        <v>158</v>
      </c>
      <c r="C108" s="46"/>
      <c r="D108" s="64">
        <f>Spending_determinants!B$13*'Spending_RR£'!D106</f>
        <v>0</v>
      </c>
      <c r="E108" s="64">
        <f>Spending_determinants!C$13*'Spending_RR£'!E106</f>
        <v>0</v>
      </c>
      <c r="F108" s="64">
        <f>Spending_determinants!D$13*'Spending_RR£'!F106</f>
        <v>0</v>
      </c>
      <c r="G108" s="64">
        <f>Spending_determinants!E$13*'Spending_RR£'!G106</f>
        <v>4.4901893816192171E-12</v>
      </c>
      <c r="H108" s="64">
        <f>Spending_determinants!F$13*'Spending_RR£'!H106</f>
        <v>4.4791951255686779E-12</v>
      </c>
      <c r="I108" s="64">
        <f>Spending_determinants!G$13*'Spending_RR£'!I106</f>
        <v>4.4682277890210456E-12</v>
      </c>
      <c r="J108" s="92" t="str">
        <f t="shared" si="1"/>
        <v>Locally financed current expenditure</v>
      </c>
    </row>
  </sheetData>
  <hyperlinks>
    <hyperlink ref="A1" location="Notes!A1" display="Back to contents" xr:uid="{74CA2AD3-E613-42D3-8692-CE08D057DDD9}"/>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711E-B888-4BE9-BC38-BF61A8D28015}">
  <dimension ref="A1:Q38"/>
  <sheetViews>
    <sheetView showGridLines="0" zoomScaleNormal="100" workbookViewId="0">
      <pane xSplit="1" ySplit="5" topLeftCell="B6"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17" x14ac:dyDescent="0.2">
      <c r="A1" s="2" t="s">
        <v>206</v>
      </c>
    </row>
    <row r="2" spans="1:17" x14ac:dyDescent="0.2">
      <c r="A2" s="31" t="s">
        <v>285</v>
      </c>
      <c r="B2" s="31" t="s">
        <v>3</v>
      </c>
      <c r="C2" s="31" t="s">
        <v>4</v>
      </c>
      <c r="D2" s="31" t="s">
        <v>5</v>
      </c>
      <c r="E2" s="31" t="s">
        <v>6</v>
      </c>
      <c r="F2" s="31" t="s">
        <v>7</v>
      </c>
      <c r="G2" s="31" t="s">
        <v>289</v>
      </c>
    </row>
    <row r="3" spans="1:17" x14ac:dyDescent="0.2">
      <c r="A3" s="59" t="s">
        <v>143</v>
      </c>
      <c r="B3" s="41">
        <f t="shared" ref="B3:G3" si="0">SUM(B6:B18)</f>
        <v>0</v>
      </c>
      <c r="C3" s="41">
        <f t="shared" si="0"/>
        <v>0</v>
      </c>
      <c r="D3" s="41">
        <f t="shared" si="0"/>
        <v>0</v>
      </c>
      <c r="E3" s="41">
        <f t="shared" si="0"/>
        <v>5.2834022365646388E-12</v>
      </c>
      <c r="F3" s="41">
        <f t="shared" si="0"/>
        <v>1.1439112625967105E-11</v>
      </c>
      <c r="G3" s="41">
        <f t="shared" si="0"/>
        <v>1.163621949041856E-11</v>
      </c>
    </row>
    <row r="5" spans="1:17" x14ac:dyDescent="0.2">
      <c r="A5" s="31" t="s">
        <v>19</v>
      </c>
      <c r="B5" s="31" t="s">
        <v>3</v>
      </c>
      <c r="C5" s="31" t="s">
        <v>4</v>
      </c>
      <c r="D5" s="31" t="s">
        <v>5</v>
      </c>
      <c r="E5" s="31" t="s">
        <v>6</v>
      </c>
      <c r="F5" s="31" t="s">
        <v>7</v>
      </c>
      <c r="G5" s="31" t="s">
        <v>289</v>
      </c>
      <c r="H5" s="59"/>
      <c r="I5" s="59"/>
      <c r="J5" s="59"/>
      <c r="K5" s="59"/>
      <c r="L5" s="59"/>
      <c r="M5" s="59"/>
      <c r="N5" s="59"/>
      <c r="O5" s="59"/>
      <c r="P5" s="59"/>
      <c r="Q5" s="59"/>
    </row>
    <row r="6" spans="1:17" x14ac:dyDescent="0.2">
      <c r="A6" s="93" t="s">
        <v>67</v>
      </c>
      <c r="B6" s="41">
        <f>SUMIF(Spending_effects!$J$5:$J$108,$A6,Spending_effects!D$5:D$108)</f>
        <v>0</v>
      </c>
      <c r="C6" s="41">
        <f>SUMIF(Spending_effects!$J$5:$J$108,$A6,Spending_effects!E$5:E$108)</f>
        <v>0</v>
      </c>
      <c r="D6" s="41">
        <f>SUMIF(Spending_effects!$J$5:$J$108,$A6,Spending_effects!F$5:F$108)</f>
        <v>0</v>
      </c>
      <c r="E6" s="41">
        <f>SUMIF(Spending_effects!$J$5:$J$108,$A6,Spending_effects!G$5:G$108)</f>
        <v>0</v>
      </c>
      <c r="F6" s="41">
        <f>SUMIF(Spending_effects!$J$5:$J$108,$A6,Spending_effects!H$5:H$108)</f>
        <v>0</v>
      </c>
      <c r="G6" s="41">
        <f>SUMIF(Spending_effects!$J$5:$J$108,$A6,Spending_effects!I$5:I$108)</f>
        <v>0</v>
      </c>
    </row>
    <row r="7" spans="1:17" x14ac:dyDescent="0.2">
      <c r="A7" s="93" t="s">
        <v>68</v>
      </c>
      <c r="B7" s="41">
        <f>SUMIF(Spending_effects!$J$5:$J$108,$A7,Spending_effects!D$5:D$108)</f>
        <v>0</v>
      </c>
      <c r="C7" s="41">
        <f>SUMIF(Spending_effects!$J$5:$J$108,$A7,Spending_effects!E$5:E$108)</f>
        <v>0</v>
      </c>
      <c r="D7" s="41">
        <f>SUMIF(Spending_effects!$J$5:$J$108,$A7,Spending_effects!F$5:F$108)</f>
        <v>0</v>
      </c>
      <c r="E7" s="41">
        <f>SUMIF(Spending_effects!$J$5:$J$108,$A7,Spending_effects!G$5:G$108)</f>
        <v>0</v>
      </c>
      <c r="F7" s="41">
        <f>SUMIF(Spending_effects!$J$5:$J$108,$A7,Spending_effects!H$5:H$108)</f>
        <v>0</v>
      </c>
      <c r="G7" s="41">
        <f>SUMIF(Spending_effects!$J$5:$J$108,$A7,Spending_effects!I$5:I$108)</f>
        <v>0</v>
      </c>
    </row>
    <row r="8" spans="1:17" x14ac:dyDescent="0.2">
      <c r="A8" s="93" t="s">
        <v>69</v>
      </c>
      <c r="B8" s="41">
        <f>SUMIF(Spending_effects!$J$5:$J$108,$A8,Spending_effects!D$5:D$108)</f>
        <v>0</v>
      </c>
      <c r="C8" s="41">
        <f>SUMIF(Spending_effects!$J$5:$J$108,$A8,Spending_effects!E$5:E$108)</f>
        <v>0</v>
      </c>
      <c r="D8" s="41">
        <f>SUMIF(Spending_effects!$J$5:$J$108,$A8,Spending_effects!F$5:F$108)</f>
        <v>0</v>
      </c>
      <c r="E8" s="41">
        <f>SUMIF(Spending_effects!$J$5:$J$108,$A8,Spending_effects!G$5:G$108)</f>
        <v>0</v>
      </c>
      <c r="F8" s="41">
        <f>SUMIF(Spending_effects!$J$5:$J$108,$A8,Spending_effects!H$5:H$108)</f>
        <v>0</v>
      </c>
      <c r="G8" s="41">
        <f>SUMIF(Spending_effects!$J$5:$J$108,$A8,Spending_effects!I$5:I$108)</f>
        <v>0</v>
      </c>
    </row>
    <row r="9" spans="1:17" x14ac:dyDescent="0.2">
      <c r="A9" s="93" t="s">
        <v>70</v>
      </c>
      <c r="B9" s="41">
        <f>SUMIF(Spending_effects!$J$5:$J$108,$A9,Spending_effects!D$5:D$108)</f>
        <v>0</v>
      </c>
      <c r="C9" s="41">
        <f>SUMIF(Spending_effects!$J$5:$J$108,$A9,Spending_effects!E$5:E$108)</f>
        <v>0</v>
      </c>
      <c r="D9" s="41">
        <f>SUMIF(Spending_effects!$J$5:$J$108,$A9,Spending_effects!F$5:F$108)</f>
        <v>0</v>
      </c>
      <c r="E9" s="41">
        <f>SUMIF(Spending_effects!$J$5:$J$108,$A9,Spending_effects!G$5:G$108)</f>
        <v>0</v>
      </c>
      <c r="F9" s="41">
        <f>SUMIF(Spending_effects!$J$5:$J$108,$A9,Spending_effects!H$5:H$108)</f>
        <v>0</v>
      </c>
      <c r="G9" s="41">
        <f>SUMIF(Spending_effects!$J$5:$J$108,$A9,Spending_effects!I$5:I$108)</f>
        <v>0</v>
      </c>
    </row>
    <row r="10" spans="1:17" x14ac:dyDescent="0.2">
      <c r="A10" s="93" t="s">
        <v>71</v>
      </c>
      <c r="B10" s="41">
        <f>SUMIF(Spending_effects!$J$5:$J$108,$A10,Spending_effects!D$5:D$108)</f>
        <v>0</v>
      </c>
      <c r="C10" s="41">
        <f>SUMIF(Spending_effects!$J$5:$J$108,$A10,Spending_effects!E$5:E$108)</f>
        <v>0</v>
      </c>
      <c r="D10" s="41">
        <f>SUMIF(Spending_effects!$J$5:$J$108,$A10,Spending_effects!F$5:F$108)</f>
        <v>0</v>
      </c>
      <c r="E10" s="41">
        <f>SUMIF(Spending_effects!$J$5:$J$108,$A10,Spending_effects!G$5:G$108)</f>
        <v>0</v>
      </c>
      <c r="F10" s="41">
        <f>SUMIF(Spending_effects!$J$5:$J$108,$A10,Spending_effects!H$5:H$108)</f>
        <v>0</v>
      </c>
      <c r="G10" s="41">
        <f>SUMIF(Spending_effects!$J$5:$J$108,$A10,Spending_effects!I$5:I$108)</f>
        <v>0</v>
      </c>
    </row>
    <row r="11" spans="1:17" x14ac:dyDescent="0.2">
      <c r="A11" s="93" t="s">
        <v>72</v>
      </c>
      <c r="B11" s="41">
        <f>SUMIF(Spending_effects!$J$5:$J$108,$A11,Spending_effects!D$5:D$108)</f>
        <v>0</v>
      </c>
      <c r="C11" s="41">
        <f>SUMIF(Spending_effects!$J$5:$J$108,$A11,Spending_effects!E$5:E$108)</f>
        <v>0</v>
      </c>
      <c r="D11" s="41">
        <f>SUMIF(Spending_effects!$J$5:$J$108,$A11,Spending_effects!F$5:F$108)</f>
        <v>0</v>
      </c>
      <c r="E11" s="41">
        <f>SUMIF(Spending_effects!$J$5:$J$108,$A11,Spending_effects!G$5:G$108)</f>
        <v>0</v>
      </c>
      <c r="F11" s="41">
        <f>SUMIF(Spending_effects!$J$5:$J$108,$A11,Spending_effects!H$5:H$108)</f>
        <v>0</v>
      </c>
      <c r="G11" s="41">
        <f>SUMIF(Spending_effects!$J$5:$J$108,$A11,Spending_effects!I$5:I$108)</f>
        <v>0</v>
      </c>
    </row>
    <row r="12" spans="1:17" x14ac:dyDescent="0.2">
      <c r="A12" s="93" t="s">
        <v>73</v>
      </c>
      <c r="B12" s="41">
        <f>SUMIF(Spending_effects!$J$5:$J$108,$A12,Spending_effects!D$5:D$108)</f>
        <v>0</v>
      </c>
      <c r="C12" s="41">
        <f>SUMIF(Spending_effects!$J$5:$J$108,$A12,Spending_effects!E$5:E$108)</f>
        <v>0</v>
      </c>
      <c r="D12" s="41">
        <f>SUMIF(Spending_effects!$J$5:$J$108,$A12,Spending_effects!F$5:F$108)</f>
        <v>0</v>
      </c>
      <c r="E12" s="41">
        <f>SUMIF(Spending_effects!$J$5:$J$108,$A12,Spending_effects!G$5:G$108)</f>
        <v>0</v>
      </c>
      <c r="F12" s="41">
        <f>SUMIF(Spending_effects!$J$5:$J$108,$A12,Spending_effects!H$5:H$108)</f>
        <v>0</v>
      </c>
      <c r="G12" s="41">
        <f>SUMIF(Spending_effects!$J$5:$J$108,$A12,Spending_effects!I$5:I$108)</f>
        <v>0</v>
      </c>
    </row>
    <row r="13" spans="1:17" x14ac:dyDescent="0.2">
      <c r="A13" s="93" t="s">
        <v>76</v>
      </c>
      <c r="B13" s="41">
        <f>SUMIF(Spending_effects!$J$5:$J$108,$A13,Spending_effects!D$5:D$108)</f>
        <v>0</v>
      </c>
      <c r="C13" s="41">
        <f>SUMIF(Spending_effects!$J$5:$J$108,$A13,Spending_effects!E$5:E$108)</f>
        <v>0</v>
      </c>
      <c r="D13" s="41">
        <f>SUMIF(Spending_effects!$J$5:$J$108,$A13,Spending_effects!F$5:F$108)</f>
        <v>0</v>
      </c>
      <c r="E13" s="41">
        <f>SUMIF(Spending_effects!$J$5:$J$108,$A13,Spending_effects!G$5:G$108)</f>
        <v>0</v>
      </c>
      <c r="F13" s="41">
        <f>SUMIF(Spending_effects!$J$5:$J$108,$A13,Spending_effects!H$5:H$108)</f>
        <v>6.1668325272144143E-12</v>
      </c>
      <c r="G13" s="41">
        <f>SUMIF(Spending_effects!$J$5:$J$108,$A13,Spending_effects!I$5:I$108)</f>
        <v>6.3750345893578137E-12</v>
      </c>
    </row>
    <row r="14" spans="1:17" x14ac:dyDescent="0.2">
      <c r="A14" s="93" t="s">
        <v>260</v>
      </c>
      <c r="B14" s="41">
        <f>SUMIF(Spending_effects!$J$5:$J$108,$A14,Spending_effects!D$5:D$108)</f>
        <v>0</v>
      </c>
      <c r="C14" s="41">
        <f>SUMIF(Spending_effects!$J$5:$J$108,$A14,Spending_effects!E$5:E$108)</f>
        <v>0</v>
      </c>
      <c r="D14" s="41">
        <f>SUMIF(Spending_effects!$J$5:$J$108,$A14,Spending_effects!F$5:F$108)</f>
        <v>0</v>
      </c>
      <c r="E14" s="41">
        <f>SUMIF(Spending_effects!$J$5:$J$108,$A14,Spending_effects!G$5:G$108)</f>
        <v>0</v>
      </c>
      <c r="F14" s="41">
        <f>SUMIF(Spending_effects!$J$5:$J$108,$A14,Spending_effects!H$5:H$108)</f>
        <v>0</v>
      </c>
      <c r="G14" s="41">
        <f>SUMIF(Spending_effects!$J$5:$J$108,$A14,Spending_effects!I$5:I$108)</f>
        <v>0</v>
      </c>
    </row>
    <row r="15" spans="1:17" x14ac:dyDescent="0.2">
      <c r="A15" s="93" t="s">
        <v>258</v>
      </c>
      <c r="B15" s="41">
        <f>SUMIF(Spending_effects!$J$5:$J$108,$A15,Spending_effects!D$5:D$108)</f>
        <v>0</v>
      </c>
      <c r="C15" s="41">
        <f>SUMIF(Spending_effects!$J$5:$J$108,$A15,Spending_effects!E$5:E$108)</f>
        <v>0</v>
      </c>
      <c r="D15" s="41">
        <f>SUMIF(Spending_effects!$J$5:$J$108,$A15,Spending_effects!F$5:F$108)</f>
        <v>0</v>
      </c>
      <c r="E15" s="41">
        <f>SUMIF(Spending_effects!$J$5:$J$108,$A15,Spending_effects!G$5:G$108)</f>
        <v>7.9321285494542161E-13</v>
      </c>
      <c r="F15" s="41">
        <f>SUMIF(Spending_effects!$J$5:$J$108,$A15,Spending_effects!H$5:H$108)</f>
        <v>7.9308497318401335E-13</v>
      </c>
      <c r="G15" s="41">
        <f>SUMIF(Spending_effects!$J$5:$J$108,$A15,Spending_effects!I$5:I$108)</f>
        <v>7.9295711203970028E-13</v>
      </c>
    </row>
    <row r="16" spans="1:17" x14ac:dyDescent="0.2">
      <c r="A16" s="93" t="s">
        <v>158</v>
      </c>
      <c r="B16" s="41">
        <f>SUMIF(Spending_effects!$J$5:$J$108,$A16,Spending_effects!D$5:D$108)</f>
        <v>0</v>
      </c>
      <c r="C16" s="41">
        <f>SUMIF(Spending_effects!$J$5:$J$108,$A16,Spending_effects!E$5:E$108)</f>
        <v>0</v>
      </c>
      <c r="D16" s="41">
        <f>SUMIF(Spending_effects!$J$5:$J$108,$A16,Spending_effects!F$5:F$108)</f>
        <v>0</v>
      </c>
      <c r="E16" s="41">
        <f>SUMIF(Spending_effects!$J$5:$J$108,$A16,Spending_effects!G$5:G$108)</f>
        <v>4.4901893816192171E-12</v>
      </c>
      <c r="F16" s="41">
        <f>SUMIF(Spending_effects!$J$5:$J$108,$A16,Spending_effects!H$5:H$108)</f>
        <v>4.4791951255686779E-12</v>
      </c>
      <c r="G16" s="41">
        <f>SUMIF(Spending_effects!$J$5:$J$108,$A16,Spending_effects!I$5:I$108)</f>
        <v>4.4682277890210456E-12</v>
      </c>
    </row>
    <row r="17" spans="1:7" x14ac:dyDescent="0.2">
      <c r="A17" s="93" t="s">
        <v>81</v>
      </c>
      <c r="B17" s="41">
        <f>SUMIF(Spending_effects!$J$5:$J$108,$A17,Spending_effects!D$5:D$108)</f>
        <v>0</v>
      </c>
      <c r="C17" s="41">
        <f>SUMIF(Spending_effects!$J$5:$J$108,$A17,Spending_effects!E$5:E$108)</f>
        <v>0</v>
      </c>
      <c r="D17" s="41">
        <f>SUMIF(Spending_effects!$J$5:$J$108,$A17,Spending_effects!F$5:F$108)</f>
        <v>0</v>
      </c>
      <c r="E17" s="41">
        <f>SUMIF(Spending_effects!$J$5:$J$108,$A17,Spending_effects!G$5:G$108)</f>
        <v>0</v>
      </c>
      <c r="F17" s="41">
        <f>SUMIF(Spending_effects!$J$5:$J$108,$A17,Spending_effects!H$5:H$108)</f>
        <v>0</v>
      </c>
      <c r="G17" s="41">
        <f>SUMIF(Spending_effects!$J$5:$J$108,$A17,Spending_effects!I$5:I$108)</f>
        <v>0</v>
      </c>
    </row>
    <row r="18" spans="1:7" x14ac:dyDescent="0.2">
      <c r="A18" s="93" t="s">
        <v>82</v>
      </c>
      <c r="B18" s="41">
        <f>SUMIF(Spending_effects!$J$5:$J$108,$A18,Spending_effects!D$5:D$108)</f>
        <v>0</v>
      </c>
      <c r="C18" s="41">
        <f>SUMIF(Spending_effects!$J$5:$J$108,$A18,Spending_effects!E$5:E$108)</f>
        <v>0</v>
      </c>
      <c r="D18" s="41">
        <f>SUMIF(Spending_effects!$J$5:$J$108,$A18,Spending_effects!F$5:F$108)</f>
        <v>0</v>
      </c>
      <c r="E18" s="41">
        <f>SUMIF(Spending_effects!$J$5:$J$108,$A18,Spending_effects!G$5:G$108)</f>
        <v>0</v>
      </c>
      <c r="F18" s="41">
        <f>SUMIF(Spending_effects!$J$5:$J$108,$A18,Spending_effects!H$5:H$108)</f>
        <v>0</v>
      </c>
      <c r="G18" s="41">
        <f>SUMIF(Spending_effects!$J$5:$J$108,$A18,Spending_effects!I$5:I$108)</f>
        <v>0</v>
      </c>
    </row>
    <row r="19" spans="1:7" x14ac:dyDescent="0.2">
      <c r="B19" s="41"/>
      <c r="C19" s="41"/>
      <c r="D19" s="41"/>
      <c r="E19" s="41"/>
      <c r="F19" s="41"/>
      <c r="G19" s="41"/>
    </row>
    <row r="20" spans="1:7" x14ac:dyDescent="0.2">
      <c r="A20" s="34" t="s">
        <v>157</v>
      </c>
      <c r="B20" s="41">
        <f t="shared" ref="B20:G20" si="1">SUM(B6:B12)</f>
        <v>0</v>
      </c>
      <c r="C20" s="41">
        <f t="shared" si="1"/>
        <v>0</v>
      </c>
      <c r="D20" s="41">
        <f t="shared" si="1"/>
        <v>0</v>
      </c>
      <c r="E20" s="41">
        <f t="shared" si="1"/>
        <v>0</v>
      </c>
      <c r="F20" s="41">
        <f t="shared" si="1"/>
        <v>0</v>
      </c>
      <c r="G20" s="41">
        <f t="shared" si="1"/>
        <v>0</v>
      </c>
    </row>
    <row r="21" spans="1:7" x14ac:dyDescent="0.2">
      <c r="B21" s="41"/>
      <c r="C21" s="41"/>
      <c r="D21" s="41"/>
      <c r="E21" s="41"/>
      <c r="F21" s="41"/>
      <c r="G21" s="41"/>
    </row>
    <row r="22" spans="1:7" x14ac:dyDescent="0.2">
      <c r="B22" s="41"/>
      <c r="C22" s="41"/>
      <c r="D22" s="41"/>
      <c r="E22" s="41"/>
      <c r="F22" s="41"/>
      <c r="G22" s="41"/>
    </row>
    <row r="23" spans="1:7" x14ac:dyDescent="0.2">
      <c r="B23" s="41"/>
      <c r="C23" s="41"/>
      <c r="D23" s="41"/>
      <c r="E23" s="41"/>
      <c r="F23" s="41"/>
      <c r="G23" s="41"/>
    </row>
    <row r="24" spans="1:7" x14ac:dyDescent="0.2">
      <c r="B24" s="41"/>
      <c r="C24" s="41"/>
      <c r="D24" s="41"/>
      <c r="E24" s="41"/>
      <c r="F24" s="41"/>
      <c r="G24" s="41"/>
    </row>
    <row r="25" spans="1:7" x14ac:dyDescent="0.2">
      <c r="B25" s="41"/>
      <c r="C25" s="41"/>
      <c r="D25" s="41"/>
      <c r="E25" s="41"/>
      <c r="F25" s="41"/>
      <c r="G25" s="41"/>
    </row>
    <row r="26" spans="1:7" x14ac:dyDescent="0.2">
      <c r="B26" s="41"/>
      <c r="C26" s="41"/>
      <c r="D26" s="41"/>
      <c r="E26" s="41"/>
      <c r="F26" s="41"/>
      <c r="G26" s="41"/>
    </row>
    <row r="27" spans="1:7" x14ac:dyDescent="0.2">
      <c r="B27" s="41"/>
      <c r="C27" s="41"/>
      <c r="D27" s="41"/>
      <c r="E27" s="41"/>
      <c r="F27" s="41"/>
      <c r="G27" s="41"/>
    </row>
    <row r="28" spans="1:7" x14ac:dyDescent="0.2">
      <c r="B28" s="41"/>
      <c r="C28" s="41"/>
      <c r="D28" s="41"/>
      <c r="E28" s="41"/>
      <c r="F28" s="41"/>
      <c r="G28" s="41"/>
    </row>
    <row r="29" spans="1:7" x14ac:dyDescent="0.2">
      <c r="B29" s="41"/>
      <c r="C29" s="41"/>
      <c r="D29" s="41"/>
      <c r="E29" s="41"/>
      <c r="F29" s="41"/>
      <c r="G29" s="41"/>
    </row>
    <row r="30" spans="1:7" x14ac:dyDescent="0.2">
      <c r="B30" s="41"/>
      <c r="C30" s="41"/>
      <c r="D30" s="41"/>
      <c r="E30" s="41"/>
      <c r="F30" s="41"/>
      <c r="G30" s="41"/>
    </row>
    <row r="31" spans="1:7" x14ac:dyDescent="0.2">
      <c r="B31" s="41"/>
      <c r="C31" s="41"/>
      <c r="D31" s="41"/>
      <c r="E31" s="41"/>
      <c r="F31" s="41"/>
      <c r="G31" s="41"/>
    </row>
    <row r="32" spans="1:7" x14ac:dyDescent="0.2">
      <c r="B32" s="41"/>
      <c r="C32" s="41"/>
      <c r="D32" s="41"/>
      <c r="E32" s="41"/>
      <c r="F32" s="41"/>
      <c r="G32" s="41"/>
    </row>
    <row r="33" spans="2:7" x14ac:dyDescent="0.2">
      <c r="B33" s="41"/>
      <c r="C33" s="41"/>
      <c r="D33" s="41"/>
      <c r="E33" s="41"/>
      <c r="F33" s="41"/>
      <c r="G33" s="41"/>
    </row>
    <row r="34" spans="2:7" x14ac:dyDescent="0.2">
      <c r="B34" s="41"/>
      <c r="C34" s="41"/>
      <c r="D34" s="41"/>
      <c r="E34" s="41"/>
      <c r="F34" s="41"/>
      <c r="G34" s="41"/>
    </row>
    <row r="35" spans="2:7" x14ac:dyDescent="0.2">
      <c r="B35" s="41"/>
      <c r="C35" s="41"/>
      <c r="D35" s="41"/>
      <c r="E35" s="41"/>
      <c r="F35" s="41"/>
      <c r="G35" s="41"/>
    </row>
    <row r="36" spans="2:7" x14ac:dyDescent="0.2">
      <c r="B36" s="41"/>
      <c r="C36" s="41"/>
      <c r="D36" s="41"/>
      <c r="E36" s="41"/>
      <c r="F36" s="41"/>
      <c r="G36" s="41"/>
    </row>
    <row r="37" spans="2:7" x14ac:dyDescent="0.2">
      <c r="B37" s="41"/>
      <c r="C37" s="41"/>
      <c r="D37" s="41"/>
      <c r="E37" s="41"/>
      <c r="F37" s="41"/>
      <c r="G37" s="41"/>
    </row>
    <row r="38" spans="2:7" x14ac:dyDescent="0.2">
      <c r="B38" s="41"/>
      <c r="C38" s="41"/>
      <c r="D38" s="41"/>
      <c r="E38" s="41"/>
      <c r="F38" s="41"/>
      <c r="G38" s="41"/>
    </row>
  </sheetData>
  <hyperlinks>
    <hyperlink ref="A1" location="Notes!A1" display="Back to contents" xr:uid="{E91718C5-81DA-4F10-AD85-FCE98D85FF16}"/>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005D5-C154-4973-8D4D-9DA6CD50AF97}">
  <dimension ref="A1:Q36"/>
  <sheetViews>
    <sheetView showGridLines="0" zoomScaleNormal="100" workbookViewId="0">
      <pane xSplit="1" ySplit="6" topLeftCell="B7" activePane="bottomRight" state="frozen"/>
      <selection pane="topRight" activeCell="C1" sqref="C1"/>
      <selection pane="bottomLeft" activeCell="A2" sqref="A2"/>
      <selection pane="bottomRight"/>
    </sheetView>
  </sheetViews>
  <sheetFormatPr defaultColWidth="8.85546875" defaultRowHeight="12" x14ac:dyDescent="0.2"/>
  <cols>
    <col min="1" max="1" width="32.28515625" style="34" bestFit="1" customWidth="1"/>
    <col min="2" max="16384" width="8.85546875" style="34"/>
  </cols>
  <sheetData>
    <row r="1" spans="1:17" x14ac:dyDescent="0.2">
      <c r="A1" s="1" t="s">
        <v>206</v>
      </c>
    </row>
    <row r="2" spans="1:17" x14ac:dyDescent="0.2">
      <c r="A2" s="31" t="s">
        <v>285</v>
      </c>
      <c r="B2" s="31" t="s">
        <v>3</v>
      </c>
      <c r="C2" s="31" t="s">
        <v>4</v>
      </c>
      <c r="D2" s="31" t="s">
        <v>5</v>
      </c>
      <c r="E2" s="31" t="s">
        <v>6</v>
      </c>
      <c r="F2" s="31" t="s">
        <v>7</v>
      </c>
      <c r="G2" s="31" t="s">
        <v>289</v>
      </c>
    </row>
    <row r="3" spans="1:17" x14ac:dyDescent="0.2">
      <c r="A3" s="59" t="s">
        <v>143</v>
      </c>
      <c r="B3" s="41">
        <f t="shared" ref="B3:G3" si="0">SUM(B7:B16)</f>
        <v>0</v>
      </c>
      <c r="C3" s="41">
        <f t="shared" si="0"/>
        <v>0</v>
      </c>
      <c r="D3" s="41">
        <f t="shared" si="0"/>
        <v>0</v>
      </c>
      <c r="E3" s="41">
        <f t="shared" si="0"/>
        <v>5.2834022365646388E-12</v>
      </c>
      <c r="F3" s="41">
        <f t="shared" si="0"/>
        <v>1.1439112625967105E-11</v>
      </c>
      <c r="G3" s="41">
        <f t="shared" si="0"/>
        <v>5.3049117868258285E-12</v>
      </c>
    </row>
    <row r="4" spans="1:17" x14ac:dyDescent="0.2">
      <c r="A4" s="113" t="s">
        <v>262</v>
      </c>
      <c r="B4" s="114">
        <f>B3-Spending_by_stream!B3</f>
        <v>0</v>
      </c>
      <c r="C4" s="114">
        <f>C3-Spending_by_stream!C3</f>
        <v>0</v>
      </c>
      <c r="D4" s="114">
        <f>D3-Spending_by_stream!D3</f>
        <v>0</v>
      </c>
      <c r="E4" s="114">
        <f>E3-Spending_by_stream!E3</f>
        <v>0</v>
      </c>
      <c r="F4" s="114">
        <f>F3-Spending_by_stream!F3</f>
        <v>0</v>
      </c>
      <c r="G4" s="138">
        <f>G3-Spending_by_stream!G3</f>
        <v>-6.3313077035927317E-12</v>
      </c>
    </row>
    <row r="5" spans="1:17" s="46" customFormat="1" x14ac:dyDescent="0.2"/>
    <row r="6" spans="1:17" x14ac:dyDescent="0.2">
      <c r="A6" s="31" t="s">
        <v>19</v>
      </c>
      <c r="B6" s="31" t="s">
        <v>3</v>
      </c>
      <c r="C6" s="31" t="s">
        <v>4</v>
      </c>
      <c r="D6" s="31" t="s">
        <v>5</v>
      </c>
      <c r="E6" s="31" t="s">
        <v>6</v>
      </c>
      <c r="F6" s="31" t="s">
        <v>7</v>
      </c>
      <c r="G6" s="31" t="s">
        <v>289</v>
      </c>
      <c r="H6" s="59"/>
      <c r="I6" s="59"/>
      <c r="J6" s="59"/>
      <c r="K6" s="59"/>
      <c r="L6" s="59"/>
      <c r="M6" s="59"/>
      <c r="N6" s="59"/>
      <c r="O6" s="59"/>
      <c r="P6" s="59"/>
      <c r="Q6" s="59"/>
    </row>
    <row r="7" spans="1:17" x14ac:dyDescent="0.2">
      <c r="A7" s="93" t="s">
        <v>96</v>
      </c>
      <c r="B7" s="41">
        <f>SUM(Spending_effects!D5:D58,Spending_effects!D107:D108)</f>
        <v>0</v>
      </c>
      <c r="C7" s="41">
        <f>SUM(Spending_effects!E5:E58,Spending_effects!E107:E108)</f>
        <v>0</v>
      </c>
      <c r="D7" s="41">
        <f>SUM(Spending_effects!F5:F58,Spending_effects!F107:F108)</f>
        <v>0</v>
      </c>
      <c r="E7" s="41">
        <f>SUM(Spending_effects!G5:G58,Spending_effects!G107:G108)</f>
        <v>5.2834022365646388E-12</v>
      </c>
      <c r="F7" s="41">
        <f>SUM(Spending_effects!H5:H58,Spending_effects!H107:H108)</f>
        <v>5.2722800987526911E-12</v>
      </c>
      <c r="G7" s="41">
        <f>SUM(Spending_effects!I5:I58,Spending_effects!I107:I108)</f>
        <v>5.2611849010607456E-12</v>
      </c>
    </row>
    <row r="8" spans="1:17" x14ac:dyDescent="0.2">
      <c r="A8" s="93" t="s">
        <v>75</v>
      </c>
      <c r="B8" s="41">
        <f>SUM(Spending_effects!D59:D88)</f>
        <v>0</v>
      </c>
      <c r="C8" s="41">
        <f>SUM(Spending_effects!E59:E88)</f>
        <v>0</v>
      </c>
      <c r="D8" s="41">
        <f>SUM(Spending_effects!F59:F88)</f>
        <v>0</v>
      </c>
      <c r="E8" s="41">
        <f>SUM(Spending_effects!G59:G88)</f>
        <v>0</v>
      </c>
      <c r="F8" s="41">
        <f>SUM(Spending_effects!H59:H88)</f>
        <v>6.1668325272144143E-12</v>
      </c>
      <c r="G8" s="41">
        <f>SUM(Spending_effects!I59:I88)</f>
        <v>4.3726885765082851E-14</v>
      </c>
    </row>
    <row r="9" spans="1:17" x14ac:dyDescent="0.2">
      <c r="A9" s="93" t="s">
        <v>77</v>
      </c>
      <c r="B9" s="41">
        <f>SUM(Spending_effects!D89:D100)</f>
        <v>0</v>
      </c>
      <c r="C9" s="41">
        <f>SUM(Spending_effects!E89:E100)</f>
        <v>0</v>
      </c>
      <c r="D9" s="41">
        <f>SUM(Spending_effects!F89:F100)</f>
        <v>0</v>
      </c>
      <c r="E9" s="41">
        <f>SUM(Spending_effects!G89:G100)</f>
        <v>0</v>
      </c>
      <c r="F9" s="41">
        <f>SUM(Spending_effects!H89:H100)</f>
        <v>0</v>
      </c>
      <c r="G9" s="41">
        <f>SUM(Spending_effects!I89:I100)</f>
        <v>0</v>
      </c>
    </row>
    <row r="10" spans="1:17" x14ac:dyDescent="0.2">
      <c r="A10" s="93" t="s">
        <v>134</v>
      </c>
      <c r="B10" s="41">
        <f>Spending_effects!D101</f>
        <v>0</v>
      </c>
      <c r="C10" s="41">
        <f>Spending_effects!E101</f>
        <v>0</v>
      </c>
      <c r="D10" s="41">
        <f>Spending_effects!F101</f>
        <v>0</v>
      </c>
      <c r="E10" s="41">
        <f>Spending_effects!G101</f>
        <v>0</v>
      </c>
      <c r="F10" s="41">
        <f>Spending_effects!H101</f>
        <v>0</v>
      </c>
      <c r="G10" s="41">
        <f>Spending_effects!I101</f>
        <v>0</v>
      </c>
    </row>
    <row r="11" spans="1:17" x14ac:dyDescent="0.2">
      <c r="A11" s="93" t="s">
        <v>86</v>
      </c>
      <c r="B11" s="41">
        <f>Spending_effects!D102</f>
        <v>0</v>
      </c>
      <c r="C11" s="41">
        <f>Spending_effects!E102</f>
        <v>0</v>
      </c>
      <c r="D11" s="41">
        <f>Spending_effects!F102</f>
        <v>0</v>
      </c>
      <c r="E11" s="41">
        <f>Spending_effects!G102</f>
        <v>0</v>
      </c>
      <c r="F11" s="41">
        <f>Spending_effects!H102</f>
        <v>0</v>
      </c>
      <c r="G11" s="41">
        <f>Spending_effects!I102</f>
        <v>0</v>
      </c>
    </row>
    <row r="12" spans="1:17" x14ac:dyDescent="0.2">
      <c r="A12" s="93" t="s">
        <v>80</v>
      </c>
      <c r="B12" s="41">
        <f>SUM(Spending_effects!D103:D105)</f>
        <v>0</v>
      </c>
      <c r="C12" s="41">
        <f>SUM(Spending_effects!E103:E105)</f>
        <v>0</v>
      </c>
      <c r="D12" s="41">
        <f>SUM(Spending_effects!F103:F105)</f>
        <v>0</v>
      </c>
      <c r="E12" s="41">
        <f>SUM(Spending_effects!G103:G105)</f>
        <v>0</v>
      </c>
      <c r="F12" s="41">
        <f>SUM(Spending_effects!H103:H105)</f>
        <v>0</v>
      </c>
      <c r="G12" s="41">
        <f>SUM(Spending_effects!I103:I105)</f>
        <v>0</v>
      </c>
    </row>
    <row r="13" spans="1:17" x14ac:dyDescent="0.2">
      <c r="A13" s="93" t="s">
        <v>18</v>
      </c>
      <c r="B13" s="41">
        <f>Spending_effects!D106</f>
        <v>0</v>
      </c>
      <c r="C13" s="41">
        <f>Spending_effects!E106</f>
        <v>0</v>
      </c>
      <c r="D13" s="41">
        <f>Spending_effects!F106</f>
        <v>0</v>
      </c>
      <c r="E13" s="41">
        <f>Spending_effects!G106</f>
        <v>0</v>
      </c>
      <c r="F13" s="41">
        <f>Spending_effects!H106</f>
        <v>0</v>
      </c>
      <c r="G13" s="41">
        <f>Spending_effects!I106</f>
        <v>0</v>
      </c>
    </row>
    <row r="14" spans="1:17" x14ac:dyDescent="0.2">
      <c r="A14" s="93"/>
      <c r="B14" s="41"/>
      <c r="C14" s="41"/>
      <c r="D14" s="41"/>
      <c r="E14" s="41"/>
      <c r="F14" s="41"/>
      <c r="G14" s="41"/>
    </row>
    <row r="15" spans="1:17" x14ac:dyDescent="0.2">
      <c r="A15" s="93"/>
      <c r="B15" s="41"/>
      <c r="C15" s="41"/>
      <c r="D15" s="41"/>
      <c r="E15" s="41"/>
      <c r="F15" s="41"/>
      <c r="G15" s="41"/>
    </row>
    <row r="16" spans="1:17" x14ac:dyDescent="0.2">
      <c r="A16" s="93"/>
      <c r="B16" s="41"/>
      <c r="C16" s="41"/>
      <c r="D16" s="41"/>
      <c r="E16" s="41"/>
      <c r="F16" s="41"/>
      <c r="G16" s="41"/>
    </row>
    <row r="17" spans="2:7" x14ac:dyDescent="0.2">
      <c r="B17" s="41"/>
      <c r="C17" s="41"/>
      <c r="D17" s="41"/>
      <c r="E17" s="41"/>
      <c r="F17" s="41"/>
      <c r="G17" s="41"/>
    </row>
    <row r="18" spans="2:7" x14ac:dyDescent="0.2">
      <c r="B18" s="41"/>
      <c r="C18" s="41"/>
      <c r="D18" s="41"/>
      <c r="E18" s="41"/>
      <c r="F18" s="41"/>
      <c r="G18" s="41"/>
    </row>
    <row r="19" spans="2:7" x14ac:dyDescent="0.2">
      <c r="B19" s="41"/>
      <c r="C19" s="41"/>
      <c r="D19" s="41"/>
      <c r="E19" s="41"/>
      <c r="F19" s="41"/>
      <c r="G19" s="41"/>
    </row>
    <row r="20" spans="2:7" x14ac:dyDescent="0.2">
      <c r="B20" s="41"/>
      <c r="C20" s="41"/>
      <c r="D20" s="41"/>
      <c r="E20" s="41"/>
      <c r="F20" s="41"/>
      <c r="G20" s="41"/>
    </row>
    <row r="21" spans="2:7" x14ac:dyDescent="0.2">
      <c r="B21" s="41"/>
      <c r="C21" s="41"/>
      <c r="D21" s="41"/>
      <c r="E21" s="41"/>
      <c r="F21" s="41"/>
      <c r="G21" s="41"/>
    </row>
    <row r="22" spans="2:7" x14ac:dyDescent="0.2">
      <c r="B22" s="41"/>
      <c r="C22" s="41"/>
      <c r="D22" s="41"/>
      <c r="E22" s="41"/>
      <c r="F22" s="41"/>
      <c r="G22" s="41"/>
    </row>
    <row r="23" spans="2:7" x14ac:dyDescent="0.2">
      <c r="B23" s="41"/>
      <c r="C23" s="41"/>
      <c r="D23" s="41"/>
      <c r="E23" s="41"/>
      <c r="F23" s="41"/>
      <c r="G23" s="41"/>
    </row>
    <row r="24" spans="2:7" x14ac:dyDescent="0.2">
      <c r="B24" s="41"/>
      <c r="C24" s="41"/>
      <c r="D24" s="41"/>
      <c r="E24" s="41"/>
      <c r="F24" s="41"/>
      <c r="G24" s="41"/>
    </row>
    <row r="25" spans="2:7" x14ac:dyDescent="0.2">
      <c r="B25" s="41"/>
      <c r="C25" s="41"/>
      <c r="D25" s="41"/>
      <c r="E25" s="41"/>
      <c r="F25" s="41"/>
      <c r="G25" s="41"/>
    </row>
    <row r="26" spans="2:7" x14ac:dyDescent="0.2">
      <c r="B26" s="41"/>
      <c r="C26" s="41"/>
      <c r="D26" s="41"/>
      <c r="E26" s="41"/>
      <c r="F26" s="41"/>
      <c r="G26" s="41"/>
    </row>
    <row r="27" spans="2:7" x14ac:dyDescent="0.2">
      <c r="B27" s="41"/>
      <c r="C27" s="41"/>
      <c r="D27" s="41"/>
      <c r="E27" s="41"/>
      <c r="F27" s="41"/>
      <c r="G27" s="41"/>
    </row>
    <row r="28" spans="2:7" x14ac:dyDescent="0.2">
      <c r="B28" s="41"/>
      <c r="C28" s="41"/>
      <c r="D28" s="41"/>
      <c r="E28" s="41"/>
      <c r="F28" s="41"/>
      <c r="G28" s="41"/>
    </row>
    <row r="29" spans="2:7" x14ac:dyDescent="0.2">
      <c r="B29" s="41"/>
      <c r="C29" s="41"/>
      <c r="D29" s="41"/>
      <c r="E29" s="41"/>
      <c r="F29" s="41"/>
      <c r="G29" s="41"/>
    </row>
    <row r="30" spans="2:7" x14ac:dyDescent="0.2">
      <c r="B30" s="41"/>
      <c r="C30" s="41"/>
      <c r="D30" s="41"/>
      <c r="E30" s="41"/>
      <c r="F30" s="41"/>
      <c r="G30" s="41"/>
    </row>
    <row r="31" spans="2:7" x14ac:dyDescent="0.2">
      <c r="B31" s="41"/>
      <c r="C31" s="41"/>
      <c r="D31" s="41"/>
      <c r="E31" s="41"/>
      <c r="F31" s="41"/>
      <c r="G31" s="41"/>
    </row>
    <row r="32" spans="2:7" x14ac:dyDescent="0.2">
      <c r="B32" s="41"/>
      <c r="C32" s="41"/>
      <c r="D32" s="41"/>
      <c r="E32" s="41"/>
      <c r="F32" s="41"/>
      <c r="G32" s="41"/>
    </row>
    <row r="33" spans="2:7" x14ac:dyDescent="0.2">
      <c r="B33" s="41"/>
      <c r="C33" s="41"/>
      <c r="D33" s="41"/>
      <c r="E33" s="41"/>
      <c r="F33" s="41"/>
      <c r="G33" s="41"/>
    </row>
    <row r="34" spans="2:7" x14ac:dyDescent="0.2">
      <c r="B34" s="41"/>
      <c r="C34" s="41"/>
      <c r="D34" s="41"/>
      <c r="E34" s="41"/>
      <c r="F34" s="41"/>
      <c r="G34" s="41"/>
    </row>
    <row r="35" spans="2:7" x14ac:dyDescent="0.2">
      <c r="B35" s="41"/>
      <c r="C35" s="41"/>
      <c r="D35" s="41"/>
      <c r="E35" s="41"/>
      <c r="F35" s="41"/>
      <c r="G35" s="41"/>
    </row>
    <row r="36" spans="2:7" x14ac:dyDescent="0.2">
      <c r="B36" s="41"/>
      <c r="C36" s="41"/>
      <c r="D36" s="41"/>
      <c r="E36" s="41"/>
      <c r="F36" s="41"/>
      <c r="G36" s="41"/>
    </row>
  </sheetData>
  <hyperlinks>
    <hyperlink ref="A1" location="Notes!A1" display="Back to contents" xr:uid="{AA24F534-FCFD-47AC-96E5-C95E08EE621B}"/>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955DD-EBE0-4365-911A-D568EEC1DC39}">
  <dimension ref="A1:G27"/>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16384" width="8.85546875" style="34"/>
  </cols>
  <sheetData>
    <row r="1" spans="1:7" x14ac:dyDescent="0.2">
      <c r="A1" s="1" t="s">
        <v>206</v>
      </c>
    </row>
    <row r="2" spans="1:7" x14ac:dyDescent="0.2">
      <c r="A2" s="31" t="s">
        <v>286</v>
      </c>
      <c r="B2" s="31" t="s">
        <v>3</v>
      </c>
      <c r="C2" s="31" t="s">
        <v>4</v>
      </c>
      <c r="D2" s="31" t="s">
        <v>5</v>
      </c>
      <c r="E2" s="31" t="s">
        <v>6</v>
      </c>
      <c r="F2" s="31" t="s">
        <v>7</v>
      </c>
      <c r="G2" s="31" t="s">
        <v>289</v>
      </c>
    </row>
    <row r="3" spans="1:7" x14ac:dyDescent="0.2">
      <c r="A3" s="94" t="s">
        <v>156</v>
      </c>
      <c r="B3" s="42">
        <v>0</v>
      </c>
      <c r="C3" s="42">
        <v>0</v>
      </c>
      <c r="D3" s="42">
        <v>0</v>
      </c>
      <c r="E3" s="42">
        <v>0</v>
      </c>
      <c r="F3" s="42">
        <v>0</v>
      </c>
      <c r="G3" s="42">
        <v>0</v>
      </c>
    </row>
    <row r="4" spans="1:7" x14ac:dyDescent="0.2">
      <c r="A4" s="94" t="s">
        <v>161</v>
      </c>
      <c r="B4" s="42">
        <v>0</v>
      </c>
      <c r="C4" s="42">
        <v>0</v>
      </c>
      <c r="D4" s="42">
        <v>0</v>
      </c>
      <c r="E4" s="42">
        <v>0</v>
      </c>
      <c r="F4" s="42">
        <v>0</v>
      </c>
      <c r="G4" s="42">
        <v>0</v>
      </c>
    </row>
    <row r="5" spans="1:7" x14ac:dyDescent="0.2">
      <c r="A5" s="94" t="s">
        <v>160</v>
      </c>
      <c r="B5" s="42">
        <v>0</v>
      </c>
      <c r="C5" s="42">
        <v>0</v>
      </c>
      <c r="D5" s="42">
        <v>0</v>
      </c>
      <c r="E5" s="42">
        <v>0</v>
      </c>
      <c r="F5" s="42">
        <v>0</v>
      </c>
      <c r="G5" s="42">
        <v>0</v>
      </c>
    </row>
    <row r="6" spans="1:7" x14ac:dyDescent="0.2">
      <c r="A6" s="94" t="s">
        <v>162</v>
      </c>
      <c r="B6" s="42">
        <v>0</v>
      </c>
      <c r="C6" s="42">
        <v>0</v>
      </c>
      <c r="D6" s="42">
        <v>0</v>
      </c>
      <c r="E6" s="42">
        <v>0</v>
      </c>
      <c r="F6" s="42">
        <v>0</v>
      </c>
      <c r="G6" s="42">
        <v>0</v>
      </c>
    </row>
    <row r="7" spans="1:7" x14ac:dyDescent="0.2">
      <c r="A7" s="94" t="s">
        <v>157</v>
      </c>
      <c r="B7" s="42">
        <v>0</v>
      </c>
      <c r="C7" s="42">
        <v>0</v>
      </c>
      <c r="D7" s="42">
        <v>0</v>
      </c>
      <c r="E7" s="42">
        <v>0</v>
      </c>
      <c r="F7" s="42">
        <v>0</v>
      </c>
      <c r="G7" s="42">
        <v>0</v>
      </c>
    </row>
    <row r="8" spans="1:7" x14ac:dyDescent="0.2">
      <c r="A8" s="94" t="s">
        <v>158</v>
      </c>
      <c r="B8" s="42">
        <v>0</v>
      </c>
      <c r="C8" s="42">
        <v>0</v>
      </c>
      <c r="D8" s="42">
        <v>0</v>
      </c>
      <c r="E8" s="42">
        <v>0</v>
      </c>
      <c r="F8" s="42">
        <v>0</v>
      </c>
      <c r="G8" s="42">
        <v>0</v>
      </c>
    </row>
    <row r="9" spans="1:7" x14ac:dyDescent="0.2">
      <c r="A9" s="94" t="s">
        <v>81</v>
      </c>
      <c r="B9" s="42">
        <v>0</v>
      </c>
      <c r="C9" s="42">
        <v>0</v>
      </c>
      <c r="D9" s="42">
        <v>0</v>
      </c>
      <c r="E9" s="42">
        <v>0</v>
      </c>
      <c r="F9" s="42">
        <v>0</v>
      </c>
      <c r="G9" s="42">
        <v>0</v>
      </c>
    </row>
    <row r="10" spans="1:7" x14ac:dyDescent="0.2">
      <c r="A10" s="94" t="s">
        <v>82</v>
      </c>
      <c r="B10" s="42">
        <v>0</v>
      </c>
      <c r="C10" s="42">
        <v>0</v>
      </c>
      <c r="D10" s="42">
        <v>0</v>
      </c>
      <c r="E10" s="42">
        <v>0</v>
      </c>
      <c r="F10" s="42">
        <v>0</v>
      </c>
      <c r="G10" s="42">
        <v>0</v>
      </c>
    </row>
    <row r="11" spans="1:7" x14ac:dyDescent="0.2">
      <c r="A11" s="94" t="s">
        <v>76</v>
      </c>
      <c r="B11" s="42">
        <v>0</v>
      </c>
      <c r="C11" s="42">
        <v>0</v>
      </c>
      <c r="D11" s="42">
        <v>0</v>
      </c>
      <c r="E11" s="42">
        <v>0</v>
      </c>
      <c r="F11" s="42">
        <v>0</v>
      </c>
      <c r="G11" s="42">
        <v>0</v>
      </c>
    </row>
    <row r="12" spans="1:7" x14ac:dyDescent="0.2">
      <c r="A12" s="94" t="s">
        <v>159</v>
      </c>
      <c r="B12" s="42">
        <v>0</v>
      </c>
      <c r="C12" s="42">
        <v>0</v>
      </c>
      <c r="D12" s="42">
        <v>0</v>
      </c>
      <c r="E12" s="42">
        <v>0</v>
      </c>
      <c r="F12" s="42">
        <v>0</v>
      </c>
      <c r="G12" s="42">
        <v>0</v>
      </c>
    </row>
    <row r="13" spans="1:7" x14ac:dyDescent="0.2">
      <c r="A13" s="94" t="s">
        <v>260</v>
      </c>
      <c r="B13" s="42">
        <v>0</v>
      </c>
      <c r="C13" s="42">
        <v>0</v>
      </c>
      <c r="D13" s="42">
        <v>0</v>
      </c>
      <c r="E13" s="42">
        <v>0</v>
      </c>
      <c r="F13" s="42">
        <v>0</v>
      </c>
      <c r="G13" s="42">
        <v>0</v>
      </c>
    </row>
    <row r="14" spans="1:7" x14ac:dyDescent="0.2">
      <c r="A14" s="94" t="s">
        <v>258</v>
      </c>
      <c r="B14" s="42">
        <v>0</v>
      </c>
      <c r="C14" s="42">
        <v>0</v>
      </c>
      <c r="D14" s="42">
        <v>0</v>
      </c>
      <c r="E14" s="42">
        <v>0</v>
      </c>
      <c r="F14" s="42">
        <v>0</v>
      </c>
      <c r="G14" s="42">
        <v>0</v>
      </c>
    </row>
    <row r="15" spans="1:7" x14ac:dyDescent="0.2">
      <c r="A15" s="94" t="s">
        <v>164</v>
      </c>
      <c r="B15" s="42">
        <v>0</v>
      </c>
      <c r="C15" s="42">
        <v>0</v>
      </c>
      <c r="D15" s="42">
        <v>0</v>
      </c>
      <c r="E15" s="42">
        <v>0</v>
      </c>
      <c r="F15" s="42">
        <v>0</v>
      </c>
      <c r="G15" s="42">
        <v>0</v>
      </c>
    </row>
    <row r="16" spans="1:7" x14ac:dyDescent="0.2">
      <c r="A16" s="94" t="s">
        <v>169</v>
      </c>
      <c r="B16" s="42">
        <v>0</v>
      </c>
      <c r="C16" s="42">
        <v>0</v>
      </c>
      <c r="D16" s="42">
        <v>0</v>
      </c>
      <c r="E16" s="42">
        <v>0</v>
      </c>
      <c r="F16" s="42">
        <v>0</v>
      </c>
      <c r="G16" s="42">
        <v>0</v>
      </c>
    </row>
    <row r="17" spans="1:7" x14ac:dyDescent="0.2">
      <c r="A17" s="94" t="s">
        <v>163</v>
      </c>
      <c r="B17" s="42">
        <v>0</v>
      </c>
      <c r="C17" s="42">
        <v>0</v>
      </c>
      <c r="D17" s="42">
        <v>0</v>
      </c>
      <c r="E17" s="42">
        <v>0</v>
      </c>
      <c r="F17" s="42">
        <v>0</v>
      </c>
      <c r="G17" s="42">
        <v>0</v>
      </c>
    </row>
    <row r="18" spans="1:7" x14ac:dyDescent="0.2">
      <c r="B18" s="42"/>
      <c r="C18" s="42"/>
      <c r="D18" s="42"/>
      <c r="E18" s="42"/>
      <c r="F18" s="42"/>
      <c r="G18" s="42"/>
    </row>
    <row r="19" spans="1:7" x14ac:dyDescent="0.2">
      <c r="A19" s="43"/>
      <c r="B19" s="42"/>
      <c r="C19" s="42"/>
      <c r="D19" s="42"/>
      <c r="E19" s="42"/>
      <c r="F19" s="42"/>
      <c r="G19" s="42"/>
    </row>
    <row r="20" spans="1:7" x14ac:dyDescent="0.2">
      <c r="A20" s="43"/>
      <c r="B20" s="42"/>
      <c r="C20" s="42"/>
      <c r="D20" s="42"/>
      <c r="E20" s="42"/>
      <c r="F20" s="42"/>
      <c r="G20" s="42"/>
    </row>
    <row r="21" spans="1:7" x14ac:dyDescent="0.2">
      <c r="A21" s="43"/>
      <c r="B21" s="42"/>
      <c r="C21" s="42"/>
      <c r="D21" s="42"/>
      <c r="E21" s="42"/>
      <c r="F21" s="42"/>
      <c r="G21" s="42"/>
    </row>
    <row r="22" spans="1:7" x14ac:dyDescent="0.2">
      <c r="A22" s="43"/>
      <c r="B22" s="42"/>
      <c r="C22" s="42"/>
      <c r="D22" s="42"/>
      <c r="E22" s="42"/>
      <c r="F22" s="42"/>
      <c r="G22" s="42"/>
    </row>
    <row r="23" spans="1:7" x14ac:dyDescent="0.2">
      <c r="A23" s="43"/>
      <c r="B23" s="42"/>
      <c r="C23" s="42"/>
      <c r="D23" s="42"/>
      <c r="E23" s="42"/>
      <c r="F23" s="42"/>
      <c r="G23" s="42"/>
    </row>
    <row r="24" spans="1:7" x14ac:dyDescent="0.2">
      <c r="B24" s="42"/>
      <c r="C24" s="42"/>
      <c r="D24" s="42"/>
      <c r="E24" s="42"/>
      <c r="F24" s="42"/>
      <c r="G24" s="42"/>
    </row>
    <row r="25" spans="1:7" x14ac:dyDescent="0.2">
      <c r="B25" s="42"/>
      <c r="C25" s="42"/>
      <c r="D25" s="42"/>
      <c r="E25" s="42"/>
      <c r="F25" s="42"/>
      <c r="G25" s="42"/>
    </row>
    <row r="26" spans="1:7" x14ac:dyDescent="0.2">
      <c r="B26" s="42"/>
      <c r="C26" s="42"/>
      <c r="D26" s="42"/>
      <c r="E26" s="42"/>
      <c r="F26" s="42"/>
      <c r="G26" s="42"/>
    </row>
    <row r="27" spans="1:7" x14ac:dyDescent="0.2">
      <c r="B27" s="42"/>
      <c r="C27" s="42"/>
      <c r="D27" s="42"/>
      <c r="E27" s="42"/>
      <c r="F27" s="42"/>
      <c r="G27" s="42"/>
    </row>
  </sheetData>
  <hyperlinks>
    <hyperlink ref="A1" location="Notes!A1" display="Back to contents" xr:uid="{47297C5B-02AC-4493-9950-184D7D7B12CA}"/>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626D6-B87E-44E3-B978-CDAB5CCC1F62}">
  <dimension ref="A1:G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16384" width="8.85546875" style="34"/>
  </cols>
  <sheetData>
    <row r="1" spans="1:7" x14ac:dyDescent="0.2">
      <c r="A1" s="1" t="s">
        <v>206</v>
      </c>
    </row>
    <row r="2" spans="1:7" x14ac:dyDescent="0.2">
      <c r="A2" s="31" t="s">
        <v>123</v>
      </c>
      <c r="B2" s="31" t="s">
        <v>3</v>
      </c>
      <c r="C2" s="31" t="s">
        <v>4</v>
      </c>
      <c r="D2" s="31" t="s">
        <v>5</v>
      </c>
      <c r="E2" s="31" t="s">
        <v>6</v>
      </c>
      <c r="F2" s="31" t="s">
        <v>7</v>
      </c>
      <c r="G2" s="31" t="s">
        <v>289</v>
      </c>
    </row>
    <row r="3" spans="1:7" x14ac:dyDescent="0.2">
      <c r="A3" s="34" t="s">
        <v>95</v>
      </c>
      <c r="B3" s="42">
        <f t="array" ref="B3:G3">TRANSPOSE(Scenario_inputs!$X$5:$X$10)</f>
        <v>0</v>
      </c>
      <c r="C3" s="42">
        <v>0</v>
      </c>
      <c r="D3" s="42">
        <v>0</v>
      </c>
      <c r="E3" s="42">
        <v>0</v>
      </c>
      <c r="F3" s="42">
        <v>0</v>
      </c>
      <c r="G3" s="42">
        <v>0</v>
      </c>
    </row>
    <row r="4" spans="1:7" x14ac:dyDescent="0.2">
      <c r="A4" s="34" t="s">
        <v>188</v>
      </c>
      <c r="B4" s="42">
        <f t="array" ref="B4:G4">TRANSPOSE(Scenario_inputs!$AB$5:$AB$10)</f>
        <v>0</v>
      </c>
      <c r="C4" s="42">
        <v>0</v>
      </c>
      <c r="D4" s="42">
        <v>0</v>
      </c>
      <c r="E4" s="42">
        <v>0</v>
      </c>
      <c r="F4" s="42">
        <v>0</v>
      </c>
      <c r="G4" s="42">
        <v>0</v>
      </c>
    </row>
    <row r="5" spans="1:7" x14ac:dyDescent="0.2">
      <c r="A5" s="34" t="s">
        <v>60</v>
      </c>
      <c r="B5" s="42">
        <f t="array" ref="B5:G5">TRANSPOSE(Scenario_inputs!$Z$5:$Z$10)</f>
        <v>0</v>
      </c>
      <c r="C5" s="42">
        <v>0</v>
      </c>
      <c r="D5" s="42">
        <v>0</v>
      </c>
      <c r="E5" s="42">
        <v>0</v>
      </c>
      <c r="F5" s="42">
        <v>0</v>
      </c>
      <c r="G5" s="42">
        <v>0</v>
      </c>
    </row>
    <row r="6" spans="1:7" x14ac:dyDescent="0.2">
      <c r="A6" s="34" t="s">
        <v>192</v>
      </c>
      <c r="B6" s="42">
        <f>Aggregates!J12</f>
        <v>0</v>
      </c>
      <c r="C6" s="42">
        <f>Aggregates!K12</f>
        <v>0</v>
      </c>
      <c r="D6" s="42">
        <f>Aggregates!L12</f>
        <v>0</v>
      </c>
      <c r="E6" s="42">
        <f>Aggregates!M12</f>
        <v>0</v>
      </c>
      <c r="F6" s="42">
        <f>Aggregates!N12</f>
        <v>0</v>
      </c>
      <c r="G6" s="42">
        <f>Aggregates!O12</f>
        <v>0</v>
      </c>
    </row>
    <row r="7" spans="1:7" x14ac:dyDescent="0.2">
      <c r="B7" s="42"/>
      <c r="C7" s="42"/>
      <c r="D7" s="42"/>
      <c r="E7" s="42"/>
      <c r="F7" s="42"/>
      <c r="G7" s="42"/>
    </row>
    <row r="8" spans="1:7" x14ac:dyDescent="0.2">
      <c r="B8" s="42"/>
      <c r="C8" s="42"/>
      <c r="D8" s="42"/>
      <c r="E8" s="42"/>
      <c r="F8" s="42"/>
      <c r="G8" s="42"/>
    </row>
    <row r="9" spans="1:7" x14ac:dyDescent="0.2">
      <c r="B9" s="42"/>
      <c r="C9" s="42"/>
      <c r="D9" s="42"/>
      <c r="E9" s="42"/>
      <c r="F9" s="42"/>
      <c r="G9" s="42"/>
    </row>
    <row r="10" spans="1:7" x14ac:dyDescent="0.2">
      <c r="B10" s="42"/>
      <c r="C10" s="42"/>
      <c r="D10" s="42"/>
      <c r="E10" s="42"/>
      <c r="F10" s="42"/>
      <c r="G10" s="42"/>
    </row>
    <row r="11" spans="1:7" x14ac:dyDescent="0.2">
      <c r="B11" s="42"/>
      <c r="C11" s="42"/>
      <c r="D11" s="42"/>
      <c r="E11" s="42"/>
      <c r="F11" s="42"/>
      <c r="G11" s="42"/>
    </row>
    <row r="12" spans="1:7" x14ac:dyDescent="0.2">
      <c r="B12" s="42"/>
      <c r="C12" s="42"/>
      <c r="D12" s="42"/>
      <c r="E12" s="42"/>
      <c r="F12" s="42"/>
      <c r="G12" s="42"/>
    </row>
    <row r="13" spans="1:7" x14ac:dyDescent="0.2">
      <c r="B13" s="42"/>
      <c r="C13" s="42"/>
      <c r="D13" s="42"/>
      <c r="E13" s="42"/>
      <c r="F13" s="42"/>
      <c r="G13" s="42"/>
    </row>
    <row r="14" spans="1:7" x14ac:dyDescent="0.2">
      <c r="B14" s="42"/>
      <c r="C14" s="42"/>
      <c r="D14" s="42"/>
      <c r="E14" s="42"/>
      <c r="F14" s="42"/>
      <c r="G14" s="42"/>
    </row>
    <row r="15" spans="1:7" x14ac:dyDescent="0.2">
      <c r="B15" s="42"/>
      <c r="C15" s="42"/>
      <c r="D15" s="42"/>
      <c r="E15" s="42"/>
      <c r="F15" s="42"/>
      <c r="G15" s="42"/>
    </row>
    <row r="16" spans="1:7" x14ac:dyDescent="0.2">
      <c r="B16" s="42"/>
      <c r="C16" s="42"/>
      <c r="D16" s="42"/>
      <c r="E16" s="42"/>
      <c r="F16" s="42"/>
      <c r="G16" s="42"/>
    </row>
    <row r="17" spans="2:7" x14ac:dyDescent="0.2">
      <c r="B17" s="42"/>
      <c r="C17" s="42"/>
      <c r="D17" s="42"/>
      <c r="E17" s="42"/>
      <c r="F17" s="42"/>
      <c r="G17" s="42"/>
    </row>
    <row r="18" spans="2:7" x14ac:dyDescent="0.2">
      <c r="B18" s="42"/>
      <c r="C18" s="42"/>
      <c r="D18" s="42"/>
      <c r="E18" s="42"/>
      <c r="F18" s="42"/>
      <c r="G18" s="42"/>
    </row>
    <row r="19" spans="2:7" x14ac:dyDescent="0.2">
      <c r="B19" s="42"/>
      <c r="C19" s="42"/>
      <c r="D19" s="42"/>
      <c r="E19" s="42"/>
      <c r="F19" s="42"/>
      <c r="G19" s="42"/>
    </row>
    <row r="20" spans="2:7" x14ac:dyDescent="0.2">
      <c r="B20" s="42"/>
      <c r="C20" s="42"/>
      <c r="D20" s="42"/>
      <c r="E20" s="42"/>
      <c r="F20" s="42"/>
      <c r="G20" s="42"/>
    </row>
    <row r="21" spans="2:7" x14ac:dyDescent="0.2">
      <c r="B21" s="42"/>
      <c r="C21" s="42"/>
      <c r="D21" s="42"/>
      <c r="E21" s="42"/>
      <c r="F21" s="42"/>
      <c r="G21" s="42"/>
    </row>
    <row r="22" spans="2:7" x14ac:dyDescent="0.2">
      <c r="B22" s="42"/>
      <c r="C22" s="42"/>
      <c r="D22" s="42"/>
      <c r="E22" s="42"/>
      <c r="F22" s="42"/>
      <c r="G22" s="42"/>
    </row>
    <row r="23" spans="2:7" x14ac:dyDescent="0.2">
      <c r="B23" s="42"/>
      <c r="C23" s="42"/>
      <c r="D23" s="42"/>
      <c r="E23" s="42"/>
      <c r="F23" s="42"/>
      <c r="G23" s="42"/>
    </row>
    <row r="24" spans="2:7" x14ac:dyDescent="0.2">
      <c r="B24" s="42"/>
      <c r="C24" s="42"/>
      <c r="D24" s="42"/>
      <c r="E24" s="42"/>
      <c r="F24" s="42"/>
      <c r="G24" s="42"/>
    </row>
    <row r="25" spans="2:7" x14ac:dyDescent="0.2">
      <c r="B25" s="42"/>
      <c r="C25" s="42"/>
      <c r="D25" s="42"/>
      <c r="E25" s="42"/>
      <c r="F25" s="42"/>
      <c r="G25" s="42"/>
    </row>
  </sheetData>
  <hyperlinks>
    <hyperlink ref="A1" location="Notes!A1" display="Back to contents" xr:uid="{222ECF24-9A69-4DF2-AFD8-0A4D6FDCFE7A}"/>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9559A-4547-4FBF-B109-BC003A117078}">
  <dimension ref="A1:H26"/>
  <sheetViews>
    <sheetView showGridLines="0" zoomScaleNormal="100" workbookViewId="0">
      <pane xSplit="2" ySplit="2" topLeftCell="C3" activePane="bottomRight" state="frozen"/>
      <selection pane="topRight" activeCell="D1" sqref="D1"/>
      <selection pane="bottomLeft" activeCell="A2" sqref="A2"/>
      <selection pane="bottomRight"/>
    </sheetView>
  </sheetViews>
  <sheetFormatPr defaultColWidth="8.85546875" defaultRowHeight="12" x14ac:dyDescent="0.2"/>
  <cols>
    <col min="1" max="1" width="51.28515625" style="34" bestFit="1" customWidth="1"/>
    <col min="2" max="2" width="10.42578125" style="34" customWidth="1"/>
    <col min="3" max="16384" width="8.85546875" style="34"/>
  </cols>
  <sheetData>
    <row r="1" spans="1:8" x14ac:dyDescent="0.2">
      <c r="A1" s="1" t="s">
        <v>206</v>
      </c>
    </row>
    <row r="2" spans="1:8" x14ac:dyDescent="0.2">
      <c r="A2" s="31" t="s">
        <v>279</v>
      </c>
      <c r="B2" s="31" t="s">
        <v>66</v>
      </c>
      <c r="C2" s="31" t="s">
        <v>3</v>
      </c>
      <c r="D2" s="31" t="s">
        <v>4</v>
      </c>
      <c r="E2" s="31" t="s">
        <v>5</v>
      </c>
      <c r="F2" s="31" t="s">
        <v>6</v>
      </c>
      <c r="G2" s="31" t="s">
        <v>7</v>
      </c>
      <c r="H2" s="31" t="s">
        <v>289</v>
      </c>
    </row>
    <row r="3" spans="1:8" x14ac:dyDescent="0.2">
      <c r="A3" s="31" t="s">
        <v>95</v>
      </c>
      <c r="B3" s="34" t="s">
        <v>3</v>
      </c>
      <c r="C3" s="41">
        <v>889.22552147157319</v>
      </c>
      <c r="D3" s="41">
        <v>562.33359912999958</v>
      </c>
      <c r="E3" s="41">
        <v>525.83728981134925</v>
      </c>
      <c r="F3" s="41">
        <v>446.22728565028069</v>
      </c>
      <c r="G3" s="41">
        <v>456.81359724341064</v>
      </c>
      <c r="H3" s="41">
        <v>524.91435053113378</v>
      </c>
    </row>
    <row r="4" spans="1:8" x14ac:dyDescent="0.2">
      <c r="A4" s="31"/>
      <c r="B4" s="34" t="s">
        <v>4</v>
      </c>
      <c r="C4" s="41">
        <v>0</v>
      </c>
      <c r="D4" s="41">
        <v>6439.6067762618259</v>
      </c>
      <c r="E4" s="41">
        <v>545.89256817480702</v>
      </c>
      <c r="F4" s="41">
        <v>463.25945035322036</v>
      </c>
      <c r="G4" s="41">
        <v>475.07162812055981</v>
      </c>
      <c r="H4" s="41">
        <v>549.22341540471109</v>
      </c>
    </row>
    <row r="5" spans="1:8" x14ac:dyDescent="0.2">
      <c r="A5" s="31"/>
      <c r="B5" s="34" t="s">
        <v>5</v>
      </c>
      <c r="C5" s="41">
        <v>0</v>
      </c>
      <c r="D5" s="41">
        <v>0</v>
      </c>
      <c r="E5" s="41">
        <v>7007.2543089252831</v>
      </c>
      <c r="F5" s="41">
        <v>467.21992898140741</v>
      </c>
      <c r="G5" s="41">
        <v>483.42395324726795</v>
      </c>
      <c r="H5" s="41">
        <v>558.3414304139751</v>
      </c>
    </row>
    <row r="6" spans="1:8" x14ac:dyDescent="0.2">
      <c r="A6" s="31"/>
      <c r="B6" s="34" t="s">
        <v>6</v>
      </c>
      <c r="C6" s="41">
        <v>0</v>
      </c>
      <c r="D6" s="41">
        <v>0</v>
      </c>
      <c r="E6" s="41">
        <v>0</v>
      </c>
      <c r="F6" s="41">
        <v>7203.3841757087202</v>
      </c>
      <c r="G6" s="41">
        <v>482.38764390377753</v>
      </c>
      <c r="H6" s="41">
        <v>557.46530500539393</v>
      </c>
    </row>
    <row r="7" spans="1:8" x14ac:dyDescent="0.2">
      <c r="A7" s="90"/>
      <c r="B7" s="34" t="s">
        <v>7</v>
      </c>
      <c r="C7" s="41">
        <v>0</v>
      </c>
      <c r="D7" s="41">
        <v>0</v>
      </c>
      <c r="E7" s="41">
        <v>0</v>
      </c>
      <c r="F7" s="41">
        <v>0</v>
      </c>
      <c r="G7" s="41">
        <v>7632.1828584027144</v>
      </c>
      <c r="H7" s="41">
        <v>556.1353047286417</v>
      </c>
    </row>
    <row r="8" spans="1:8" x14ac:dyDescent="0.2">
      <c r="A8" s="90"/>
      <c r="B8" s="34" t="s">
        <v>289</v>
      </c>
      <c r="C8" s="61">
        <v>0</v>
      </c>
      <c r="D8" s="61">
        <v>0</v>
      </c>
      <c r="E8" s="61">
        <v>0</v>
      </c>
      <c r="F8" s="61">
        <v>0</v>
      </c>
      <c r="G8" s="61">
        <v>0</v>
      </c>
      <c r="H8" s="61">
        <v>7788.2353105452894</v>
      </c>
    </row>
    <row r="9" spans="1:8" x14ac:dyDescent="0.2">
      <c r="A9" s="90" t="s">
        <v>189</v>
      </c>
      <c r="B9" s="63" t="s">
        <v>3</v>
      </c>
      <c r="C9" s="64">
        <v>879.08458519957833</v>
      </c>
      <c r="D9" s="64">
        <v>2250.6256062743546</v>
      </c>
      <c r="E9" s="64">
        <v>2250.6256062741841</v>
      </c>
      <c r="F9" s="64">
        <v>2250.6256062744114</v>
      </c>
      <c r="G9" s="64">
        <v>2250.6256062743259</v>
      </c>
      <c r="H9" s="64">
        <v>2250.6256062742696</v>
      </c>
    </row>
    <row r="10" spans="1:8" x14ac:dyDescent="0.2">
      <c r="A10" s="31"/>
      <c r="B10" s="34" t="s">
        <v>4</v>
      </c>
      <c r="C10" s="41">
        <v>0</v>
      </c>
      <c r="D10" s="41">
        <v>1247.7505070492043</v>
      </c>
      <c r="E10" s="41">
        <v>2318.6764900456465</v>
      </c>
      <c r="F10" s="41">
        <v>2318.6764900458597</v>
      </c>
      <c r="G10" s="41">
        <v>2318.6764900458174</v>
      </c>
      <c r="H10" s="41">
        <v>2318.6764900457601</v>
      </c>
    </row>
    <row r="11" spans="1:8" x14ac:dyDescent="0.2">
      <c r="A11" s="31"/>
      <c r="B11" s="34" t="s">
        <v>5</v>
      </c>
      <c r="C11" s="41">
        <v>0</v>
      </c>
      <c r="D11" s="41">
        <v>0</v>
      </c>
      <c r="E11" s="41">
        <v>1410.1843533719602</v>
      </c>
      <c r="F11" s="41">
        <v>2640.3239240320036</v>
      </c>
      <c r="G11" s="41">
        <v>2640.3239240319749</v>
      </c>
      <c r="H11" s="41">
        <v>2640.323924031904</v>
      </c>
    </row>
    <row r="12" spans="1:8" x14ac:dyDescent="0.2">
      <c r="A12" s="31"/>
      <c r="B12" s="34" t="s">
        <v>6</v>
      </c>
      <c r="C12" s="41">
        <v>0</v>
      </c>
      <c r="D12" s="41">
        <v>0</v>
      </c>
      <c r="E12" s="41">
        <v>0</v>
      </c>
      <c r="F12" s="41">
        <v>950.7020502832404</v>
      </c>
      <c r="G12" s="41">
        <v>1842.2099884350871</v>
      </c>
      <c r="H12" s="41">
        <v>1842.2099884350303</v>
      </c>
    </row>
    <row r="13" spans="1:8" x14ac:dyDescent="0.2">
      <c r="A13" s="31"/>
      <c r="B13" s="34" t="s">
        <v>7</v>
      </c>
      <c r="C13" s="41">
        <v>0</v>
      </c>
      <c r="D13" s="41">
        <v>0</v>
      </c>
      <c r="E13" s="41">
        <v>0</v>
      </c>
      <c r="F13" s="41">
        <v>0</v>
      </c>
      <c r="G13" s="41">
        <v>918.97312535778042</v>
      </c>
      <c r="H13" s="41">
        <v>1787.6351905447621</v>
      </c>
    </row>
    <row r="14" spans="1:8" x14ac:dyDescent="0.2">
      <c r="A14" s="31"/>
      <c r="B14" s="34" t="s">
        <v>289</v>
      </c>
      <c r="C14" s="61">
        <v>0</v>
      </c>
      <c r="D14" s="61">
        <v>0</v>
      </c>
      <c r="E14" s="61">
        <v>0</v>
      </c>
      <c r="F14" s="61">
        <v>0</v>
      </c>
      <c r="G14" s="61">
        <v>0</v>
      </c>
      <c r="H14" s="61">
        <v>1241.8551735387666</v>
      </c>
    </row>
    <row r="15" spans="1:8" x14ac:dyDescent="0.2">
      <c r="A15" s="31" t="s">
        <v>190</v>
      </c>
      <c r="B15" s="63" t="s">
        <v>3</v>
      </c>
      <c r="C15" s="64">
        <v>10307.738610196229</v>
      </c>
      <c r="D15" s="64">
        <v>293.5145732272133</v>
      </c>
      <c r="E15" s="64">
        <v>0</v>
      </c>
      <c r="F15" s="64">
        <v>0</v>
      </c>
      <c r="G15" s="64">
        <v>0</v>
      </c>
      <c r="H15" s="64">
        <v>0</v>
      </c>
    </row>
    <row r="16" spans="1:8" x14ac:dyDescent="0.2">
      <c r="A16" s="31"/>
      <c r="B16" s="34" t="s">
        <v>4</v>
      </c>
      <c r="C16" s="41">
        <v>0</v>
      </c>
      <c r="D16" s="41">
        <v>9764.3947124935275</v>
      </c>
      <c r="E16" s="41">
        <v>294.55870069210732</v>
      </c>
      <c r="F16" s="41">
        <v>0</v>
      </c>
      <c r="G16" s="41">
        <v>0</v>
      </c>
      <c r="H16" s="41">
        <v>0</v>
      </c>
    </row>
    <row r="17" spans="1:8" x14ac:dyDescent="0.2">
      <c r="A17" s="31"/>
      <c r="B17" s="34" t="s">
        <v>5</v>
      </c>
      <c r="C17" s="41">
        <v>0</v>
      </c>
      <c r="D17" s="41">
        <v>0</v>
      </c>
      <c r="E17" s="41">
        <v>8762.0963505353593</v>
      </c>
      <c r="F17" s="41">
        <v>295.60067345146024</v>
      </c>
      <c r="G17" s="41">
        <v>0</v>
      </c>
      <c r="H17" s="41">
        <v>0</v>
      </c>
    </row>
    <row r="18" spans="1:8" x14ac:dyDescent="0.2">
      <c r="A18" s="31"/>
      <c r="B18" s="34" t="s">
        <v>6</v>
      </c>
      <c r="C18" s="41">
        <v>0</v>
      </c>
      <c r="D18" s="41">
        <v>0</v>
      </c>
      <c r="E18" s="41">
        <v>0</v>
      </c>
      <c r="F18" s="41">
        <v>8004.9860849219012</v>
      </c>
      <c r="G18" s="41">
        <v>296.07370586056447</v>
      </c>
      <c r="H18" s="41">
        <v>0</v>
      </c>
    </row>
    <row r="19" spans="1:8" x14ac:dyDescent="0.2">
      <c r="A19" s="31"/>
      <c r="B19" s="34" t="s">
        <v>7</v>
      </c>
      <c r="C19" s="41">
        <v>0</v>
      </c>
      <c r="D19" s="41">
        <v>0</v>
      </c>
      <c r="E19" s="41">
        <v>0</v>
      </c>
      <c r="F19" s="41">
        <v>0</v>
      </c>
      <c r="G19" s="41">
        <v>7022.782709710551</v>
      </c>
      <c r="H19" s="41">
        <v>296.28176195502931</v>
      </c>
    </row>
    <row r="20" spans="1:8" x14ac:dyDescent="0.2">
      <c r="A20" s="31"/>
      <c r="B20" s="34" t="s">
        <v>289</v>
      </c>
      <c r="C20" s="61">
        <v>0</v>
      </c>
      <c r="D20" s="61">
        <v>0</v>
      </c>
      <c r="E20" s="61">
        <v>0</v>
      </c>
      <c r="F20" s="61">
        <v>0</v>
      </c>
      <c r="G20" s="61">
        <v>0</v>
      </c>
      <c r="H20" s="61">
        <v>6268.1912437359069</v>
      </c>
    </row>
    <row r="21" spans="1:8" x14ac:dyDescent="0.2">
      <c r="A21" s="31" t="s">
        <v>191</v>
      </c>
      <c r="B21" s="63" t="s">
        <v>3</v>
      </c>
      <c r="C21" s="64">
        <v>20.429400274920795</v>
      </c>
      <c r="D21" s="64">
        <v>48.911164902023074</v>
      </c>
      <c r="E21" s="64">
        <v>51.723414155659952</v>
      </c>
      <c r="F21" s="64">
        <v>56.902085364711752</v>
      </c>
      <c r="G21" s="64">
        <v>58.307675585751895</v>
      </c>
      <c r="H21" s="64">
        <v>61.909732779611204</v>
      </c>
    </row>
    <row r="22" spans="1:8" x14ac:dyDescent="0.2">
      <c r="A22" s="31"/>
      <c r="B22" s="34" t="s">
        <v>4</v>
      </c>
      <c r="C22" s="41">
        <v>0</v>
      </c>
      <c r="D22" s="41">
        <v>26.62310261328571</v>
      </c>
      <c r="E22" s="41">
        <v>44.024316289736021</v>
      </c>
      <c r="F22" s="41">
        <v>44.575723435130499</v>
      </c>
      <c r="G22" s="41">
        <v>44.938005542590531</v>
      </c>
      <c r="H22" s="41">
        <v>46.520948699850351</v>
      </c>
    </row>
    <row r="23" spans="1:8" x14ac:dyDescent="0.2">
      <c r="A23" s="31"/>
      <c r="B23" s="34" t="s">
        <v>5</v>
      </c>
      <c r="C23" s="41">
        <v>0</v>
      </c>
      <c r="D23" s="41">
        <v>0</v>
      </c>
      <c r="E23" s="41">
        <v>22.079347660024951</v>
      </c>
      <c r="F23" s="41">
        <v>44.393484946596118</v>
      </c>
      <c r="G23" s="41">
        <v>44.718130482678475</v>
      </c>
      <c r="H23" s="41">
        <v>44.869543624997732</v>
      </c>
    </row>
    <row r="24" spans="1:8" x14ac:dyDescent="0.2">
      <c r="A24" s="31"/>
      <c r="B24" s="34" t="s">
        <v>6</v>
      </c>
      <c r="C24" s="41">
        <v>0</v>
      </c>
      <c r="D24" s="41">
        <v>0</v>
      </c>
      <c r="E24" s="41">
        <v>0</v>
      </c>
      <c r="F24" s="41">
        <v>20.98994498048512</v>
      </c>
      <c r="G24" s="41">
        <v>45.576587617858877</v>
      </c>
      <c r="H24" s="41">
        <v>45.723077486698571</v>
      </c>
    </row>
    <row r="25" spans="1:8" x14ac:dyDescent="0.2">
      <c r="A25" s="31"/>
      <c r="B25" s="34" t="s">
        <v>7</v>
      </c>
      <c r="C25" s="41">
        <v>0</v>
      </c>
      <c r="D25" s="41">
        <v>0</v>
      </c>
      <c r="E25" s="41">
        <v>0</v>
      </c>
      <c r="F25" s="41">
        <v>0</v>
      </c>
      <c r="G25" s="41">
        <v>20.424099978242793</v>
      </c>
      <c r="H25" s="41">
        <v>46.290421829795037</v>
      </c>
    </row>
    <row r="26" spans="1:8" x14ac:dyDescent="0.2">
      <c r="A26" s="31"/>
      <c r="B26" s="34" t="s">
        <v>289</v>
      </c>
      <c r="C26" s="41">
        <v>0</v>
      </c>
      <c r="D26" s="41">
        <v>0</v>
      </c>
      <c r="E26" s="41">
        <v>0</v>
      </c>
      <c r="F26" s="41">
        <v>0</v>
      </c>
      <c r="G26" s="41">
        <v>0</v>
      </c>
      <c r="H26" s="41">
        <v>20.70718328475607</v>
      </c>
    </row>
  </sheetData>
  <hyperlinks>
    <hyperlink ref="A1" location="Notes!A1" display="Back to contents" xr:uid="{BA04749F-1B97-45A8-8A9B-5AF5934F9798}"/>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CA3A8-5A07-4BDB-ACF5-ADBA9EEAA626}">
  <dimension ref="A1:I35"/>
  <sheetViews>
    <sheetView showGridLines="0" zoomScaleNormal="100" workbookViewId="0">
      <pane xSplit="2" ySplit="5" topLeftCell="C6" activePane="bottomRight" state="frozen"/>
      <selection pane="topRight" activeCell="D1" sqref="D1"/>
      <selection pane="bottomLeft" activeCell="A2" sqref="A2"/>
      <selection pane="bottomRight"/>
    </sheetView>
  </sheetViews>
  <sheetFormatPr defaultColWidth="8.85546875" defaultRowHeight="12" x14ac:dyDescent="0.2"/>
  <cols>
    <col min="1" max="1" width="43.42578125" style="34" bestFit="1" customWidth="1"/>
    <col min="2" max="2" width="10.42578125" style="34" customWidth="1"/>
    <col min="3" max="16384" width="8.85546875" style="34"/>
  </cols>
  <sheetData>
    <row r="1" spans="1:9" x14ac:dyDescent="0.2">
      <c r="A1" s="1" t="s">
        <v>206</v>
      </c>
    </row>
    <row r="2" spans="1:9" x14ac:dyDescent="0.2">
      <c r="A2" s="31" t="s">
        <v>287</v>
      </c>
      <c r="B2" s="31"/>
      <c r="C2" s="31" t="s">
        <v>3</v>
      </c>
      <c r="D2" s="31" t="s">
        <v>4</v>
      </c>
      <c r="E2" s="31" t="s">
        <v>5</v>
      </c>
      <c r="F2" s="31" t="s">
        <v>6</v>
      </c>
      <c r="G2" s="31" t="s">
        <v>7</v>
      </c>
      <c r="H2" s="31" t="s">
        <v>289</v>
      </c>
    </row>
    <row r="3" spans="1:9" x14ac:dyDescent="0.2">
      <c r="A3" s="34" t="s">
        <v>145</v>
      </c>
      <c r="C3" s="41">
        <f>SUM(C6:C34)</f>
        <v>0</v>
      </c>
      <c r="D3" s="41">
        <f t="shared" ref="D3:H3" si="0">SUM(D6:D34)</f>
        <v>0</v>
      </c>
      <c r="E3" s="41">
        <f t="shared" si="0"/>
        <v>0</v>
      </c>
      <c r="F3" s="41">
        <f t="shared" si="0"/>
        <v>0</v>
      </c>
      <c r="G3" s="41">
        <f t="shared" si="0"/>
        <v>0</v>
      </c>
      <c r="H3" s="41">
        <f t="shared" si="0"/>
        <v>0</v>
      </c>
    </row>
    <row r="4" spans="1:9" x14ac:dyDescent="0.2">
      <c r="D4" s="41"/>
      <c r="E4" s="41"/>
      <c r="F4" s="41"/>
      <c r="G4" s="41"/>
      <c r="H4" s="41"/>
      <c r="I4" s="41"/>
    </row>
    <row r="5" spans="1:9" x14ac:dyDescent="0.2">
      <c r="A5" s="31" t="s">
        <v>48</v>
      </c>
      <c r="B5" s="31" t="s">
        <v>66</v>
      </c>
      <c r="C5" s="31" t="s">
        <v>3</v>
      </c>
      <c r="D5" s="31" t="s">
        <v>4</v>
      </c>
      <c r="E5" s="31" t="s">
        <v>5</v>
      </c>
      <c r="F5" s="31" t="s">
        <v>6</v>
      </c>
      <c r="G5" s="31" t="s">
        <v>7</v>
      </c>
      <c r="H5" s="31" t="s">
        <v>289</v>
      </c>
    </row>
    <row r="6" spans="1:9" x14ac:dyDescent="0.2">
      <c r="A6" s="31" t="s">
        <v>95</v>
      </c>
      <c r="B6" s="34" t="s">
        <v>3</v>
      </c>
      <c r="C6" s="41">
        <f>Debt_interest_determinants!$B$3*Debt_interest_RR!C3</f>
        <v>0</v>
      </c>
      <c r="D6" s="41">
        <f>Debt_interest_determinants!$B$3*Debt_interest_RR!D3</f>
        <v>0</v>
      </c>
      <c r="E6" s="41">
        <f>Debt_interest_determinants!$B$3*Debt_interest_RR!E3</f>
        <v>0</v>
      </c>
      <c r="F6" s="41">
        <f>Debt_interest_determinants!$B$3*Debt_interest_RR!F3</f>
        <v>0</v>
      </c>
      <c r="G6" s="41">
        <f>Debt_interest_determinants!$B$3*Debt_interest_RR!G3</f>
        <v>0</v>
      </c>
      <c r="H6" s="41">
        <f>Debt_interest_determinants!$B$3*Debt_interest_RR!H3</f>
        <v>0</v>
      </c>
    </row>
    <row r="7" spans="1:9" x14ac:dyDescent="0.2">
      <c r="A7" s="31"/>
      <c r="B7" s="34" t="s">
        <v>4</v>
      </c>
      <c r="C7" s="41">
        <f>Debt_interest_determinants!$C$3*Debt_interest_RR!C4</f>
        <v>0</v>
      </c>
      <c r="D7" s="41">
        <f>Debt_interest_determinants!$C$3*Debt_interest_RR!D4</f>
        <v>0</v>
      </c>
      <c r="E7" s="41">
        <f>Debt_interest_determinants!$C$3*Debt_interest_RR!E4</f>
        <v>0</v>
      </c>
      <c r="F7" s="41">
        <f>Debt_interest_determinants!$C$3*Debt_interest_RR!F4</f>
        <v>0</v>
      </c>
      <c r="G7" s="41">
        <f>Debt_interest_determinants!$C$3*Debt_interest_RR!G4</f>
        <v>0</v>
      </c>
      <c r="H7" s="41">
        <f>Debt_interest_determinants!$C$3*Debt_interest_RR!H4</f>
        <v>0</v>
      </c>
    </row>
    <row r="8" spans="1:9" x14ac:dyDescent="0.2">
      <c r="A8" s="31"/>
      <c r="B8" s="34" t="s">
        <v>5</v>
      </c>
      <c r="C8" s="41">
        <f>Debt_interest_determinants!$D$3*Debt_interest_RR!C5</f>
        <v>0</v>
      </c>
      <c r="D8" s="41">
        <f>Debt_interest_determinants!$D$3*Debt_interest_RR!D5</f>
        <v>0</v>
      </c>
      <c r="E8" s="41">
        <f>Debt_interest_determinants!$D$3*Debt_interest_RR!E5</f>
        <v>0</v>
      </c>
      <c r="F8" s="41">
        <f>Debt_interest_determinants!$D$3*Debt_interest_RR!F5</f>
        <v>0</v>
      </c>
      <c r="G8" s="41">
        <f>Debt_interest_determinants!$D$3*Debt_interest_RR!G5</f>
        <v>0</v>
      </c>
      <c r="H8" s="41">
        <f>Debt_interest_determinants!$D$3*Debt_interest_RR!H5</f>
        <v>0</v>
      </c>
    </row>
    <row r="9" spans="1:9" x14ac:dyDescent="0.2">
      <c r="A9" s="31"/>
      <c r="B9" s="34" t="s">
        <v>6</v>
      </c>
      <c r="C9" s="41">
        <f>Debt_interest_determinants!$E$3*Debt_interest_RR!C6</f>
        <v>0</v>
      </c>
      <c r="D9" s="41">
        <f>Debt_interest_determinants!$E$3*Debt_interest_RR!D6</f>
        <v>0</v>
      </c>
      <c r="E9" s="41">
        <f>Debt_interest_determinants!$E$3*Debt_interest_RR!E6</f>
        <v>0</v>
      </c>
      <c r="F9" s="41">
        <f>Debt_interest_determinants!$E$3*Debt_interest_RR!F6</f>
        <v>0</v>
      </c>
      <c r="G9" s="41">
        <f>Debt_interest_determinants!$E$3*Debt_interest_RR!G6</f>
        <v>0</v>
      </c>
      <c r="H9" s="41">
        <f>Debt_interest_determinants!$E$3*Debt_interest_RR!H6</f>
        <v>0</v>
      </c>
    </row>
    <row r="10" spans="1:9" x14ac:dyDescent="0.2">
      <c r="A10" s="90"/>
      <c r="B10" s="34" t="s">
        <v>7</v>
      </c>
      <c r="C10" s="41">
        <f>Debt_interest_determinants!$F$3*Debt_interest_RR!C7</f>
        <v>0</v>
      </c>
      <c r="D10" s="41">
        <f>Debt_interest_determinants!$F$3*Debt_interest_RR!D7</f>
        <v>0</v>
      </c>
      <c r="E10" s="41">
        <f>Debt_interest_determinants!$F$3*Debt_interest_RR!E7</f>
        <v>0</v>
      </c>
      <c r="F10" s="41">
        <f>Debt_interest_determinants!$F$3*Debt_interest_RR!F7</f>
        <v>0</v>
      </c>
      <c r="G10" s="41">
        <f>Debt_interest_determinants!$F$3*Debt_interest_RR!G7</f>
        <v>0</v>
      </c>
      <c r="H10" s="41">
        <f>Debt_interest_determinants!$F$3*Debt_interest_RR!H7</f>
        <v>0</v>
      </c>
    </row>
    <row r="11" spans="1:9" x14ac:dyDescent="0.2">
      <c r="A11" s="90"/>
      <c r="B11" s="34" t="s">
        <v>289</v>
      </c>
      <c r="C11" s="41">
        <f>Debt_interest_determinants!$G$3*Debt_interest_RR!C8</f>
        <v>0</v>
      </c>
      <c r="D11" s="41">
        <f>Debt_interest_determinants!$G$3*Debt_interest_RR!D8</f>
        <v>0</v>
      </c>
      <c r="E11" s="41">
        <f>Debt_interest_determinants!$G$3*Debt_interest_RR!E8</f>
        <v>0</v>
      </c>
      <c r="F11" s="41">
        <f>Debt_interest_determinants!$G$3*Debt_interest_RR!F8</f>
        <v>0</v>
      </c>
      <c r="G11" s="41">
        <f>Debt_interest_determinants!$G$3*Debt_interest_RR!G8</f>
        <v>0</v>
      </c>
      <c r="H11" s="61">
        <f>Debt_interest_determinants!$G$3*Debt_interest_RR!H8</f>
        <v>0</v>
      </c>
    </row>
    <row r="12" spans="1:9" x14ac:dyDescent="0.2">
      <c r="A12" s="90" t="s">
        <v>189</v>
      </c>
      <c r="B12" s="63" t="s">
        <v>3</v>
      </c>
      <c r="C12" s="62">
        <f>Debt_interest_determinants!$B$4*Debt_interest_RR!C9</f>
        <v>0</v>
      </c>
      <c r="D12" s="62">
        <f>Debt_interest_determinants!$B$4*Debt_interest_RR!D9</f>
        <v>0</v>
      </c>
      <c r="E12" s="62">
        <f>Debt_interest_determinants!$B$4*Debt_interest_RR!E9</f>
        <v>0</v>
      </c>
      <c r="F12" s="62">
        <f>Debt_interest_determinants!$B$4*Debt_interest_RR!F9</f>
        <v>0</v>
      </c>
      <c r="G12" s="62">
        <f>Debt_interest_determinants!$B$4*Debt_interest_RR!G9</f>
        <v>0</v>
      </c>
      <c r="H12" s="62">
        <f>Debt_interest_determinants!$B$4*Debt_interest_RR!H9</f>
        <v>0</v>
      </c>
    </row>
    <row r="13" spans="1:9" x14ac:dyDescent="0.2">
      <c r="A13" s="31"/>
      <c r="B13" s="34" t="s">
        <v>4</v>
      </c>
      <c r="C13" s="41">
        <f>Debt_interest_determinants!$C$4*Debt_interest_RR!C10</f>
        <v>0</v>
      </c>
      <c r="D13" s="41">
        <f>Debt_interest_determinants!$C$4*Debt_interest_RR!D10</f>
        <v>0</v>
      </c>
      <c r="E13" s="41">
        <f>Debt_interest_determinants!$C$4*Debt_interest_RR!E10</f>
        <v>0</v>
      </c>
      <c r="F13" s="41">
        <f>Debt_interest_determinants!$C$4*Debt_interest_RR!F10</f>
        <v>0</v>
      </c>
      <c r="G13" s="41">
        <f>Debt_interest_determinants!$C$4*Debt_interest_RR!G10</f>
        <v>0</v>
      </c>
      <c r="H13" s="41">
        <f>Debt_interest_determinants!$C$4*Debt_interest_RR!H10</f>
        <v>0</v>
      </c>
    </row>
    <row r="14" spans="1:9" x14ac:dyDescent="0.2">
      <c r="A14" s="31"/>
      <c r="B14" s="34" t="s">
        <v>5</v>
      </c>
      <c r="C14" s="41">
        <f>Debt_interest_determinants!$D$4*Debt_interest_RR!C11</f>
        <v>0</v>
      </c>
      <c r="D14" s="41">
        <f>Debt_interest_determinants!$D$4*Debt_interest_RR!D11</f>
        <v>0</v>
      </c>
      <c r="E14" s="41">
        <f>Debt_interest_determinants!$D$4*Debt_interest_RR!E11</f>
        <v>0</v>
      </c>
      <c r="F14" s="41">
        <f>Debt_interest_determinants!$D$4*Debt_interest_RR!F11</f>
        <v>0</v>
      </c>
      <c r="G14" s="41">
        <f>Debt_interest_determinants!$D$4*Debt_interest_RR!G11</f>
        <v>0</v>
      </c>
      <c r="H14" s="41">
        <f>Debt_interest_determinants!$D$4*Debt_interest_RR!H11</f>
        <v>0</v>
      </c>
    </row>
    <row r="15" spans="1:9" x14ac:dyDescent="0.2">
      <c r="A15" s="31"/>
      <c r="B15" s="34" t="s">
        <v>6</v>
      </c>
      <c r="C15" s="41">
        <f>Debt_interest_determinants!$E$4*Debt_interest_RR!C12</f>
        <v>0</v>
      </c>
      <c r="D15" s="41">
        <f>Debt_interest_determinants!$E$4*Debt_interest_RR!D12</f>
        <v>0</v>
      </c>
      <c r="E15" s="41">
        <f>Debt_interest_determinants!$E$4*Debt_interest_RR!E12</f>
        <v>0</v>
      </c>
      <c r="F15" s="41">
        <f>Debt_interest_determinants!$E$4*Debt_interest_RR!F12</f>
        <v>0</v>
      </c>
      <c r="G15" s="41">
        <f>Debt_interest_determinants!$E$4*Debt_interest_RR!G12</f>
        <v>0</v>
      </c>
      <c r="H15" s="41">
        <f>Debt_interest_determinants!$E$4*Debt_interest_RR!H12</f>
        <v>0</v>
      </c>
    </row>
    <row r="16" spans="1:9" x14ac:dyDescent="0.2">
      <c r="A16" s="31"/>
      <c r="B16" s="34" t="s">
        <v>7</v>
      </c>
      <c r="C16" s="41">
        <f>Debt_interest_determinants!$F$4*Debt_interest_RR!C13</f>
        <v>0</v>
      </c>
      <c r="D16" s="41">
        <f>Debt_interest_determinants!$F$4*Debt_interest_RR!D13</f>
        <v>0</v>
      </c>
      <c r="E16" s="41">
        <f>Debt_interest_determinants!$F$4*Debt_interest_RR!E13</f>
        <v>0</v>
      </c>
      <c r="F16" s="41">
        <f>Debt_interest_determinants!$F$4*Debt_interest_RR!F13</f>
        <v>0</v>
      </c>
      <c r="G16" s="41">
        <f>Debt_interest_determinants!$F$4*Debt_interest_RR!G13</f>
        <v>0</v>
      </c>
      <c r="H16" s="41">
        <f>Debt_interest_determinants!$F$4*Debt_interest_RR!H13</f>
        <v>0</v>
      </c>
    </row>
    <row r="17" spans="1:8" x14ac:dyDescent="0.2">
      <c r="A17" s="31"/>
      <c r="B17" s="34" t="s">
        <v>289</v>
      </c>
      <c r="C17" s="41">
        <f>Debt_interest_determinants!$G$4*Debt_interest_RR!C14</f>
        <v>0</v>
      </c>
      <c r="D17" s="41">
        <f>Debt_interest_determinants!$G$4*Debt_interest_RR!D14</f>
        <v>0</v>
      </c>
      <c r="E17" s="41">
        <f>Debt_interest_determinants!$G$4*Debt_interest_RR!E14</f>
        <v>0</v>
      </c>
      <c r="F17" s="41">
        <f>Debt_interest_determinants!$G$4*Debt_interest_RR!F14</f>
        <v>0</v>
      </c>
      <c r="G17" s="41">
        <f>Debt_interest_determinants!$G$4*Debt_interest_RR!G14</f>
        <v>0</v>
      </c>
      <c r="H17" s="61">
        <f>Debt_interest_determinants!$G$4*Debt_interest_RR!H14</f>
        <v>0</v>
      </c>
    </row>
    <row r="18" spans="1:8" x14ac:dyDescent="0.2">
      <c r="A18" s="31" t="s">
        <v>190</v>
      </c>
      <c r="B18" s="63" t="s">
        <v>3</v>
      </c>
      <c r="C18" s="62">
        <f>Debt_interest_determinants!$B$5*Debt_interest_RR!C15</f>
        <v>0</v>
      </c>
      <c r="D18" s="62">
        <f>Debt_interest_determinants!$B$5*Debt_interest_RR!D15</f>
        <v>0</v>
      </c>
      <c r="E18" s="62">
        <f>Debt_interest_determinants!$B$5*Debt_interest_RR!E15</f>
        <v>0</v>
      </c>
      <c r="F18" s="62">
        <f>Debt_interest_determinants!$B$5*Debt_interest_RR!F15</f>
        <v>0</v>
      </c>
      <c r="G18" s="62">
        <f>Debt_interest_determinants!$B$5*Debt_interest_RR!G15</f>
        <v>0</v>
      </c>
      <c r="H18" s="62">
        <f>Debt_interest_determinants!$B$5*Debt_interest_RR!H15</f>
        <v>0</v>
      </c>
    </row>
    <row r="19" spans="1:8" x14ac:dyDescent="0.2">
      <c r="A19" s="31"/>
      <c r="B19" s="34" t="s">
        <v>4</v>
      </c>
      <c r="C19" s="41">
        <f>Debt_interest_determinants!$C$5*Debt_interest_RR!C16</f>
        <v>0</v>
      </c>
      <c r="D19" s="41">
        <f>Debt_interest_determinants!$C$5*Debt_interest_RR!D16</f>
        <v>0</v>
      </c>
      <c r="E19" s="41">
        <f>Debt_interest_determinants!$C$5*Debt_interest_RR!E16</f>
        <v>0</v>
      </c>
      <c r="F19" s="41">
        <f>Debt_interest_determinants!$C$5*Debt_interest_RR!F16</f>
        <v>0</v>
      </c>
      <c r="G19" s="41">
        <f>Debt_interest_determinants!$C$5*Debt_interest_RR!G16</f>
        <v>0</v>
      </c>
      <c r="H19" s="41">
        <f>Debt_interest_determinants!$C$5*Debt_interest_RR!H16</f>
        <v>0</v>
      </c>
    </row>
    <row r="20" spans="1:8" x14ac:dyDescent="0.2">
      <c r="A20" s="31"/>
      <c r="B20" s="34" t="s">
        <v>5</v>
      </c>
      <c r="C20" s="41">
        <f>Debt_interest_determinants!$D$5*Debt_interest_RR!C17</f>
        <v>0</v>
      </c>
      <c r="D20" s="41">
        <f>Debt_interest_determinants!$D$5*Debt_interest_RR!D17</f>
        <v>0</v>
      </c>
      <c r="E20" s="41">
        <f>Debt_interest_determinants!$D$5*Debt_interest_RR!E17</f>
        <v>0</v>
      </c>
      <c r="F20" s="41">
        <f>Debt_interest_determinants!$D$5*Debt_interest_RR!F17</f>
        <v>0</v>
      </c>
      <c r="G20" s="41">
        <f>Debt_interest_determinants!$D$5*Debt_interest_RR!G17</f>
        <v>0</v>
      </c>
      <c r="H20" s="41">
        <f>Debt_interest_determinants!$D$5*Debt_interest_RR!H17</f>
        <v>0</v>
      </c>
    </row>
    <row r="21" spans="1:8" x14ac:dyDescent="0.2">
      <c r="A21" s="31"/>
      <c r="B21" s="34" t="s">
        <v>6</v>
      </c>
      <c r="C21" s="41">
        <f>Debt_interest_determinants!$E$5*Debt_interest_RR!C18</f>
        <v>0</v>
      </c>
      <c r="D21" s="41">
        <f>Debt_interest_determinants!$E$5*Debt_interest_RR!D18</f>
        <v>0</v>
      </c>
      <c r="E21" s="41">
        <f>Debt_interest_determinants!$E$5*Debt_interest_RR!E18</f>
        <v>0</v>
      </c>
      <c r="F21" s="41">
        <f>Debt_interest_determinants!$E$5*Debt_interest_RR!F18</f>
        <v>0</v>
      </c>
      <c r="G21" s="41">
        <f>Debt_interest_determinants!$E$5*Debt_interest_RR!G18</f>
        <v>0</v>
      </c>
      <c r="H21" s="41">
        <f>Debt_interest_determinants!$E$5*Debt_interest_RR!H18</f>
        <v>0</v>
      </c>
    </row>
    <row r="22" spans="1:8" x14ac:dyDescent="0.2">
      <c r="A22" s="31"/>
      <c r="B22" s="34" t="s">
        <v>7</v>
      </c>
      <c r="C22" s="41">
        <f>Debt_interest_determinants!$F$5*Debt_interest_RR!C19</f>
        <v>0</v>
      </c>
      <c r="D22" s="41">
        <f>Debt_interest_determinants!$F$5*Debt_interest_RR!D19</f>
        <v>0</v>
      </c>
      <c r="E22" s="41">
        <f>Debt_interest_determinants!$F$5*Debt_interest_RR!E19</f>
        <v>0</v>
      </c>
      <c r="F22" s="41">
        <f>Debt_interest_determinants!$F$5*Debt_interest_RR!F19</f>
        <v>0</v>
      </c>
      <c r="G22" s="41">
        <f>Debt_interest_determinants!$F$5*Debt_interest_RR!G19</f>
        <v>0</v>
      </c>
      <c r="H22" s="41">
        <f>Debt_interest_determinants!$F$5*Debt_interest_RR!H19</f>
        <v>0</v>
      </c>
    </row>
    <row r="23" spans="1:8" x14ac:dyDescent="0.2">
      <c r="A23" s="31"/>
      <c r="B23" s="34" t="s">
        <v>289</v>
      </c>
      <c r="C23" s="41">
        <f>Debt_interest_determinants!$G$5*Debt_interest_RR!C20</f>
        <v>0</v>
      </c>
      <c r="D23" s="41">
        <f>Debt_interest_determinants!$G$5*Debt_interest_RR!D20</f>
        <v>0</v>
      </c>
      <c r="E23" s="41">
        <f>Debt_interest_determinants!$G$5*Debt_interest_RR!E20</f>
        <v>0</v>
      </c>
      <c r="F23" s="41">
        <f>Debt_interest_determinants!$G$5*Debt_interest_RR!F20</f>
        <v>0</v>
      </c>
      <c r="G23" s="41">
        <f>Debt_interest_determinants!$G$5*Debt_interest_RR!G20</f>
        <v>0</v>
      </c>
      <c r="H23" s="61">
        <f>Debt_interest_determinants!$G$5*Debt_interest_RR!H20</f>
        <v>0</v>
      </c>
    </row>
    <row r="24" spans="1:8" x14ac:dyDescent="0.2">
      <c r="A24" s="31" t="s">
        <v>191</v>
      </c>
      <c r="B24" s="63" t="s">
        <v>3</v>
      </c>
      <c r="C24" s="62">
        <f>Debt_interest_determinants!$B$6*Debt_interest_RR!C21</f>
        <v>0</v>
      </c>
      <c r="D24" s="62">
        <f>Debt_interest_determinants!$B$6*Debt_interest_RR!D21</f>
        <v>0</v>
      </c>
      <c r="E24" s="62">
        <f>Debt_interest_determinants!$B$6*Debt_interest_RR!E21</f>
        <v>0</v>
      </c>
      <c r="F24" s="62">
        <f>Debt_interest_determinants!$B$6*Debt_interest_RR!F21</f>
        <v>0</v>
      </c>
      <c r="G24" s="62">
        <f>Debt_interest_determinants!$B$6*Debt_interest_RR!G21</f>
        <v>0</v>
      </c>
      <c r="H24" s="62">
        <f>Debt_interest_determinants!$B$6*Debt_interest_RR!H21</f>
        <v>0</v>
      </c>
    </row>
    <row r="25" spans="1:8" x14ac:dyDescent="0.2">
      <c r="A25" s="31"/>
      <c r="B25" s="34" t="s">
        <v>4</v>
      </c>
      <c r="C25" s="41">
        <f>Debt_interest_determinants!$C$6*Debt_interest_RR!C22</f>
        <v>0</v>
      </c>
      <c r="D25" s="41">
        <f>Debt_interest_determinants!$C$6*Debt_interest_RR!D22</f>
        <v>0</v>
      </c>
      <c r="E25" s="41">
        <f>Debt_interest_determinants!$C$6*Debt_interest_RR!E22</f>
        <v>0</v>
      </c>
      <c r="F25" s="41">
        <f>Debt_interest_determinants!$C$6*Debt_interest_RR!F22</f>
        <v>0</v>
      </c>
      <c r="G25" s="41">
        <f>Debt_interest_determinants!$C$6*Debt_interest_RR!G22</f>
        <v>0</v>
      </c>
      <c r="H25" s="41">
        <f>Debt_interest_determinants!$C$6*Debt_interest_RR!H22</f>
        <v>0</v>
      </c>
    </row>
    <row r="26" spans="1:8" x14ac:dyDescent="0.2">
      <c r="A26" s="31"/>
      <c r="B26" s="34" t="s">
        <v>5</v>
      </c>
      <c r="C26" s="41">
        <f>Debt_interest_determinants!$D$6*Debt_interest_RR!C23</f>
        <v>0</v>
      </c>
      <c r="D26" s="41">
        <f>Debt_interest_determinants!$D$6*Debt_interest_RR!D23</f>
        <v>0</v>
      </c>
      <c r="E26" s="41">
        <f>Debt_interest_determinants!$D$6*Debt_interest_RR!E23</f>
        <v>0</v>
      </c>
      <c r="F26" s="41">
        <f>Debt_interest_determinants!$D$6*Debt_interest_RR!F23</f>
        <v>0</v>
      </c>
      <c r="G26" s="41">
        <f>Debt_interest_determinants!$D$6*Debt_interest_RR!G23</f>
        <v>0</v>
      </c>
      <c r="H26" s="41">
        <f>Debt_interest_determinants!$D$6*Debt_interest_RR!H23</f>
        <v>0</v>
      </c>
    </row>
    <row r="27" spans="1:8" x14ac:dyDescent="0.2">
      <c r="A27" s="31"/>
      <c r="B27" s="34" t="s">
        <v>6</v>
      </c>
      <c r="C27" s="41">
        <f>Debt_interest_determinants!$E$6*Debt_interest_RR!C24</f>
        <v>0</v>
      </c>
      <c r="D27" s="41">
        <f>Debt_interest_determinants!$E$6*Debt_interest_RR!D24</f>
        <v>0</v>
      </c>
      <c r="E27" s="41">
        <f>Debt_interest_determinants!$E$6*Debt_interest_RR!E24</f>
        <v>0</v>
      </c>
      <c r="F27" s="41">
        <f>Debt_interest_determinants!$E$6*Debt_interest_RR!F24</f>
        <v>0</v>
      </c>
      <c r="G27" s="41">
        <f>Debt_interest_determinants!$E$6*Debt_interest_RR!G24</f>
        <v>0</v>
      </c>
      <c r="H27" s="41">
        <f>Debt_interest_determinants!$E$6*Debt_interest_RR!H24</f>
        <v>0</v>
      </c>
    </row>
    <row r="28" spans="1:8" x14ac:dyDescent="0.2">
      <c r="A28" s="31"/>
      <c r="B28" s="34" t="s">
        <v>7</v>
      </c>
      <c r="C28" s="41">
        <f>Debt_interest_determinants!$F$6*Debt_interest_RR!C25</f>
        <v>0</v>
      </c>
      <c r="D28" s="41">
        <f>Debt_interest_determinants!$F$6*Debt_interest_RR!D25</f>
        <v>0</v>
      </c>
      <c r="E28" s="41">
        <f>Debt_interest_determinants!$F$6*Debt_interest_RR!E25</f>
        <v>0</v>
      </c>
      <c r="F28" s="41">
        <f>Debt_interest_determinants!$F$6*Debt_interest_RR!F25</f>
        <v>0</v>
      </c>
      <c r="G28" s="41">
        <f>Debt_interest_determinants!$F$6*Debt_interest_RR!G25</f>
        <v>0</v>
      </c>
      <c r="H28" s="41">
        <f>Debt_interest_determinants!$F$6*Debt_interest_RR!H25</f>
        <v>0</v>
      </c>
    </row>
    <row r="29" spans="1:8" x14ac:dyDescent="0.2">
      <c r="A29" s="31"/>
      <c r="B29" s="34" t="s">
        <v>289</v>
      </c>
      <c r="C29" s="41">
        <f>Debt_interest_determinants!$G$6*Debt_interest_RR!C26</f>
        <v>0</v>
      </c>
      <c r="D29" s="41">
        <f>Debt_interest_determinants!$G$6*Debt_interest_RR!D26</f>
        <v>0</v>
      </c>
      <c r="E29" s="41">
        <f>Debt_interest_determinants!$G$6*Debt_interest_RR!E26</f>
        <v>0</v>
      </c>
      <c r="F29" s="41">
        <f>Debt_interest_determinants!$G$6*Debt_interest_RR!F26</f>
        <v>0</v>
      </c>
      <c r="G29" s="41">
        <f>Debt_interest_determinants!$G$6*Debt_interest_RR!G26</f>
        <v>0</v>
      </c>
      <c r="H29" s="61">
        <f>Debt_interest_determinants!$G$6*Debt_interest_RR!H26</f>
        <v>0</v>
      </c>
    </row>
    <row r="30" spans="1:8" x14ac:dyDescent="0.2">
      <c r="A30" s="31" t="s">
        <v>277</v>
      </c>
      <c r="B30" s="63" t="s">
        <v>3</v>
      </c>
      <c r="C30" s="62">
        <f>SUM($C$6:$C$29)/1000*Debt_interest_RR!C21</f>
        <v>0</v>
      </c>
      <c r="D30" s="62">
        <f>SUM($C$6:$C$29)/1000*Debt_interest_RR!D21</f>
        <v>0</v>
      </c>
      <c r="E30" s="62">
        <f>SUM($C$6:$C$29)/1000*Debt_interest_RR!E21</f>
        <v>0</v>
      </c>
      <c r="F30" s="62">
        <f>SUM($C$6:$C$29)/1000*Debt_interest_RR!F21</f>
        <v>0</v>
      </c>
      <c r="G30" s="62">
        <f>SUM($C$6:$C$29)/1000*Debt_interest_RR!G21</f>
        <v>0</v>
      </c>
      <c r="H30" s="62">
        <f>SUM($C$6:$C$29)/1000*Debt_interest_RR!H21</f>
        <v>0</v>
      </c>
    </row>
    <row r="31" spans="1:8" x14ac:dyDescent="0.2">
      <c r="A31" s="31"/>
      <c r="B31" s="34" t="s">
        <v>4</v>
      </c>
      <c r="C31" s="64">
        <f>SUM($D$6:$D$29)/1000*Debt_interest_RR!C22</f>
        <v>0</v>
      </c>
      <c r="D31" s="64">
        <f>SUM($D$6:$D$29)/1000*Debt_interest_RR!D22</f>
        <v>0</v>
      </c>
      <c r="E31" s="64">
        <f>SUM($D$6:$D$29)/1000*Debt_interest_RR!E22</f>
        <v>0</v>
      </c>
      <c r="F31" s="64">
        <f>SUM($D$6:$D$29)/1000*Debt_interest_RR!F22</f>
        <v>0</v>
      </c>
      <c r="G31" s="64">
        <f>SUM($D$6:$D$29)/1000*Debt_interest_RR!G22</f>
        <v>0</v>
      </c>
      <c r="H31" s="64">
        <f>SUM($D$6:$D$29)/1000*Debt_interest_RR!H22</f>
        <v>0</v>
      </c>
    </row>
    <row r="32" spans="1:8" x14ac:dyDescent="0.2">
      <c r="A32" s="31"/>
      <c r="B32" s="34" t="s">
        <v>5</v>
      </c>
      <c r="C32" s="64">
        <f>SUM($E$6:$E$29)/1000*Debt_interest_RR!C23</f>
        <v>0</v>
      </c>
      <c r="D32" s="64">
        <f>SUM($E$6:$E$29)/1000*Debt_interest_RR!D23</f>
        <v>0</v>
      </c>
      <c r="E32" s="64">
        <f>SUM($E$6:$E$29)/1000*Debt_interest_RR!E23</f>
        <v>0</v>
      </c>
      <c r="F32" s="64">
        <f>SUM($E$6:$E$29)/1000*Debt_interest_RR!F23</f>
        <v>0</v>
      </c>
      <c r="G32" s="64">
        <f>SUM($E$6:$E$29)/1000*Debt_interest_RR!G23</f>
        <v>0</v>
      </c>
      <c r="H32" s="64">
        <f>SUM($E$6:$E$29)/1000*Debt_interest_RR!H23</f>
        <v>0</v>
      </c>
    </row>
    <row r="33" spans="1:8" x14ac:dyDescent="0.2">
      <c r="A33" s="31"/>
      <c r="B33" s="34" t="s">
        <v>6</v>
      </c>
      <c r="C33" s="64">
        <f>SUM($F$6:$F$29)/1000*Debt_interest_RR!C24</f>
        <v>0</v>
      </c>
      <c r="D33" s="64">
        <f>SUM($F$6:$F$29)/1000*Debt_interest_RR!D24</f>
        <v>0</v>
      </c>
      <c r="E33" s="64">
        <f>SUM($F$6:$F$29)/1000*Debt_interest_RR!E24</f>
        <v>0</v>
      </c>
      <c r="F33" s="64">
        <f>SUM($F$6:$F$29)/1000*Debt_interest_RR!F24</f>
        <v>0</v>
      </c>
      <c r="G33" s="64">
        <f>SUM($F$6:$F$29)/1000*Debt_interest_RR!G24</f>
        <v>0</v>
      </c>
      <c r="H33" s="64">
        <f>SUM($F$6:$F$29)/1000*Debt_interest_RR!H24</f>
        <v>0</v>
      </c>
    </row>
    <row r="34" spans="1:8" x14ac:dyDescent="0.2">
      <c r="A34" s="31"/>
      <c r="B34" s="34" t="s">
        <v>7</v>
      </c>
      <c r="C34" s="64">
        <f>SUM($G$6:$G$29)/1000*Debt_interest_RR!C25</f>
        <v>0</v>
      </c>
      <c r="D34" s="64">
        <f>SUM($G$6:$G$29)/1000*Debt_interest_RR!D25</f>
        <v>0</v>
      </c>
      <c r="E34" s="64">
        <f>SUM($G$6:$G$29)/1000*Debt_interest_RR!E25</f>
        <v>0</v>
      </c>
      <c r="F34" s="64">
        <f>SUM($G$6:$G$29)/1000*Debt_interest_RR!F25</f>
        <v>0</v>
      </c>
      <c r="G34" s="64">
        <f>SUM($G$6:$G$29)/1000*Debt_interest_RR!G25</f>
        <v>0</v>
      </c>
      <c r="H34" s="64">
        <f>SUM($G$6:$G$29)/1000*Debt_interest_RR!H25</f>
        <v>0</v>
      </c>
    </row>
    <row r="35" spans="1:8" x14ac:dyDescent="0.2">
      <c r="A35" s="31"/>
      <c r="B35" s="34" t="s">
        <v>289</v>
      </c>
      <c r="C35" s="64">
        <f>SUM($H$6:$H$29)/1000*Debt_interest_RR!C26</f>
        <v>0</v>
      </c>
      <c r="D35" s="64">
        <f>SUM($H$6:$H$29)/1000*Debt_interest_RR!D26</f>
        <v>0</v>
      </c>
      <c r="E35" s="64">
        <f>SUM($H$6:$H$29)/1000*Debt_interest_RR!E26</f>
        <v>0</v>
      </c>
      <c r="F35" s="64">
        <f>SUM($H$6:$H$29)/1000*Debt_interest_RR!F26</f>
        <v>0</v>
      </c>
      <c r="G35" s="64">
        <f>SUM($H$6:$H$29)/1000*Debt_interest_RR!G26</f>
        <v>0</v>
      </c>
      <c r="H35" s="64">
        <f>SUM($H$6:$H$29)/1000*Debt_interest_RR!H26</f>
        <v>0</v>
      </c>
    </row>
  </sheetData>
  <hyperlinks>
    <hyperlink ref="A1" location="Notes!A1" display="Back to contents" xr:uid="{34844D5D-CBD7-4FB8-A14B-98DCE024DF43}"/>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1D5B7-E5FD-4C5D-83F8-26F5D47A1CE7}">
  <dimension ref="A1:G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85546875" defaultRowHeight="12" x14ac:dyDescent="0.2"/>
  <cols>
    <col min="1" max="1" width="38.85546875" style="34" bestFit="1" customWidth="1"/>
    <col min="2" max="16384" width="8.85546875" style="34"/>
  </cols>
  <sheetData>
    <row r="1" spans="1:7" x14ac:dyDescent="0.2">
      <c r="A1" s="1" t="s">
        <v>206</v>
      </c>
    </row>
    <row r="2" spans="1:7" x14ac:dyDescent="0.2">
      <c r="A2" s="31" t="s">
        <v>288</v>
      </c>
      <c r="B2" s="31" t="s">
        <v>3</v>
      </c>
      <c r="C2" s="31" t="s">
        <v>4</v>
      </c>
      <c r="D2" s="31" t="s">
        <v>5</v>
      </c>
      <c r="E2" s="31" t="s">
        <v>6</v>
      </c>
      <c r="F2" s="31" t="s">
        <v>7</v>
      </c>
      <c r="G2" s="31" t="s">
        <v>289</v>
      </c>
    </row>
    <row r="3" spans="1:7" x14ac:dyDescent="0.2">
      <c r="A3" s="34" t="s">
        <v>170</v>
      </c>
      <c r="B3" s="42">
        <v>0</v>
      </c>
      <c r="C3" s="42">
        <v>0</v>
      </c>
      <c r="D3" s="42">
        <v>0</v>
      </c>
      <c r="E3" s="42">
        <v>0</v>
      </c>
      <c r="F3" s="42">
        <v>0</v>
      </c>
      <c r="G3" s="42">
        <v>0</v>
      </c>
    </row>
    <row r="4" spans="1:7" x14ac:dyDescent="0.2">
      <c r="A4" s="34" t="s">
        <v>171</v>
      </c>
      <c r="B4" s="42">
        <v>0</v>
      </c>
      <c r="C4" s="42">
        <v>0</v>
      </c>
      <c r="D4" s="42">
        <v>0</v>
      </c>
      <c r="E4" s="42">
        <v>0</v>
      </c>
      <c r="F4" s="42">
        <v>0</v>
      </c>
      <c r="G4" s="42">
        <v>0</v>
      </c>
    </row>
    <row r="5" spans="1:7" x14ac:dyDescent="0.2">
      <c r="B5" s="42"/>
      <c r="C5" s="42"/>
      <c r="D5" s="42"/>
      <c r="E5" s="42"/>
      <c r="F5" s="42"/>
      <c r="G5" s="42"/>
    </row>
    <row r="6" spans="1:7" x14ac:dyDescent="0.2">
      <c r="B6" s="42"/>
      <c r="C6" s="42"/>
      <c r="D6" s="42"/>
      <c r="E6" s="42"/>
      <c r="F6" s="42"/>
      <c r="G6" s="42"/>
    </row>
    <row r="7" spans="1:7" x14ac:dyDescent="0.2">
      <c r="B7" s="42"/>
      <c r="C7" s="42"/>
      <c r="D7" s="42"/>
      <c r="E7" s="42"/>
      <c r="F7" s="42"/>
      <c r="G7" s="42"/>
    </row>
    <row r="8" spans="1:7" x14ac:dyDescent="0.2">
      <c r="B8" s="42"/>
      <c r="C8" s="42"/>
      <c r="D8" s="42"/>
      <c r="E8" s="42"/>
      <c r="F8" s="42"/>
      <c r="G8" s="42"/>
    </row>
    <row r="9" spans="1:7" x14ac:dyDescent="0.2">
      <c r="B9" s="42"/>
      <c r="C9" s="42"/>
      <c r="D9" s="42"/>
      <c r="E9" s="42"/>
      <c r="F9" s="42"/>
      <c r="G9" s="42"/>
    </row>
    <row r="10" spans="1:7" x14ac:dyDescent="0.2">
      <c r="B10" s="42"/>
      <c r="C10" s="42"/>
      <c r="D10" s="42"/>
      <c r="E10" s="42"/>
      <c r="F10" s="42"/>
      <c r="G10" s="42"/>
    </row>
    <row r="11" spans="1:7" x14ac:dyDescent="0.2">
      <c r="B11" s="42"/>
      <c r="C11" s="42"/>
      <c r="D11" s="42"/>
      <c r="E11" s="42"/>
      <c r="F11" s="42"/>
      <c r="G11" s="42"/>
    </row>
    <row r="12" spans="1:7" x14ac:dyDescent="0.2">
      <c r="B12" s="42"/>
      <c r="C12" s="42"/>
      <c r="D12" s="42"/>
      <c r="E12" s="42"/>
      <c r="F12" s="42"/>
      <c r="G12" s="42"/>
    </row>
    <row r="13" spans="1:7" x14ac:dyDescent="0.2">
      <c r="B13" s="42"/>
      <c r="C13" s="42"/>
      <c r="D13" s="42"/>
      <c r="E13" s="42"/>
      <c r="F13" s="42"/>
      <c r="G13" s="42"/>
    </row>
    <row r="14" spans="1:7" x14ac:dyDescent="0.2">
      <c r="B14" s="42"/>
      <c r="C14" s="42"/>
      <c r="D14" s="42"/>
      <c r="E14" s="42"/>
      <c r="F14" s="42"/>
      <c r="G14" s="42"/>
    </row>
    <row r="15" spans="1:7" x14ac:dyDescent="0.2">
      <c r="B15" s="42"/>
      <c r="C15" s="42"/>
      <c r="D15" s="42"/>
      <c r="E15" s="42"/>
      <c r="F15" s="42"/>
      <c r="G15" s="42"/>
    </row>
    <row r="16" spans="1:7" x14ac:dyDescent="0.2">
      <c r="B16" s="42"/>
      <c r="C16" s="42"/>
      <c r="D16" s="42"/>
      <c r="E16" s="42"/>
      <c r="F16" s="42"/>
      <c r="G16" s="42"/>
    </row>
    <row r="17" spans="2:7" x14ac:dyDescent="0.2">
      <c r="B17" s="42"/>
      <c r="C17" s="42"/>
      <c r="D17" s="42"/>
      <c r="E17" s="42"/>
      <c r="F17" s="42"/>
      <c r="G17" s="42"/>
    </row>
    <row r="18" spans="2:7" x14ac:dyDescent="0.2">
      <c r="B18" s="42"/>
      <c r="C18" s="42"/>
      <c r="D18" s="42"/>
      <c r="E18" s="42"/>
      <c r="F18" s="42"/>
      <c r="G18" s="42"/>
    </row>
    <row r="19" spans="2:7" x14ac:dyDescent="0.2">
      <c r="B19" s="42"/>
      <c r="C19" s="42"/>
      <c r="D19" s="42"/>
      <c r="E19" s="42"/>
      <c r="F19" s="42"/>
      <c r="G19" s="42"/>
    </row>
    <row r="20" spans="2:7" x14ac:dyDescent="0.2">
      <c r="B20" s="42"/>
      <c r="C20" s="42"/>
      <c r="D20" s="42"/>
      <c r="E20" s="42"/>
      <c r="F20" s="42"/>
      <c r="G20" s="42"/>
    </row>
    <row r="21" spans="2:7" x14ac:dyDescent="0.2">
      <c r="B21" s="42"/>
      <c r="C21" s="42"/>
      <c r="D21" s="42"/>
      <c r="E21" s="42"/>
      <c r="F21" s="42"/>
      <c r="G21" s="42"/>
    </row>
    <row r="22" spans="2:7" x14ac:dyDescent="0.2">
      <c r="B22" s="42"/>
      <c r="C22" s="42"/>
      <c r="D22" s="42"/>
      <c r="E22" s="42"/>
      <c r="F22" s="42"/>
      <c r="G22" s="42"/>
    </row>
    <row r="23" spans="2:7" x14ac:dyDescent="0.2">
      <c r="B23" s="42"/>
      <c r="C23" s="42"/>
      <c r="D23" s="42"/>
      <c r="E23" s="42"/>
      <c r="F23" s="42"/>
      <c r="G23" s="42"/>
    </row>
    <row r="24" spans="2:7" x14ac:dyDescent="0.2">
      <c r="B24" s="42"/>
      <c r="C24" s="42"/>
      <c r="D24" s="42"/>
      <c r="E24" s="42"/>
      <c r="F24" s="42"/>
      <c r="G24" s="42"/>
    </row>
    <row r="25" spans="2:7" x14ac:dyDescent="0.2">
      <c r="B25" s="42"/>
      <c r="C25" s="42"/>
      <c r="D25" s="42"/>
      <c r="E25" s="42"/>
      <c r="F25" s="42"/>
      <c r="G25" s="42"/>
    </row>
  </sheetData>
  <hyperlinks>
    <hyperlink ref="A1" location="Notes!A1" display="Back to contents" xr:uid="{8CAFCB57-9407-42ED-9CF9-410A2D8FF8B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39FF-A93E-472F-BC97-4E6E263FBE40}">
  <dimension ref="A1:AQ13"/>
  <sheetViews>
    <sheetView showGridLines="0" zoomScaleNormal="100" workbookViewId="0">
      <pane xSplit="1" ySplit="4" topLeftCell="B5" activePane="bottomRight" state="frozen"/>
      <selection pane="topRight" activeCell="B1" sqref="B1"/>
      <selection pane="bottomLeft" activeCell="A2" sqref="A2"/>
      <selection pane="bottomRight"/>
    </sheetView>
  </sheetViews>
  <sheetFormatPr defaultColWidth="8.7109375" defaultRowHeight="12" x14ac:dyDescent="0.2"/>
  <cols>
    <col min="1" max="1" width="9.85546875" style="34" bestFit="1" customWidth="1"/>
    <col min="2" max="2" width="9.7109375" style="34" customWidth="1"/>
    <col min="3" max="3" width="7.85546875" style="34" customWidth="1"/>
    <col min="4" max="4" width="9.42578125" style="34" bestFit="1" customWidth="1"/>
    <col min="5" max="5" width="9.42578125" style="34" customWidth="1"/>
    <col min="6" max="6" width="11.5703125" style="34" customWidth="1"/>
    <col min="7" max="7" width="9.140625" style="34" customWidth="1"/>
    <col min="8" max="8" width="11.140625" style="34" customWidth="1"/>
    <col min="9" max="9" width="11.7109375" style="34" bestFit="1" customWidth="1"/>
    <col min="10" max="10" width="15.85546875" style="34" customWidth="1"/>
    <col min="11" max="11" width="11.7109375" style="34" customWidth="1"/>
    <col min="12" max="12" width="8.7109375" style="34"/>
    <col min="13" max="14" width="12.140625" style="34" customWidth="1"/>
    <col min="15" max="16" width="8.7109375" style="34"/>
    <col min="17" max="17" width="9.42578125" style="34" bestFit="1" customWidth="1"/>
    <col min="18" max="19" width="9.42578125" style="34" customWidth="1"/>
    <col min="20" max="21" width="8.7109375" style="34"/>
    <col min="22" max="22" width="9.42578125" style="34" customWidth="1"/>
    <col min="23" max="23" width="11.140625" style="34" bestFit="1" customWidth="1"/>
    <col min="24" max="29" width="8.7109375" style="34"/>
    <col min="30" max="30" width="13.85546875" style="34" bestFit="1" customWidth="1"/>
    <col min="31" max="31" width="11.28515625" style="34" customWidth="1"/>
    <col min="32" max="32" width="11.7109375" style="34" customWidth="1"/>
    <col min="33" max="34" width="8.7109375" style="34"/>
    <col min="35" max="35" width="12.85546875" style="34" bestFit="1" customWidth="1"/>
    <col min="36" max="37" width="12.7109375" style="34" bestFit="1" customWidth="1"/>
    <col min="38" max="39" width="12.42578125" style="34" customWidth="1"/>
    <col min="40" max="40" width="10.140625" style="34" bestFit="1" customWidth="1"/>
    <col min="41" max="16384" width="8.7109375" style="34"/>
  </cols>
  <sheetData>
    <row r="1" spans="1:43" x14ac:dyDescent="0.2">
      <c r="A1" s="1" t="s">
        <v>206</v>
      </c>
      <c r="B1" s="30" t="s">
        <v>103</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2" t="s">
        <v>197</v>
      </c>
      <c r="AJ1" s="33"/>
      <c r="AK1" s="33"/>
      <c r="AL1" s="33"/>
      <c r="AM1" s="33"/>
      <c r="AN1" s="33"/>
      <c r="AO1" s="33"/>
      <c r="AP1" s="33"/>
      <c r="AQ1" s="33"/>
    </row>
    <row r="2" spans="1:43" x14ac:dyDescent="0.2">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2"/>
      <c r="AJ2" s="33"/>
      <c r="AK2" s="33"/>
      <c r="AL2" s="33"/>
      <c r="AM2" s="33"/>
      <c r="AN2" s="33"/>
      <c r="AO2" s="33"/>
      <c r="AP2" s="33"/>
      <c r="AQ2" s="33"/>
    </row>
    <row r="3" spans="1:43" ht="36" x14ac:dyDescent="0.2">
      <c r="A3" s="31"/>
      <c r="B3" s="35"/>
      <c r="C3" s="35"/>
      <c r="D3" s="35"/>
      <c r="E3" s="35"/>
      <c r="F3" s="35"/>
      <c r="G3" s="35"/>
      <c r="H3" s="35"/>
      <c r="I3" s="35"/>
      <c r="J3" s="35"/>
      <c r="K3" s="35"/>
      <c r="L3" s="35"/>
      <c r="M3" s="35"/>
      <c r="N3" s="35"/>
      <c r="O3" s="35"/>
      <c r="P3" s="35"/>
      <c r="Q3" s="35"/>
      <c r="R3" s="35"/>
      <c r="S3" s="35"/>
      <c r="T3" s="35" t="s">
        <v>107</v>
      </c>
      <c r="U3" s="35" t="s">
        <v>107</v>
      </c>
      <c r="V3" s="35" t="s">
        <v>107</v>
      </c>
      <c r="W3" s="35" t="s">
        <v>104</v>
      </c>
      <c r="X3" s="35" t="s">
        <v>104</v>
      </c>
      <c r="Y3" s="35" t="s">
        <v>104</v>
      </c>
      <c r="Z3" s="35" t="s">
        <v>104</v>
      </c>
      <c r="AA3" s="35" t="s">
        <v>104</v>
      </c>
      <c r="AB3" s="35" t="s">
        <v>104</v>
      </c>
      <c r="AC3" s="35"/>
      <c r="AD3" s="35" t="s">
        <v>135</v>
      </c>
      <c r="AE3" s="35" t="s">
        <v>104</v>
      </c>
      <c r="AF3" s="35" t="s">
        <v>104</v>
      </c>
      <c r="AG3" s="35" t="s">
        <v>104</v>
      </c>
      <c r="AH3" s="35" t="s">
        <v>104</v>
      </c>
      <c r="AI3" s="36" t="s">
        <v>112</v>
      </c>
      <c r="AJ3" s="37" t="s">
        <v>133</v>
      </c>
      <c r="AK3" s="37" t="s">
        <v>133</v>
      </c>
      <c r="AL3" s="37" t="s">
        <v>133</v>
      </c>
      <c r="AM3" s="37" t="s">
        <v>133</v>
      </c>
      <c r="AN3" s="37" t="s">
        <v>138</v>
      </c>
      <c r="AO3" s="37" t="s">
        <v>114</v>
      </c>
      <c r="AP3" s="37" t="s">
        <v>114</v>
      </c>
      <c r="AQ3" s="37" t="s">
        <v>114</v>
      </c>
    </row>
    <row r="4" spans="1:43" ht="48" x14ac:dyDescent="0.2">
      <c r="A4" s="31"/>
      <c r="B4" s="35" t="s">
        <v>0</v>
      </c>
      <c r="C4" s="35" t="s">
        <v>8</v>
      </c>
      <c r="D4" s="35" t="s">
        <v>86</v>
      </c>
      <c r="E4" s="35" t="s">
        <v>254</v>
      </c>
      <c r="F4" s="35" t="s">
        <v>88</v>
      </c>
      <c r="G4" s="35" t="s">
        <v>89</v>
      </c>
      <c r="H4" s="97" t="s">
        <v>252</v>
      </c>
      <c r="I4" s="35" t="s">
        <v>16</v>
      </c>
      <c r="J4" s="35" t="s">
        <v>18</v>
      </c>
      <c r="K4" s="97" t="s">
        <v>245</v>
      </c>
      <c r="L4" s="35" t="s">
        <v>20</v>
      </c>
      <c r="M4" s="35" t="s">
        <v>22</v>
      </c>
      <c r="N4" s="35" t="s">
        <v>101</v>
      </c>
      <c r="O4" s="35" t="s">
        <v>23</v>
      </c>
      <c r="P4" s="35" t="s">
        <v>28</v>
      </c>
      <c r="Q4" s="35" t="s">
        <v>29</v>
      </c>
      <c r="R4" s="97" t="s">
        <v>241</v>
      </c>
      <c r="S4" s="97" t="s">
        <v>242</v>
      </c>
      <c r="T4" s="35" t="s">
        <v>90</v>
      </c>
      <c r="U4" s="35" t="s">
        <v>92</v>
      </c>
      <c r="V4" s="35" t="s">
        <v>269</v>
      </c>
      <c r="W4" s="35" t="s">
        <v>94</v>
      </c>
      <c r="X4" s="35" t="s">
        <v>95</v>
      </c>
      <c r="Y4" s="35" t="s">
        <v>96</v>
      </c>
      <c r="Z4" s="35" t="s">
        <v>60</v>
      </c>
      <c r="AA4" s="35" t="s">
        <v>63</v>
      </c>
      <c r="AB4" s="35" t="s">
        <v>188</v>
      </c>
      <c r="AC4" s="35" t="s">
        <v>97</v>
      </c>
      <c r="AD4" s="35" t="s">
        <v>137</v>
      </c>
      <c r="AE4" s="35" t="s">
        <v>108</v>
      </c>
      <c r="AF4" s="35" t="s">
        <v>109</v>
      </c>
      <c r="AG4" s="35" t="s">
        <v>110</v>
      </c>
      <c r="AH4" s="35" t="s">
        <v>113</v>
      </c>
      <c r="AI4" s="36" t="s">
        <v>92</v>
      </c>
      <c r="AJ4" s="37" t="s">
        <v>124</v>
      </c>
      <c r="AK4" s="37" t="s">
        <v>129</v>
      </c>
      <c r="AL4" s="37" t="s">
        <v>132</v>
      </c>
      <c r="AM4" s="37" t="s">
        <v>291</v>
      </c>
      <c r="AN4" s="37" t="s">
        <v>139</v>
      </c>
      <c r="AO4" s="37" t="s">
        <v>52</v>
      </c>
      <c r="AP4" s="37" t="s">
        <v>57</v>
      </c>
      <c r="AQ4" s="37" t="s">
        <v>115</v>
      </c>
    </row>
    <row r="5" spans="1:43" x14ac:dyDescent="0.2">
      <c r="A5" s="34" t="s">
        <v>3</v>
      </c>
      <c r="B5" s="38">
        <v>0</v>
      </c>
      <c r="C5" s="38">
        <v>0</v>
      </c>
      <c r="D5" s="38">
        <v>0</v>
      </c>
      <c r="E5" s="96">
        <v>0</v>
      </c>
      <c r="F5" s="38">
        <v>0</v>
      </c>
      <c r="G5" s="38">
        <v>0</v>
      </c>
      <c r="H5" s="96">
        <v>0</v>
      </c>
      <c r="I5" s="38">
        <v>0</v>
      </c>
      <c r="J5" s="38">
        <v>0</v>
      </c>
      <c r="K5" s="96">
        <v>0</v>
      </c>
      <c r="L5" s="38">
        <v>0</v>
      </c>
      <c r="M5" s="38">
        <v>0</v>
      </c>
      <c r="N5" s="38">
        <v>0</v>
      </c>
      <c r="O5" s="38">
        <v>0</v>
      </c>
      <c r="P5" s="38">
        <v>0</v>
      </c>
      <c r="Q5" s="38">
        <v>0</v>
      </c>
      <c r="R5" s="96">
        <v>0</v>
      </c>
      <c r="S5" s="96">
        <v>0</v>
      </c>
      <c r="T5" s="38">
        <v>0</v>
      </c>
      <c r="U5" s="38">
        <v>0</v>
      </c>
      <c r="V5" s="38">
        <v>0</v>
      </c>
      <c r="W5" s="38">
        <v>0</v>
      </c>
      <c r="X5" s="38">
        <v>0</v>
      </c>
      <c r="Y5" s="38">
        <v>0</v>
      </c>
      <c r="Z5" s="38">
        <v>0</v>
      </c>
      <c r="AA5" s="38">
        <v>0</v>
      </c>
      <c r="AB5" s="38">
        <v>0</v>
      </c>
      <c r="AC5" s="38">
        <v>0</v>
      </c>
      <c r="AD5" s="38">
        <v>0</v>
      </c>
      <c r="AE5" s="38">
        <v>0</v>
      </c>
      <c r="AF5" s="38">
        <v>0</v>
      </c>
      <c r="AG5" s="39">
        <v>0</v>
      </c>
      <c r="AH5" s="38">
        <v>0</v>
      </c>
      <c r="AI5" s="40">
        <f>(Determinants!U16/Determinants!U6-1)*100</f>
        <v>0</v>
      </c>
      <c r="AJ5" s="133">
        <f>IF((Determinants!AL16-Determinants!AL6)&lt;0, 0, Determinants!AL16-Determinants!AL6)</f>
        <v>0</v>
      </c>
      <c r="AK5" s="38">
        <f>Determinants!AM16-Determinants!AM6</f>
        <v>0</v>
      </c>
      <c r="AL5" s="38">
        <f>Determinants!AN16-Determinants!AN6</f>
        <v>0</v>
      </c>
      <c r="AM5" s="38">
        <f>Determinants!AO16-Determinants!AO6</f>
        <v>0</v>
      </c>
      <c r="AN5" s="38">
        <f>(Determinants!D16-Determinants!D6)/1000</f>
        <v>0</v>
      </c>
      <c r="AO5" s="38">
        <f>(Determinants!X16/Determinants!X6-1)*100</f>
        <v>0</v>
      </c>
      <c r="AP5" s="38">
        <f>(Determinants!Z16/Determinants!Z6-1)*100</f>
        <v>0</v>
      </c>
      <c r="AQ5" s="38">
        <f>(Determinants!AJ16/Determinants!AJ6-1)*100</f>
        <v>2.2204460492503131E-14</v>
      </c>
    </row>
    <row r="6" spans="1:43" x14ac:dyDescent="0.2">
      <c r="A6" s="34" t="s">
        <v>4</v>
      </c>
      <c r="B6" s="38">
        <v>0</v>
      </c>
      <c r="C6" s="38">
        <v>0</v>
      </c>
      <c r="D6" s="38">
        <v>0</v>
      </c>
      <c r="E6" s="96">
        <v>0</v>
      </c>
      <c r="F6" s="38">
        <v>0</v>
      </c>
      <c r="G6" s="38">
        <v>0</v>
      </c>
      <c r="H6" s="96">
        <v>0</v>
      </c>
      <c r="I6" s="38">
        <v>0</v>
      </c>
      <c r="J6" s="38">
        <v>0</v>
      </c>
      <c r="K6" s="96">
        <v>0</v>
      </c>
      <c r="L6" s="38">
        <v>0</v>
      </c>
      <c r="M6" s="38">
        <v>0</v>
      </c>
      <c r="N6" s="38">
        <v>0</v>
      </c>
      <c r="O6" s="38">
        <v>0</v>
      </c>
      <c r="P6" s="38">
        <v>0</v>
      </c>
      <c r="Q6" s="38">
        <v>0</v>
      </c>
      <c r="R6" s="96">
        <v>0</v>
      </c>
      <c r="S6" s="96">
        <v>0</v>
      </c>
      <c r="T6" s="38">
        <v>0</v>
      </c>
      <c r="U6" s="38">
        <v>0</v>
      </c>
      <c r="V6" s="38">
        <v>0</v>
      </c>
      <c r="W6" s="38">
        <v>0</v>
      </c>
      <c r="X6" s="38">
        <v>0</v>
      </c>
      <c r="Y6" s="38">
        <v>0</v>
      </c>
      <c r="Z6" s="38">
        <v>0</v>
      </c>
      <c r="AA6" s="38">
        <v>0</v>
      </c>
      <c r="AB6" s="38">
        <v>0</v>
      </c>
      <c r="AC6" s="38">
        <v>0</v>
      </c>
      <c r="AD6" s="38">
        <v>0</v>
      </c>
      <c r="AE6" s="38">
        <v>0</v>
      </c>
      <c r="AF6" s="38">
        <v>0</v>
      </c>
      <c r="AG6" s="39">
        <v>0</v>
      </c>
      <c r="AH6" s="38">
        <v>0</v>
      </c>
      <c r="AI6" s="40">
        <f>(Determinants!U17/Determinants!U7-1)*100</f>
        <v>0</v>
      </c>
      <c r="AJ6" s="133">
        <f>IF((Determinants!AL17-Determinants!AL7)&lt;0, 0, Determinants!AL17-Determinants!AL7)</f>
        <v>0</v>
      </c>
      <c r="AK6" s="38">
        <f>Determinants!AM17-Determinants!AM7</f>
        <v>0</v>
      </c>
      <c r="AL6" s="38">
        <f>Determinants!AN17-Determinants!AN7</f>
        <v>0</v>
      </c>
      <c r="AM6" s="38">
        <f>Determinants!AO17-Determinants!AO7</f>
        <v>0</v>
      </c>
      <c r="AN6" s="38">
        <f>(Determinants!D17-Determinants!D7)/1000</f>
        <v>0</v>
      </c>
      <c r="AO6" s="38">
        <f>(Determinants!X17/Determinants!X7-1)*100</f>
        <v>0</v>
      </c>
      <c r="AP6" s="38">
        <f>(Determinants!Z17/Determinants!Z7-1)*100</f>
        <v>0</v>
      </c>
      <c r="AQ6" s="38">
        <f>(Determinants!AJ17/Determinants!AJ7-1)*100</f>
        <v>2.2204460492503131E-14</v>
      </c>
    </row>
    <row r="7" spans="1:43" x14ac:dyDescent="0.2">
      <c r="A7" s="34" t="s">
        <v>5</v>
      </c>
      <c r="B7" s="38">
        <v>0</v>
      </c>
      <c r="C7" s="38">
        <v>0</v>
      </c>
      <c r="D7" s="38">
        <v>0</v>
      </c>
      <c r="E7" s="96">
        <v>0</v>
      </c>
      <c r="F7" s="38">
        <v>0</v>
      </c>
      <c r="G7" s="38">
        <v>0</v>
      </c>
      <c r="H7" s="96">
        <v>0</v>
      </c>
      <c r="I7" s="38">
        <v>0</v>
      </c>
      <c r="J7" s="38">
        <v>0</v>
      </c>
      <c r="K7" s="96">
        <v>0</v>
      </c>
      <c r="L7" s="38">
        <v>0</v>
      </c>
      <c r="M7" s="38">
        <v>0</v>
      </c>
      <c r="N7" s="38">
        <v>0</v>
      </c>
      <c r="O7" s="38">
        <v>0</v>
      </c>
      <c r="P7" s="38">
        <v>0</v>
      </c>
      <c r="Q7" s="38">
        <v>0</v>
      </c>
      <c r="R7" s="96">
        <v>0</v>
      </c>
      <c r="S7" s="96">
        <v>0</v>
      </c>
      <c r="T7" s="38">
        <v>0</v>
      </c>
      <c r="U7" s="38">
        <v>0</v>
      </c>
      <c r="V7" s="38">
        <v>0</v>
      </c>
      <c r="W7" s="38">
        <v>0</v>
      </c>
      <c r="X7" s="38">
        <v>0</v>
      </c>
      <c r="Y7" s="38">
        <v>0</v>
      </c>
      <c r="Z7" s="38">
        <v>0</v>
      </c>
      <c r="AA7" s="38">
        <v>0</v>
      </c>
      <c r="AB7" s="38">
        <v>0</v>
      </c>
      <c r="AC7" s="38">
        <v>0</v>
      </c>
      <c r="AD7" s="38">
        <v>0</v>
      </c>
      <c r="AE7" s="38">
        <v>0</v>
      </c>
      <c r="AF7" s="38">
        <v>0</v>
      </c>
      <c r="AG7" s="39">
        <v>0</v>
      </c>
      <c r="AH7" s="38">
        <v>0</v>
      </c>
      <c r="AI7" s="40">
        <f>(Determinants!U18/Determinants!U8-1)*100</f>
        <v>0</v>
      </c>
      <c r="AJ7" s="133">
        <f>IF((Determinants!AL18-Determinants!AL8)&lt;0, 0, Determinants!AL18-Determinants!AL8)</f>
        <v>0</v>
      </c>
      <c r="AK7" s="38">
        <f>Determinants!AM18-Determinants!AM8</f>
        <v>0</v>
      </c>
      <c r="AL7" s="38">
        <f>Determinants!AN18-Determinants!AN8</f>
        <v>0</v>
      </c>
      <c r="AM7" s="38">
        <f>Determinants!AO18-Determinants!AO8</f>
        <v>0</v>
      </c>
      <c r="AN7" s="38">
        <f>(Determinants!D18-Determinants!D8)/1000</f>
        <v>0</v>
      </c>
      <c r="AO7" s="38">
        <f>(Determinants!X18/Determinants!X8-1)*100</f>
        <v>0</v>
      </c>
      <c r="AP7" s="38">
        <f>(Determinants!Z18/Determinants!Z8-1)*100</f>
        <v>0</v>
      </c>
      <c r="AQ7" s="38">
        <f>(Determinants!AJ18/Determinants!AJ8-1)*100</f>
        <v>2.2204460492503131E-14</v>
      </c>
    </row>
    <row r="8" spans="1:43" x14ac:dyDescent="0.2">
      <c r="A8" s="34" t="s">
        <v>6</v>
      </c>
      <c r="B8" s="38">
        <v>0</v>
      </c>
      <c r="C8" s="38">
        <v>0</v>
      </c>
      <c r="D8" s="38">
        <v>0</v>
      </c>
      <c r="E8" s="96">
        <v>0</v>
      </c>
      <c r="F8" s="38">
        <v>0</v>
      </c>
      <c r="G8" s="38">
        <v>0</v>
      </c>
      <c r="H8" s="96">
        <v>0</v>
      </c>
      <c r="I8" s="38">
        <v>0</v>
      </c>
      <c r="J8" s="38">
        <v>0</v>
      </c>
      <c r="K8" s="96">
        <v>0</v>
      </c>
      <c r="L8" s="38">
        <v>0</v>
      </c>
      <c r="M8" s="38">
        <v>0</v>
      </c>
      <c r="N8" s="38">
        <v>0</v>
      </c>
      <c r="O8" s="38">
        <v>0</v>
      </c>
      <c r="P8" s="38">
        <v>0</v>
      </c>
      <c r="Q8" s="38">
        <v>0</v>
      </c>
      <c r="R8" s="96">
        <v>0</v>
      </c>
      <c r="S8" s="96">
        <v>0</v>
      </c>
      <c r="T8" s="38">
        <v>0</v>
      </c>
      <c r="U8" s="38">
        <v>0</v>
      </c>
      <c r="V8" s="38">
        <v>0</v>
      </c>
      <c r="W8" s="38">
        <v>0</v>
      </c>
      <c r="X8" s="38">
        <v>0</v>
      </c>
      <c r="Y8" s="38">
        <v>0</v>
      </c>
      <c r="Z8" s="38">
        <v>0</v>
      </c>
      <c r="AA8" s="38">
        <v>0</v>
      </c>
      <c r="AB8" s="38">
        <v>0</v>
      </c>
      <c r="AC8" s="38">
        <v>0</v>
      </c>
      <c r="AD8" s="38">
        <v>0</v>
      </c>
      <c r="AE8" s="38">
        <v>0</v>
      </c>
      <c r="AF8" s="38">
        <v>0</v>
      </c>
      <c r="AG8" s="39">
        <v>0</v>
      </c>
      <c r="AH8" s="38">
        <v>0</v>
      </c>
      <c r="AI8" s="40">
        <f>(Determinants!U19/Determinants!U9-1)*100</f>
        <v>0</v>
      </c>
      <c r="AJ8" s="133">
        <f>IF((Determinants!AL19-Determinants!AL9)&lt;0, 0, Determinants!AL19-Determinants!AL9)</f>
        <v>0</v>
      </c>
      <c r="AK8" s="38">
        <f>Determinants!AM19-Determinants!AM9</f>
        <v>0</v>
      </c>
      <c r="AL8" s="38">
        <f>Determinants!AN19-Determinants!AN9</f>
        <v>0</v>
      </c>
      <c r="AM8" s="38">
        <f>Determinants!AO19-Determinants!AO9</f>
        <v>0</v>
      </c>
      <c r="AN8" s="38">
        <f>(Determinants!D19-Determinants!D9)/1000</f>
        <v>0</v>
      </c>
      <c r="AO8" s="38">
        <f>(Determinants!X19/Determinants!X9-1)*100</f>
        <v>0</v>
      </c>
      <c r="AP8" s="38">
        <f>(Determinants!Z19/Determinants!Z9-1)*100</f>
        <v>2.2204460492503131E-14</v>
      </c>
      <c r="AQ8" s="38">
        <f>(Determinants!AJ19/Determinants!AJ9-1)*100</f>
        <v>2.2204460492503131E-14</v>
      </c>
    </row>
    <row r="9" spans="1:43" x14ac:dyDescent="0.2">
      <c r="A9" s="34" t="s">
        <v>7</v>
      </c>
      <c r="B9" s="38">
        <v>0</v>
      </c>
      <c r="C9" s="38">
        <v>0</v>
      </c>
      <c r="D9" s="38">
        <v>0</v>
      </c>
      <c r="E9" s="96">
        <v>0</v>
      </c>
      <c r="F9" s="38">
        <v>0</v>
      </c>
      <c r="G9" s="38">
        <v>0</v>
      </c>
      <c r="H9" s="96">
        <v>0</v>
      </c>
      <c r="I9" s="38">
        <v>0</v>
      </c>
      <c r="J9" s="38">
        <v>0</v>
      </c>
      <c r="K9" s="96">
        <v>0</v>
      </c>
      <c r="L9" s="38">
        <v>0</v>
      </c>
      <c r="M9" s="38">
        <v>0</v>
      </c>
      <c r="N9" s="38">
        <v>0</v>
      </c>
      <c r="O9" s="38">
        <v>0</v>
      </c>
      <c r="P9" s="38">
        <v>0</v>
      </c>
      <c r="Q9" s="38">
        <v>0</v>
      </c>
      <c r="R9" s="96">
        <v>0</v>
      </c>
      <c r="S9" s="96">
        <v>0</v>
      </c>
      <c r="T9" s="38">
        <v>0</v>
      </c>
      <c r="U9" s="38">
        <v>0</v>
      </c>
      <c r="V9" s="38">
        <v>0</v>
      </c>
      <c r="W9" s="38">
        <v>0</v>
      </c>
      <c r="X9" s="38">
        <v>0</v>
      </c>
      <c r="Y9" s="38">
        <v>0</v>
      </c>
      <c r="Z9" s="38">
        <v>0</v>
      </c>
      <c r="AA9" s="38">
        <v>0</v>
      </c>
      <c r="AB9" s="38">
        <v>0</v>
      </c>
      <c r="AC9" s="38">
        <v>0</v>
      </c>
      <c r="AD9" s="38">
        <v>0</v>
      </c>
      <c r="AE9" s="38">
        <v>0</v>
      </c>
      <c r="AF9" s="38">
        <v>0</v>
      </c>
      <c r="AG9" s="39">
        <v>0</v>
      </c>
      <c r="AH9" s="38">
        <v>0</v>
      </c>
      <c r="AI9" s="40">
        <f>(Determinants!U20/Determinants!U10-1)*100</f>
        <v>0</v>
      </c>
      <c r="AJ9" s="133">
        <f>IF((Determinants!AL20-Determinants!AL10)&lt;0, 0, Determinants!AL20-Determinants!AL10)</f>
        <v>0</v>
      </c>
      <c r="AK9" s="38">
        <f>Determinants!AM20-Determinants!AM10</f>
        <v>0</v>
      </c>
      <c r="AL9" s="38">
        <f>Determinants!AN20-Determinants!AN10</f>
        <v>-2.2204460492503131E-14</v>
      </c>
      <c r="AM9" s="38">
        <f>Determinants!AO20-Determinants!AO10</f>
        <v>0</v>
      </c>
      <c r="AN9" s="38">
        <f>(Determinants!D20-Determinants!D10)/1000</f>
        <v>0</v>
      </c>
      <c r="AO9" s="38">
        <f>(Determinants!X20/Determinants!X10-1)*100</f>
        <v>0</v>
      </c>
      <c r="AP9" s="38">
        <f>(Determinants!Z20/Determinants!Z10-1)*100</f>
        <v>2.2204460492503131E-14</v>
      </c>
      <c r="AQ9" s="38">
        <f>(Determinants!AJ20/Determinants!AJ10-1)*100</f>
        <v>2.2204460492503131E-14</v>
      </c>
    </row>
    <row r="10" spans="1:43" x14ac:dyDescent="0.2">
      <c r="A10" s="34" t="s">
        <v>289</v>
      </c>
      <c r="B10" s="38">
        <v>0</v>
      </c>
      <c r="C10" s="38">
        <v>0</v>
      </c>
      <c r="D10" s="38">
        <v>0</v>
      </c>
      <c r="E10" s="96">
        <v>0</v>
      </c>
      <c r="F10" s="38">
        <v>0</v>
      </c>
      <c r="G10" s="38">
        <v>0</v>
      </c>
      <c r="H10" s="96">
        <v>0</v>
      </c>
      <c r="I10" s="38">
        <v>0</v>
      </c>
      <c r="J10" s="38">
        <v>0</v>
      </c>
      <c r="K10" s="96">
        <v>0</v>
      </c>
      <c r="L10" s="38">
        <v>0</v>
      </c>
      <c r="M10" s="38">
        <v>0</v>
      </c>
      <c r="N10" s="38">
        <v>0</v>
      </c>
      <c r="O10" s="38">
        <v>0</v>
      </c>
      <c r="P10" s="38">
        <v>0</v>
      </c>
      <c r="Q10" s="38">
        <v>0</v>
      </c>
      <c r="R10" s="96">
        <v>0</v>
      </c>
      <c r="S10" s="96">
        <v>0</v>
      </c>
      <c r="T10" s="38">
        <v>0</v>
      </c>
      <c r="U10" s="38">
        <v>0</v>
      </c>
      <c r="V10" s="38">
        <v>0</v>
      </c>
      <c r="W10" s="38">
        <v>0</v>
      </c>
      <c r="X10" s="38">
        <v>0</v>
      </c>
      <c r="Y10" s="38">
        <v>0</v>
      </c>
      <c r="Z10" s="38">
        <v>0</v>
      </c>
      <c r="AA10" s="38">
        <v>0</v>
      </c>
      <c r="AB10" s="38">
        <v>0</v>
      </c>
      <c r="AC10" s="38">
        <v>0</v>
      </c>
      <c r="AD10" s="38">
        <v>0</v>
      </c>
      <c r="AE10" s="38">
        <v>0</v>
      </c>
      <c r="AF10" s="38">
        <v>0</v>
      </c>
      <c r="AG10" s="39">
        <v>0</v>
      </c>
      <c r="AH10" s="38">
        <v>0</v>
      </c>
      <c r="AI10" s="40">
        <f>(Determinants!U21/Determinants!U11-1)*100</f>
        <v>0</v>
      </c>
      <c r="AJ10" s="133">
        <f>IF((Determinants!AL21-Determinants!AL11)&lt;0, 0, Determinants!AL21-Determinants!AL11)</f>
        <v>0</v>
      </c>
      <c r="AK10" s="38">
        <f>Determinants!AM21-Determinants!AM11</f>
        <v>0</v>
      </c>
      <c r="AL10" s="38">
        <f>Determinants!AN21-Determinants!AN11</f>
        <v>2.2204460492503131E-14</v>
      </c>
      <c r="AM10" s="38">
        <f>Determinants!AO21-Determinants!AO11</f>
        <v>0</v>
      </c>
      <c r="AN10" s="38">
        <f>(Determinants!D21-Determinants!D11)/1000</f>
        <v>0</v>
      </c>
      <c r="AO10" s="38">
        <f>(Determinants!X21/Determinants!X11-1)*100</f>
        <v>2.2204460492503131E-14</v>
      </c>
      <c r="AP10" s="38">
        <f>(Determinants!Z21/Determinants!Z11-1)*100</f>
        <v>2.2204460492503131E-14</v>
      </c>
      <c r="AQ10" s="38">
        <f>(Determinants!AJ21/Determinants!AJ11-1)*100</f>
        <v>2.2204460492503131E-14</v>
      </c>
    </row>
    <row r="12" spans="1:43" x14ac:dyDescent="0.2">
      <c r="B12" s="137" t="s">
        <v>32</v>
      </c>
    </row>
    <row r="13" spans="1:43" ht="14.25" x14ac:dyDescent="0.2">
      <c r="B13" s="34" t="s">
        <v>293</v>
      </c>
    </row>
  </sheetData>
  <hyperlinks>
    <hyperlink ref="A1" location="Notes!A1" display="Back to contents" xr:uid="{1B976EEE-6709-4F26-9473-FCCB9C527802}"/>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F742-E473-4FA1-B108-008049BBE0D6}">
  <sheetPr>
    <tabColor rgb="FF477391"/>
  </sheetPr>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592F3-FFD6-4198-87D0-4217B51BF97A}">
  <dimension ref="A1:W53"/>
  <sheetViews>
    <sheetView showGridLines="0" zoomScaleNormal="100" workbookViewId="0">
      <pane xSplit="1" ySplit="2" topLeftCell="B3" activePane="bottomRight" state="frozen"/>
      <selection activeCell="S27" sqref="S27"/>
      <selection pane="topRight" activeCell="S27" sqref="S27"/>
      <selection pane="bottomLeft" activeCell="S27" sqref="S27"/>
      <selection pane="bottomRight"/>
    </sheetView>
  </sheetViews>
  <sheetFormatPr defaultColWidth="8.85546875" defaultRowHeight="12" x14ac:dyDescent="0.2"/>
  <cols>
    <col min="1" max="1" width="37.5703125" style="34" bestFit="1" customWidth="1"/>
    <col min="2" max="8" width="8.85546875" style="34"/>
    <col min="9" max="9" width="38.28515625" style="34" hidden="1" customWidth="1"/>
    <col min="10" max="16" width="8.85546875" style="34"/>
    <col min="17" max="17" width="34" style="34" hidden="1" customWidth="1"/>
    <col min="18" max="16384" width="8.85546875" style="34"/>
  </cols>
  <sheetData>
    <row r="1" spans="1:23" x14ac:dyDescent="0.2">
      <c r="A1" s="1" t="s">
        <v>206</v>
      </c>
      <c r="B1" s="31" t="s">
        <v>149</v>
      </c>
      <c r="C1" s="31"/>
      <c r="D1" s="31"/>
      <c r="E1" s="31"/>
      <c r="F1" s="31"/>
      <c r="G1" s="31"/>
      <c r="I1" s="31"/>
      <c r="J1" s="31" t="s">
        <v>154</v>
      </c>
      <c r="K1" s="31"/>
      <c r="L1" s="31"/>
      <c r="M1" s="31"/>
      <c r="N1" s="31"/>
      <c r="O1" s="31"/>
      <c r="Q1" s="31"/>
      <c r="R1" s="31" t="s">
        <v>106</v>
      </c>
      <c r="S1" s="31"/>
      <c r="T1" s="31"/>
      <c r="U1" s="31"/>
      <c r="V1" s="31"/>
      <c r="W1" s="31"/>
    </row>
    <row r="2" spans="1:23" x14ac:dyDescent="0.2">
      <c r="A2" s="31" t="s">
        <v>85</v>
      </c>
      <c r="B2" s="31" t="s">
        <v>3</v>
      </c>
      <c r="C2" s="31" t="s">
        <v>4</v>
      </c>
      <c r="D2" s="31" t="s">
        <v>5</v>
      </c>
      <c r="E2" s="31" t="s">
        <v>6</v>
      </c>
      <c r="F2" s="31" t="s">
        <v>7</v>
      </c>
      <c r="G2" s="31" t="s">
        <v>289</v>
      </c>
      <c r="I2" s="31" t="s">
        <v>154</v>
      </c>
      <c r="J2" s="31" t="s">
        <v>3</v>
      </c>
      <c r="K2" s="31" t="s">
        <v>4</v>
      </c>
      <c r="L2" s="31" t="s">
        <v>5</v>
      </c>
      <c r="M2" s="31" t="s">
        <v>6</v>
      </c>
      <c r="N2" s="31" t="s">
        <v>7</v>
      </c>
      <c r="O2" s="31" t="s">
        <v>289</v>
      </c>
      <c r="Q2" s="31"/>
      <c r="R2" s="31" t="s">
        <v>3</v>
      </c>
      <c r="S2" s="31" t="s">
        <v>4</v>
      </c>
      <c r="T2" s="31" t="s">
        <v>5</v>
      </c>
      <c r="U2" s="31" t="s">
        <v>6</v>
      </c>
      <c r="V2" s="31" t="s">
        <v>7</v>
      </c>
      <c r="W2" s="31" t="s">
        <v>289</v>
      </c>
    </row>
    <row r="3" spans="1:23" x14ac:dyDescent="0.2">
      <c r="A3" s="34" t="s">
        <v>146</v>
      </c>
      <c r="B3" s="41">
        <v>1098.4227807067657</v>
      </c>
      <c r="C3" s="41">
        <v>1152.1861902508144</v>
      </c>
      <c r="D3" s="41">
        <v>1187.6905296060008</v>
      </c>
      <c r="E3" s="41">
        <v>1232.9037244137219</v>
      </c>
      <c r="F3" s="41">
        <v>1284.5058268359385</v>
      </c>
      <c r="G3" s="41">
        <v>1338.0332382134984</v>
      </c>
      <c r="I3" s="34" t="s">
        <v>146</v>
      </c>
      <c r="J3" s="42">
        <f t="shared" ref="J3:O3" si="0">J27+J28</f>
        <v>4.9735970368533403E-16</v>
      </c>
      <c r="K3" s="42">
        <f t="shared" si="0"/>
        <v>1.238903238826033E-14</v>
      </c>
      <c r="L3" s="42">
        <f t="shared" si="0"/>
        <v>1.3332070196379807E-14</v>
      </c>
      <c r="M3" s="42">
        <f t="shared" si="0"/>
        <v>2.3004031669764596E-14</v>
      </c>
      <c r="N3" s="42">
        <f t="shared" si="0"/>
        <v>2.3729422335400345E-14</v>
      </c>
      <c r="O3" s="42">
        <f t="shared" si="0"/>
        <v>6.4533747607828489E-14</v>
      </c>
      <c r="Q3" s="34" t="s">
        <v>146</v>
      </c>
      <c r="R3" s="41">
        <f t="shared" ref="R3:R28" si="1">B3+J3</f>
        <v>1098.4227807067657</v>
      </c>
      <c r="S3" s="41">
        <f t="shared" ref="S3:S28" si="2">C3+K3</f>
        <v>1152.1861902508144</v>
      </c>
      <c r="T3" s="41">
        <f t="shared" ref="T3:T27" si="3">D3+L3</f>
        <v>1187.6905296060008</v>
      </c>
      <c r="U3" s="41">
        <f t="shared" ref="U3:U28" si="4">E3+M3</f>
        <v>1232.9037244137219</v>
      </c>
      <c r="V3" s="41">
        <f>F3+N3</f>
        <v>1284.5058268359385</v>
      </c>
      <c r="W3" s="41">
        <f t="shared" ref="V3:W28" si="5">G3+O3</f>
        <v>1338.0332382134984</v>
      </c>
    </row>
    <row r="4" spans="1:23" x14ac:dyDescent="0.2">
      <c r="A4" s="43" t="s">
        <v>1</v>
      </c>
      <c r="B4" s="42">
        <v>237.92387136270855</v>
      </c>
      <c r="C4" s="42">
        <v>251.16758273440578</v>
      </c>
      <c r="D4" s="42">
        <v>261.1106979935052</v>
      </c>
      <c r="E4" s="42">
        <v>273.04004218410648</v>
      </c>
      <c r="F4" s="42">
        <v>286.52351817399614</v>
      </c>
      <c r="G4" s="42">
        <v>298.55411057566477</v>
      </c>
      <c r="I4" s="43" t="s">
        <v>1</v>
      </c>
      <c r="J4" s="42">
        <f>INDEX(Receipts_by_stream!B$8:B$31,MATCH($A4,Receipts_by_stream!$A$8:$A$31,0))/1000+INDEX(Receipts_adjustments!B$3:B$26,MATCH($A4,Receipts_adjustments!$A$3:$A$26,0))/1000</f>
        <v>0</v>
      </c>
      <c r="K4" s="42">
        <f>INDEX(Receipts_by_stream!C$8:C$31,MATCH($A4,Receipts_by_stream!$A$8:$A$31,0))/1000+INDEX(Receipts_adjustments!C$3:C$26,MATCH($A4,Receipts_adjustments!$A$3:$A$26,0))/1000</f>
        <v>0</v>
      </c>
      <c r="L4" s="42">
        <f>INDEX(Receipts_by_stream!D$8:D$31,MATCH($A4,Receipts_by_stream!$A$8:$A$31,0))/1000+INDEX(Receipts_adjustments!D$3:D$26,MATCH($A4,Receipts_adjustments!$A$3:$A$26,0))/1000</f>
        <v>0</v>
      </c>
      <c r="M4" s="42">
        <f>INDEX(Receipts_by_stream!E$8:E$31,MATCH($A4,Receipts_by_stream!$A$8:$A$31,0))/1000+INDEX(Receipts_adjustments!E$3:E$26,MATCH($A4,Receipts_adjustments!$A$3:$A$26,0))/1000</f>
        <v>0</v>
      </c>
      <c r="N4" s="42">
        <f>INDEX(Receipts_by_stream!F$8:F$31,MATCH($A4,Receipts_by_stream!$A$8:$A$31,0))/1000+INDEX(Receipts_adjustments!F$3:F$26,MATCH($A4,Receipts_adjustments!$A$3:$A$26,0))/1000</f>
        <v>0</v>
      </c>
      <c r="O4" s="42">
        <f>INDEX(Receipts_by_stream!G$8:G$31,MATCH($A4,Receipts_by_stream!$A$8:$A$31,0))/1000+INDEX(Receipts_adjustments!G$3:G$26,MATCH($A4,Receipts_adjustments!$A$3:$A$26,0))/1000</f>
        <v>0</v>
      </c>
      <c r="Q4" s="43" t="s">
        <v>1</v>
      </c>
      <c r="R4" s="42">
        <f t="shared" si="1"/>
        <v>237.92387136270855</v>
      </c>
      <c r="S4" s="42">
        <f t="shared" si="2"/>
        <v>251.16758273440578</v>
      </c>
      <c r="T4" s="42">
        <f t="shared" si="3"/>
        <v>261.1106979935052</v>
      </c>
      <c r="U4" s="42">
        <f t="shared" si="4"/>
        <v>273.04004218410648</v>
      </c>
      <c r="V4" s="42">
        <f t="shared" si="5"/>
        <v>286.52351817399614</v>
      </c>
      <c r="W4" s="42">
        <f t="shared" si="5"/>
        <v>298.55411057566477</v>
      </c>
    </row>
    <row r="5" spans="1:23" x14ac:dyDescent="0.2">
      <c r="A5" s="43" t="s">
        <v>9</v>
      </c>
      <c r="B5" s="42">
        <v>45.375574279539258</v>
      </c>
      <c r="C5" s="42">
        <v>53.49978760965913</v>
      </c>
      <c r="D5" s="42">
        <v>57.525498993154685</v>
      </c>
      <c r="E5" s="42">
        <v>61.659009161946649</v>
      </c>
      <c r="F5" s="42">
        <v>66.909734820551506</v>
      </c>
      <c r="G5" s="42">
        <v>72.601133411569222</v>
      </c>
      <c r="I5" s="43" t="s">
        <v>9</v>
      </c>
      <c r="J5" s="42">
        <f>INDEX(Receipts_by_stream!B$8:B$31,MATCH($A5,Receipts_by_stream!$A$8:$A$31,0))/1000+INDEX(Receipts_adjustments!B$3:B$26,MATCH($A5,Receipts_adjustments!$A$3:$A$26,0))/1000</f>
        <v>0</v>
      </c>
      <c r="K5" s="42">
        <f>INDEX(Receipts_by_stream!C$8:C$31,MATCH($A5,Receipts_by_stream!$A$8:$A$31,0))/1000+INDEX(Receipts_adjustments!C$3:C$26,MATCH($A5,Receipts_adjustments!$A$3:$A$26,0))/1000</f>
        <v>0</v>
      </c>
      <c r="L5" s="42">
        <f>INDEX(Receipts_by_stream!D$8:D$31,MATCH($A5,Receipts_by_stream!$A$8:$A$31,0))/1000+INDEX(Receipts_adjustments!D$3:D$26,MATCH($A5,Receipts_adjustments!$A$3:$A$26,0))/1000</f>
        <v>0</v>
      </c>
      <c r="M5" s="42">
        <f>INDEX(Receipts_by_stream!E$8:E$31,MATCH($A5,Receipts_by_stream!$A$8:$A$31,0))/1000+INDEX(Receipts_adjustments!E$3:E$26,MATCH($A5,Receipts_adjustments!$A$3:$A$26,0))/1000</f>
        <v>0</v>
      </c>
      <c r="N5" s="42">
        <f>INDEX(Receipts_by_stream!F$8:F$31,MATCH($A5,Receipts_by_stream!$A$8:$A$31,0))/1000+INDEX(Receipts_adjustments!F$3:F$26,MATCH($A5,Receipts_adjustments!$A$3:$A$26,0))/1000</f>
        <v>0</v>
      </c>
      <c r="O5" s="42">
        <f>INDEX(Receipts_by_stream!G$8:G$31,MATCH($A5,Receipts_by_stream!$A$8:$A$31,0))/1000+INDEX(Receipts_adjustments!G$3:G$26,MATCH($A5,Receipts_adjustments!$A$3:$A$26,0))/1000</f>
        <v>0</v>
      </c>
      <c r="Q5" s="43" t="s">
        <v>9</v>
      </c>
      <c r="R5" s="42">
        <f t="shared" si="1"/>
        <v>45.375574279539258</v>
      </c>
      <c r="S5" s="42">
        <f t="shared" si="2"/>
        <v>53.49978760965913</v>
      </c>
      <c r="T5" s="42">
        <f t="shared" si="3"/>
        <v>57.525498993154685</v>
      </c>
      <c r="U5" s="42">
        <f t="shared" si="4"/>
        <v>61.659009161946649</v>
      </c>
      <c r="V5" s="42">
        <f t="shared" si="5"/>
        <v>66.909734820551506</v>
      </c>
      <c r="W5" s="42">
        <f t="shared" si="5"/>
        <v>72.601133411569222</v>
      </c>
    </row>
    <row r="6" spans="1:23" x14ac:dyDescent="0.2">
      <c r="A6" s="43" t="s">
        <v>2</v>
      </c>
      <c r="B6" s="42">
        <v>176.48008492114718</v>
      </c>
      <c r="C6" s="42">
        <v>176.25669278784915</v>
      </c>
      <c r="D6" s="42">
        <v>181.35700956927363</v>
      </c>
      <c r="E6" s="42">
        <v>188.00565507848449</v>
      </c>
      <c r="F6" s="42">
        <v>195.59334293097027</v>
      </c>
      <c r="G6" s="42">
        <v>202.79582891695978</v>
      </c>
      <c r="I6" s="43" t="s">
        <v>2</v>
      </c>
      <c r="J6" s="42">
        <f>INDEX(Receipts_by_stream!B$8:B$31,MATCH($A6,Receipts_by_stream!$A$8:$A$31,0))/1000+INDEX(Receipts_adjustments!B$3:B$26,MATCH($A6,Receipts_adjustments!$A$3:$A$26,0))/1000</f>
        <v>0</v>
      </c>
      <c r="K6" s="42">
        <f>INDEX(Receipts_by_stream!C$8:C$31,MATCH($A6,Receipts_by_stream!$A$8:$A$31,0))/1000+INDEX(Receipts_adjustments!C$3:C$26,MATCH($A6,Receipts_adjustments!$A$3:$A$26,0))/1000</f>
        <v>0</v>
      </c>
      <c r="L6" s="42">
        <f>INDEX(Receipts_by_stream!D$8:D$31,MATCH($A6,Receipts_by_stream!$A$8:$A$31,0))/1000+INDEX(Receipts_adjustments!D$3:D$26,MATCH($A6,Receipts_adjustments!$A$3:$A$26,0))/1000</f>
        <v>0</v>
      </c>
      <c r="M6" s="42">
        <f>INDEX(Receipts_by_stream!E$8:E$31,MATCH($A6,Receipts_by_stream!$A$8:$A$31,0))/1000+INDEX(Receipts_adjustments!E$3:E$26,MATCH($A6,Receipts_adjustments!$A$3:$A$26,0))/1000</f>
        <v>0</v>
      </c>
      <c r="N6" s="42">
        <f>INDEX(Receipts_by_stream!F$8:F$31,MATCH($A6,Receipts_by_stream!$A$8:$A$31,0))/1000+INDEX(Receipts_adjustments!F$3:F$26,MATCH($A6,Receipts_adjustments!$A$3:$A$26,0))/1000</f>
        <v>0</v>
      </c>
      <c r="O6" s="42">
        <f>INDEX(Receipts_by_stream!G$8:G$31,MATCH($A6,Receipts_by_stream!$A$8:$A$31,0))/1000+INDEX(Receipts_adjustments!G$3:G$26,MATCH($A6,Receipts_adjustments!$A$3:$A$26,0))/1000</f>
        <v>0</v>
      </c>
      <c r="Q6" s="43" t="s">
        <v>2</v>
      </c>
      <c r="R6" s="42">
        <f t="shared" si="1"/>
        <v>176.48008492114718</v>
      </c>
      <c r="S6" s="42">
        <f t="shared" si="2"/>
        <v>176.25669278784915</v>
      </c>
      <c r="T6" s="42">
        <f t="shared" si="3"/>
        <v>181.35700956927363</v>
      </c>
      <c r="U6" s="42">
        <f t="shared" si="4"/>
        <v>188.00565507848449</v>
      </c>
      <c r="V6" s="42">
        <f t="shared" si="5"/>
        <v>195.59334293097027</v>
      </c>
      <c r="W6" s="42">
        <f t="shared" si="5"/>
        <v>202.79582891695978</v>
      </c>
    </row>
    <row r="7" spans="1:23" x14ac:dyDescent="0.2">
      <c r="A7" s="43" t="s">
        <v>12</v>
      </c>
      <c r="B7" s="42">
        <v>173.31686789777169</v>
      </c>
      <c r="C7" s="42">
        <v>179.81787839432977</v>
      </c>
      <c r="D7" s="42">
        <v>185.31613035305861</v>
      </c>
      <c r="E7" s="42">
        <v>191.84788037320172</v>
      </c>
      <c r="F7" s="42">
        <v>200.14626446341597</v>
      </c>
      <c r="G7" s="42">
        <v>208.45718188023037</v>
      </c>
      <c r="I7" s="43" t="s">
        <v>12</v>
      </c>
      <c r="J7" s="42">
        <f>INDEX(Receipts_by_stream!B$8:B$31,MATCH($A7,Receipts_by_stream!$A$8:$A$31,0))/1000+INDEX(Receipts_adjustments!B$3:B$26,MATCH($A7,Receipts_adjustments!$A$3:$A$26,0))/1000</f>
        <v>0</v>
      </c>
      <c r="K7" s="42">
        <f>INDEX(Receipts_by_stream!C$8:C$31,MATCH($A7,Receipts_by_stream!$A$8:$A$31,0))/1000+INDEX(Receipts_adjustments!C$3:C$26,MATCH($A7,Receipts_adjustments!$A$3:$A$26,0))/1000</f>
        <v>0</v>
      </c>
      <c r="L7" s="42">
        <f>INDEX(Receipts_by_stream!D$8:D$31,MATCH($A7,Receipts_by_stream!$A$8:$A$31,0))/1000+INDEX(Receipts_adjustments!D$3:D$26,MATCH($A7,Receipts_adjustments!$A$3:$A$26,0))/1000</f>
        <v>0</v>
      </c>
      <c r="M7" s="42">
        <f>INDEX(Receipts_by_stream!E$8:E$31,MATCH($A7,Receipts_by_stream!$A$8:$A$31,0))/1000+INDEX(Receipts_adjustments!E$3:E$26,MATCH($A7,Receipts_adjustments!$A$3:$A$26,0))/1000</f>
        <v>0</v>
      </c>
      <c r="N7" s="42">
        <f>INDEX(Receipts_by_stream!F$8:F$31,MATCH($A7,Receipts_by_stream!$A$8:$A$31,0))/1000+INDEX(Receipts_adjustments!F$3:F$26,MATCH($A7,Receipts_adjustments!$A$3:$A$26,0))/1000</f>
        <v>0</v>
      </c>
      <c r="O7" s="42">
        <f>INDEX(Receipts_by_stream!G$8:G$31,MATCH($A7,Receipts_by_stream!$A$8:$A$31,0))/1000+INDEX(Receipts_adjustments!G$3:G$26,MATCH($A7,Receipts_adjustments!$A$3:$A$26,0))/1000</f>
        <v>0</v>
      </c>
      <c r="Q7" s="43" t="s">
        <v>12</v>
      </c>
      <c r="R7" s="42">
        <f t="shared" si="1"/>
        <v>173.31686789777169</v>
      </c>
      <c r="S7" s="42">
        <f t="shared" si="2"/>
        <v>179.81787839432977</v>
      </c>
      <c r="T7" s="42">
        <f t="shared" si="3"/>
        <v>185.31613035305861</v>
      </c>
      <c r="U7" s="42">
        <f t="shared" si="4"/>
        <v>191.84788037320172</v>
      </c>
      <c r="V7" s="42">
        <f t="shared" si="5"/>
        <v>200.14626446341597</v>
      </c>
      <c r="W7" s="42">
        <f t="shared" si="5"/>
        <v>208.45718188023037</v>
      </c>
    </row>
    <row r="8" spans="1:23" x14ac:dyDescent="0.2">
      <c r="A8" s="43" t="s">
        <v>17</v>
      </c>
      <c r="B8" s="42">
        <v>93.837079479149267</v>
      </c>
      <c r="C8" s="42">
        <v>101.77648745749632</v>
      </c>
      <c r="D8" s="42">
        <v>104.31301272156924</v>
      </c>
      <c r="E8" s="42">
        <v>108.24743952714559</v>
      </c>
      <c r="F8" s="42">
        <v>111.95471576497798</v>
      </c>
      <c r="G8" s="42">
        <v>116.58549701393308</v>
      </c>
      <c r="I8" s="43" t="s">
        <v>17</v>
      </c>
      <c r="J8" s="42">
        <f>INDEX(Receipts_by_stream!B$8:B$31,MATCH($A8,Receipts_by_stream!$A$8:$A$31,0))/1000+INDEX(Receipts_adjustments!B$3:B$26,MATCH($A8,Receipts_adjustments!$A$3:$A$26,0))/1000</f>
        <v>0</v>
      </c>
      <c r="K8" s="42">
        <f>INDEX(Receipts_by_stream!C$8:C$31,MATCH($A8,Receipts_by_stream!$A$8:$A$31,0))/1000+INDEX(Receipts_adjustments!C$3:C$26,MATCH($A8,Receipts_adjustments!$A$3:$A$26,0))/1000</f>
        <v>0</v>
      </c>
      <c r="L8" s="42">
        <f>INDEX(Receipts_by_stream!D$8:D$31,MATCH($A8,Receipts_by_stream!$A$8:$A$31,0))/1000+INDEX(Receipts_adjustments!D$3:D$26,MATCH($A8,Receipts_adjustments!$A$3:$A$26,0))/1000</f>
        <v>0</v>
      </c>
      <c r="M8" s="42">
        <f>INDEX(Receipts_by_stream!E$8:E$31,MATCH($A8,Receipts_by_stream!$A$8:$A$31,0))/1000+INDEX(Receipts_adjustments!E$3:E$26,MATCH($A8,Receipts_adjustments!$A$3:$A$26,0))/1000</f>
        <v>0</v>
      </c>
      <c r="N8" s="42">
        <f>INDEX(Receipts_by_stream!F$8:F$31,MATCH($A8,Receipts_by_stream!$A$8:$A$31,0))/1000+INDEX(Receipts_adjustments!F$3:F$26,MATCH($A8,Receipts_adjustments!$A$3:$A$26,0))/1000</f>
        <v>0</v>
      </c>
      <c r="O8" s="42">
        <f>INDEX(Receipts_by_stream!G$8:G$31,MATCH($A8,Receipts_by_stream!$A$8:$A$31,0))/1000+INDEX(Receipts_adjustments!G$3:G$26,MATCH($A8,Receipts_adjustments!$A$3:$A$26,0))/1000</f>
        <v>0</v>
      </c>
      <c r="Q8" s="43" t="s">
        <v>17</v>
      </c>
      <c r="R8" s="42">
        <f t="shared" si="1"/>
        <v>93.837079479149267</v>
      </c>
      <c r="S8" s="42">
        <f t="shared" si="2"/>
        <v>101.77648745749632</v>
      </c>
      <c r="T8" s="42">
        <f t="shared" si="3"/>
        <v>104.31301272156924</v>
      </c>
      <c r="U8" s="42">
        <f t="shared" si="4"/>
        <v>108.24743952714559</v>
      </c>
      <c r="V8" s="42">
        <f t="shared" si="5"/>
        <v>111.95471576497798</v>
      </c>
      <c r="W8" s="42">
        <f t="shared" si="5"/>
        <v>116.58549701393308</v>
      </c>
    </row>
    <row r="9" spans="1:23" x14ac:dyDescent="0.2">
      <c r="A9" s="43" t="s">
        <v>31</v>
      </c>
      <c r="B9" s="42">
        <v>3.0859910548425611</v>
      </c>
      <c r="C9" s="42">
        <v>3.6573772641975166</v>
      </c>
      <c r="D9" s="42">
        <v>2.8854671450670879</v>
      </c>
      <c r="E9" s="42">
        <v>2.4009399129622819</v>
      </c>
      <c r="F9" s="42">
        <v>2.2144965897674398</v>
      </c>
      <c r="G9" s="42">
        <v>1.8473575900917403</v>
      </c>
      <c r="I9" s="43" t="s">
        <v>31</v>
      </c>
      <c r="J9" s="42">
        <f>INDEX(Receipts_by_stream!B$8:B$31,MATCH($A9,Receipts_by_stream!$A$8:$A$31,0))/1000+INDEX(Receipts_adjustments!B$3:B$26,MATCH($A9,Receipts_adjustments!$A$3:$A$26,0))/1000</f>
        <v>0</v>
      </c>
      <c r="K9" s="42">
        <f>INDEX(Receipts_by_stream!C$8:C$31,MATCH($A9,Receipts_by_stream!$A$8:$A$31,0))/1000+INDEX(Receipts_adjustments!C$3:C$26,MATCH($A9,Receipts_adjustments!$A$3:$A$26,0))/1000</f>
        <v>0</v>
      </c>
      <c r="L9" s="42">
        <f>INDEX(Receipts_by_stream!D$8:D$31,MATCH($A9,Receipts_by_stream!$A$8:$A$31,0))/1000+INDEX(Receipts_adjustments!D$3:D$26,MATCH($A9,Receipts_adjustments!$A$3:$A$26,0))/1000</f>
        <v>0</v>
      </c>
      <c r="M9" s="42">
        <f>INDEX(Receipts_by_stream!E$8:E$31,MATCH($A9,Receipts_by_stream!$A$8:$A$31,0))/1000+INDEX(Receipts_adjustments!E$3:E$26,MATCH($A9,Receipts_adjustments!$A$3:$A$26,0))/1000</f>
        <v>0</v>
      </c>
      <c r="N9" s="42">
        <f>INDEX(Receipts_by_stream!F$8:F$31,MATCH($A9,Receipts_by_stream!$A$8:$A$31,0))/1000+INDEX(Receipts_adjustments!F$3:F$26,MATCH($A9,Receipts_adjustments!$A$3:$A$26,0))/1000</f>
        <v>0</v>
      </c>
      <c r="O9" s="42">
        <f>INDEX(Receipts_by_stream!G$8:G$31,MATCH($A9,Receipts_by_stream!$A$8:$A$31,0))/1000+INDEX(Receipts_adjustments!G$3:G$26,MATCH($A9,Receipts_adjustments!$A$3:$A$26,0))/1000</f>
        <v>0</v>
      </c>
      <c r="Q9" s="43" t="s">
        <v>31</v>
      </c>
      <c r="R9" s="42">
        <f t="shared" si="1"/>
        <v>3.0859910548425611</v>
      </c>
      <c r="S9" s="42">
        <f t="shared" si="2"/>
        <v>3.6573772641975166</v>
      </c>
      <c r="T9" s="42">
        <f t="shared" si="3"/>
        <v>2.8854671450670879</v>
      </c>
      <c r="U9" s="42">
        <f t="shared" si="4"/>
        <v>2.4009399129622819</v>
      </c>
      <c r="V9" s="42">
        <f t="shared" si="5"/>
        <v>2.2144965897674398</v>
      </c>
      <c r="W9" s="42">
        <f t="shared" si="5"/>
        <v>1.8473575900917403</v>
      </c>
    </row>
    <row r="10" spans="1:23" x14ac:dyDescent="0.2">
      <c r="A10" s="43" t="s">
        <v>15</v>
      </c>
      <c r="B10" s="42">
        <v>24.366898939491037</v>
      </c>
      <c r="C10" s="42">
        <v>28.240302892697486</v>
      </c>
      <c r="D10" s="42">
        <v>28.8448724641814</v>
      </c>
      <c r="E10" s="42">
        <v>29.436687866976165</v>
      </c>
      <c r="F10" s="42">
        <v>30.070620593781324</v>
      </c>
      <c r="G10" s="42">
        <v>30.500254495627196</v>
      </c>
      <c r="I10" s="43" t="s">
        <v>15</v>
      </c>
      <c r="J10" s="42">
        <f>INDEX(Receipts_by_stream!B$8:B$31,MATCH($A10,Receipts_by_stream!$A$8:$A$31,0))/1000+INDEX(Receipts_adjustments!B$3:B$26,MATCH($A10,Receipts_adjustments!$A$3:$A$26,0))/1000</f>
        <v>0</v>
      </c>
      <c r="K10" s="42">
        <f>INDEX(Receipts_by_stream!C$8:C$31,MATCH($A10,Receipts_by_stream!$A$8:$A$31,0))/1000+INDEX(Receipts_adjustments!C$3:C$26,MATCH($A10,Receipts_adjustments!$A$3:$A$26,0))/1000</f>
        <v>5.4908478020730295E-15</v>
      </c>
      <c r="L10" s="42">
        <f>INDEX(Receipts_by_stream!D$8:D$31,MATCH($A10,Receipts_by_stream!$A$8:$A$31,0))/1000+INDEX(Receipts_adjustments!D$3:D$26,MATCH($A10,Receipts_adjustments!$A$3:$A$26,0))/1000</f>
        <v>5.4789709196463101E-15</v>
      </c>
      <c r="M10" s="42">
        <f>INDEX(Receipts_by_stream!E$8:E$31,MATCH($A10,Receipts_by_stream!$A$8:$A$31,0))/1000+INDEX(Receipts_adjustments!E$3:E$26,MATCH($A10,Receipts_adjustments!$A$3:$A$26,0))/1000</f>
        <v>5.4438227732372821E-15</v>
      </c>
      <c r="N10" s="42">
        <f>INDEX(Receipts_by_stream!F$8:F$31,MATCH($A10,Receipts_by_stream!$A$8:$A$31,0))/1000+INDEX(Receipts_adjustments!F$3:F$26,MATCH($A10,Receipts_adjustments!$A$3:$A$26,0))/1000</f>
        <v>5.4413895602820311E-15</v>
      </c>
      <c r="O10" s="42">
        <f>INDEX(Receipts_by_stream!G$8:G$31,MATCH($A10,Receipts_by_stream!$A$8:$A$31,0))/1000+INDEX(Receipts_adjustments!G$3:G$26,MATCH($A10,Receipts_adjustments!$A$3:$A$26,0))/1000</f>
        <v>5.4389574348943834E-15</v>
      </c>
      <c r="Q10" s="43" t="s">
        <v>15</v>
      </c>
      <c r="R10" s="42">
        <f t="shared" si="1"/>
        <v>24.366898939491037</v>
      </c>
      <c r="S10" s="42">
        <f t="shared" si="2"/>
        <v>28.240302892697493</v>
      </c>
      <c r="T10" s="42">
        <f t="shared" si="3"/>
        <v>28.844872464181407</v>
      </c>
      <c r="U10" s="42">
        <f t="shared" si="4"/>
        <v>29.436687866976172</v>
      </c>
      <c r="V10" s="42">
        <f t="shared" si="5"/>
        <v>30.070620593781332</v>
      </c>
      <c r="W10" s="42">
        <f t="shared" si="5"/>
        <v>30.500254495627203</v>
      </c>
    </row>
    <row r="11" spans="1:23" x14ac:dyDescent="0.2">
      <c r="A11" s="43" t="s">
        <v>150</v>
      </c>
      <c r="B11" s="42">
        <v>29.488549170398606</v>
      </c>
      <c r="C11" s="42">
        <v>32.651409337644232</v>
      </c>
      <c r="D11" s="42">
        <v>36.17457396600016</v>
      </c>
      <c r="E11" s="42">
        <v>37.042200800972189</v>
      </c>
      <c r="F11" s="42">
        <v>37.33216715960932</v>
      </c>
      <c r="G11" s="42">
        <v>38.037485613189581</v>
      </c>
      <c r="I11" s="43" t="s">
        <v>150</v>
      </c>
      <c r="J11" s="42">
        <f>INDEX(Receipts_by_stream!B$8:B$31,MATCH($A11,Receipts_by_stream!$A$8:$A$31,0))/1000+INDEX(Receipts_adjustments!B$3:B$26,MATCH($A11,Receipts_adjustments!$A$3:$A$26,0))/1000</f>
        <v>0</v>
      </c>
      <c r="K11" s="42">
        <f>INDEX(Receipts_by_stream!C$8:C$31,MATCH($A11,Receipts_by_stream!$A$8:$A$31,0))/1000+INDEX(Receipts_adjustments!C$3:C$26,MATCH($A11,Receipts_adjustments!$A$3:$A$26,0))/1000</f>
        <v>0</v>
      </c>
      <c r="L11" s="42">
        <f>INDEX(Receipts_by_stream!D$8:D$31,MATCH($A11,Receipts_by_stream!$A$8:$A$31,0))/1000+INDEX(Receipts_adjustments!D$3:D$26,MATCH($A11,Receipts_adjustments!$A$3:$A$26,0))/1000</f>
        <v>0</v>
      </c>
      <c r="M11" s="42">
        <f>INDEX(Receipts_by_stream!E$8:E$31,MATCH($A11,Receipts_by_stream!$A$8:$A$31,0))/1000+INDEX(Receipts_adjustments!E$3:E$26,MATCH($A11,Receipts_adjustments!$A$3:$A$26,0))/1000</f>
        <v>7.7417058303779599E-15</v>
      </c>
      <c r="N11" s="42">
        <f>INDEX(Receipts_by_stream!F$8:F$31,MATCH($A11,Receipts_by_stream!$A$8:$A$31,0))/1000+INDEX(Receipts_adjustments!F$3:F$26,MATCH($A11,Receipts_adjustments!$A$3:$A$26,0))/1000</f>
        <v>7.7227502164977205E-15</v>
      </c>
      <c r="O11" s="42">
        <f>INDEX(Receipts_by_stream!G$8:G$31,MATCH($A11,Receipts_by_stream!$A$8:$A$31,0))/1000+INDEX(Receipts_adjustments!G$3:G$26,MATCH($A11,Receipts_adjustments!$A$3:$A$26,0))/1000</f>
        <v>7.7038410155535279E-15</v>
      </c>
      <c r="Q11" s="43" t="s">
        <v>150</v>
      </c>
      <c r="R11" s="42">
        <f t="shared" si="1"/>
        <v>29.488549170398606</v>
      </c>
      <c r="S11" s="42">
        <f t="shared" si="2"/>
        <v>32.651409337644232</v>
      </c>
      <c r="T11" s="42">
        <f t="shared" si="3"/>
        <v>36.17457396600016</v>
      </c>
      <c r="U11" s="42">
        <f t="shared" si="4"/>
        <v>37.042200800972196</v>
      </c>
      <c r="V11" s="42">
        <f t="shared" si="5"/>
        <v>37.332167159609327</v>
      </c>
      <c r="W11" s="42">
        <f t="shared" si="5"/>
        <v>38.037485613189588</v>
      </c>
    </row>
    <row r="12" spans="1:23" x14ac:dyDescent="0.2">
      <c r="A12" s="43" t="s">
        <v>26</v>
      </c>
      <c r="B12" s="42">
        <v>16.507443599480446</v>
      </c>
      <c r="C12" s="42">
        <v>15.818097580306052</v>
      </c>
      <c r="D12" s="42">
        <v>16.146545703561504</v>
      </c>
      <c r="E12" s="42">
        <v>17.66617307615028</v>
      </c>
      <c r="F12" s="42">
        <v>19.779550939706496</v>
      </c>
      <c r="G12" s="42">
        <v>22.489118214218159</v>
      </c>
      <c r="I12" s="43" t="s">
        <v>26</v>
      </c>
      <c r="J12" s="42">
        <f>INDEX(Receipts_by_stream!B$8:B$31,MATCH($A12,Receipts_by_stream!$A$8:$A$31,0))/1000+INDEX(Receipts_adjustments!B$3:B$26,MATCH($A12,Receipts_adjustments!$A$3:$A$26,0))/1000</f>
        <v>0</v>
      </c>
      <c r="K12" s="42">
        <f>INDEX(Receipts_by_stream!C$8:C$31,MATCH($A12,Receipts_by_stream!$A$8:$A$31,0))/1000+INDEX(Receipts_adjustments!C$3:C$26,MATCH($A12,Receipts_adjustments!$A$3:$A$26,0))/1000</f>
        <v>0</v>
      </c>
      <c r="L12" s="42">
        <f>INDEX(Receipts_by_stream!D$8:D$31,MATCH($A12,Receipts_by_stream!$A$8:$A$31,0))/1000+INDEX(Receipts_adjustments!D$3:D$26,MATCH($A12,Receipts_adjustments!$A$3:$A$26,0))/1000</f>
        <v>0</v>
      </c>
      <c r="M12" s="42">
        <f>INDEX(Receipts_by_stream!E$8:E$31,MATCH($A12,Receipts_by_stream!$A$8:$A$31,0))/1000+INDEX(Receipts_adjustments!E$3:E$26,MATCH($A12,Receipts_adjustments!$A$3:$A$26,0))/1000</f>
        <v>0</v>
      </c>
      <c r="N12" s="42">
        <f>INDEX(Receipts_by_stream!F$8:F$31,MATCH($A12,Receipts_by_stream!$A$8:$A$31,0))/1000+INDEX(Receipts_adjustments!F$3:F$26,MATCH($A12,Receipts_adjustments!$A$3:$A$26,0))/1000</f>
        <v>0</v>
      </c>
      <c r="O12" s="42">
        <f>INDEX(Receipts_by_stream!G$8:G$31,MATCH($A12,Receipts_by_stream!$A$8:$A$31,0))/1000+INDEX(Receipts_adjustments!G$3:G$26,MATCH($A12,Receipts_adjustments!$A$3:$A$26,0))/1000</f>
        <v>0</v>
      </c>
      <c r="Q12" s="43" t="s">
        <v>26</v>
      </c>
      <c r="R12" s="42">
        <f t="shared" si="1"/>
        <v>16.507443599480446</v>
      </c>
      <c r="S12" s="42">
        <f t="shared" si="2"/>
        <v>15.818097580306052</v>
      </c>
      <c r="T12" s="42">
        <f t="shared" si="3"/>
        <v>16.146545703561504</v>
      </c>
      <c r="U12" s="42">
        <f t="shared" si="4"/>
        <v>17.66617307615028</v>
      </c>
      <c r="V12" s="42">
        <f t="shared" si="5"/>
        <v>19.779550939706496</v>
      </c>
      <c r="W12" s="42">
        <f t="shared" si="5"/>
        <v>22.489118214218159</v>
      </c>
    </row>
    <row r="13" spans="1:23" x14ac:dyDescent="0.2">
      <c r="A13" s="43" t="s">
        <v>24</v>
      </c>
      <c r="B13" s="42">
        <v>7.6412582096999992</v>
      </c>
      <c r="C13" s="42">
        <v>7.5509013315000004</v>
      </c>
      <c r="D13" s="42">
        <v>7.6481073376000008</v>
      </c>
      <c r="E13" s="42">
        <v>8.202434328899999</v>
      </c>
      <c r="F13" s="42">
        <v>8.9705142232999986</v>
      </c>
      <c r="G13" s="42">
        <v>9.7671249238999991</v>
      </c>
      <c r="I13" s="43" t="s">
        <v>24</v>
      </c>
      <c r="J13" s="42">
        <f>INDEX(Receipts_by_stream!B$8:B$31,MATCH($A13,Receipts_by_stream!$A$8:$A$31,0))/1000+INDEX(Receipts_adjustments!B$3:B$26,MATCH($A13,Receipts_adjustments!$A$3:$A$26,0))/1000</f>
        <v>0</v>
      </c>
      <c r="K13" s="42">
        <f>INDEX(Receipts_by_stream!C$8:C$31,MATCH($A13,Receipts_by_stream!$A$8:$A$31,0))/1000+INDEX(Receipts_adjustments!C$3:C$26,MATCH($A13,Receipts_adjustments!$A$3:$A$26,0))/1000</f>
        <v>0</v>
      </c>
      <c r="L13" s="42">
        <f>INDEX(Receipts_by_stream!D$8:D$31,MATCH($A13,Receipts_by_stream!$A$8:$A$31,0))/1000+INDEX(Receipts_adjustments!D$3:D$26,MATCH($A13,Receipts_adjustments!$A$3:$A$26,0))/1000</f>
        <v>0</v>
      </c>
      <c r="M13" s="42">
        <f>INDEX(Receipts_by_stream!E$8:E$31,MATCH($A13,Receipts_by_stream!$A$8:$A$31,0))/1000+INDEX(Receipts_adjustments!E$3:E$26,MATCH($A13,Receipts_adjustments!$A$3:$A$26,0))/1000</f>
        <v>0</v>
      </c>
      <c r="N13" s="42">
        <f>INDEX(Receipts_by_stream!F$8:F$31,MATCH($A13,Receipts_by_stream!$A$8:$A$31,0))/1000+INDEX(Receipts_adjustments!F$3:F$26,MATCH($A13,Receipts_adjustments!$A$3:$A$26,0))/1000</f>
        <v>0</v>
      </c>
      <c r="O13" s="42">
        <f>INDEX(Receipts_by_stream!G$8:G$31,MATCH($A13,Receipts_by_stream!$A$8:$A$31,0))/1000+INDEX(Receipts_adjustments!G$3:G$26,MATCH($A13,Receipts_adjustments!$A$3:$A$26,0))/1000</f>
        <v>0</v>
      </c>
      <c r="Q13" s="43" t="s">
        <v>24</v>
      </c>
      <c r="R13" s="42">
        <f t="shared" si="1"/>
        <v>7.6412582096999992</v>
      </c>
      <c r="S13" s="42">
        <f t="shared" si="2"/>
        <v>7.5509013315000004</v>
      </c>
      <c r="T13" s="42">
        <f t="shared" si="3"/>
        <v>7.6481073376000008</v>
      </c>
      <c r="U13" s="42">
        <f t="shared" si="4"/>
        <v>8.202434328899999</v>
      </c>
      <c r="V13" s="42">
        <f t="shared" si="5"/>
        <v>8.9705142232999986</v>
      </c>
      <c r="W13" s="42">
        <f t="shared" si="5"/>
        <v>9.7671249238999991</v>
      </c>
    </row>
    <row r="14" spans="1:23" x14ac:dyDescent="0.2">
      <c r="A14" s="43" t="s">
        <v>25</v>
      </c>
      <c r="B14" s="42">
        <v>16.307496507157637</v>
      </c>
      <c r="C14" s="42">
        <v>16.273692425624638</v>
      </c>
      <c r="D14" s="42">
        <v>18.271651435689623</v>
      </c>
      <c r="E14" s="42">
        <v>21.104826931769963</v>
      </c>
      <c r="F14" s="42">
        <v>23.815385675227112</v>
      </c>
      <c r="G14" s="42">
        <v>26.610821777624526</v>
      </c>
      <c r="I14" s="43" t="s">
        <v>25</v>
      </c>
      <c r="J14" s="42">
        <f>INDEX(Receipts_by_stream!B$8:B$31,MATCH($A14,Receipts_by_stream!$A$8:$A$31,0))/1000+INDEX(Receipts_adjustments!B$3:B$26,MATCH($A14,Receipts_adjustments!$A$3:$A$26,0))/1000</f>
        <v>0</v>
      </c>
      <c r="K14" s="42">
        <f>INDEX(Receipts_by_stream!C$8:C$31,MATCH($A14,Receipts_by_stream!$A$8:$A$31,0))/1000+INDEX(Receipts_adjustments!C$3:C$26,MATCH($A14,Receipts_adjustments!$A$3:$A$26,0))/1000</f>
        <v>0</v>
      </c>
      <c r="L14" s="42">
        <f>INDEX(Receipts_by_stream!D$8:D$31,MATCH($A14,Receipts_by_stream!$A$8:$A$31,0))/1000+INDEX(Receipts_adjustments!D$3:D$26,MATCH($A14,Receipts_adjustments!$A$3:$A$26,0))/1000</f>
        <v>0</v>
      </c>
      <c r="M14" s="42">
        <f>INDEX(Receipts_by_stream!E$8:E$31,MATCH($A14,Receipts_by_stream!$A$8:$A$31,0))/1000+INDEX(Receipts_adjustments!E$3:E$26,MATCH($A14,Receipts_adjustments!$A$3:$A$26,0))/1000</f>
        <v>0</v>
      </c>
      <c r="N14" s="42">
        <f>INDEX(Receipts_by_stream!F$8:F$31,MATCH($A14,Receipts_by_stream!$A$8:$A$31,0))/1000+INDEX(Receipts_adjustments!F$3:F$26,MATCH($A14,Receipts_adjustments!$A$3:$A$26,0))/1000</f>
        <v>0</v>
      </c>
      <c r="O14" s="42">
        <f>INDEX(Receipts_by_stream!G$8:G$31,MATCH($A14,Receipts_by_stream!$A$8:$A$31,0))/1000+INDEX(Receipts_adjustments!G$3:G$26,MATCH($A14,Receipts_adjustments!$A$3:$A$26,0))/1000</f>
        <v>0</v>
      </c>
      <c r="Q14" s="43" t="s">
        <v>25</v>
      </c>
      <c r="R14" s="42">
        <f t="shared" si="1"/>
        <v>16.307496507157637</v>
      </c>
      <c r="S14" s="42">
        <f t="shared" si="2"/>
        <v>16.273692425624638</v>
      </c>
      <c r="T14" s="42">
        <f t="shared" si="3"/>
        <v>18.271651435689623</v>
      </c>
      <c r="U14" s="42">
        <f t="shared" si="4"/>
        <v>21.104826931769963</v>
      </c>
      <c r="V14" s="42">
        <f t="shared" si="5"/>
        <v>23.815385675227112</v>
      </c>
      <c r="W14" s="42">
        <f t="shared" si="5"/>
        <v>26.610821777624526</v>
      </c>
    </row>
    <row r="15" spans="1:23" x14ac:dyDescent="0.2">
      <c r="A15" s="43" t="s">
        <v>53</v>
      </c>
      <c r="B15" s="42">
        <v>8.8842677492573916</v>
      </c>
      <c r="C15" s="42">
        <v>9.2069062551353902</v>
      </c>
      <c r="D15" s="42">
        <v>9.2208914848213226</v>
      </c>
      <c r="E15" s="42">
        <v>9.0092468055271322</v>
      </c>
      <c r="F15" s="42">
        <v>8.8065435500017735</v>
      </c>
      <c r="G15" s="42">
        <v>8.6956012835768437</v>
      </c>
      <c r="I15" s="43" t="s">
        <v>53</v>
      </c>
      <c r="J15" s="42">
        <f>INDEX(Receipts_by_stream!B$8:B$31,MATCH($A15,Receipts_by_stream!$A$8:$A$31,0))/1000+INDEX(Receipts_adjustments!B$3:B$26,MATCH($A15,Receipts_adjustments!$A$3:$A$26,0))/1000</f>
        <v>8.8431397710542449E-17</v>
      </c>
      <c r="K15" s="42">
        <f>INDEX(Receipts_by_stream!C$8:C$31,MATCH($A15,Receipts_by_stream!$A$8:$A$31,0))/1000+INDEX(Receipts_adjustments!C$3:C$26,MATCH($A15,Receipts_adjustments!$A$3:$A$26,0))/1000</f>
        <v>2.4805341895237017E-15</v>
      </c>
      <c r="L15" s="42">
        <f>INDEX(Receipts_by_stream!D$8:D$31,MATCH($A15,Receipts_by_stream!$A$8:$A$31,0))/1000+INDEX(Receipts_adjustments!D$3:D$26,MATCH($A15,Receipts_adjustments!$A$3:$A$26,0))/1000</f>
        <v>2.952288508710255E-15</v>
      </c>
      <c r="M15" s="42">
        <f>INDEX(Receipts_by_stream!E$8:E$31,MATCH($A15,Receipts_by_stream!$A$8:$A$31,0))/1000+INDEX(Receipts_adjustments!E$3:E$26,MATCH($A15,Receipts_adjustments!$A$3:$A$26,0))/1000</f>
        <v>2.4534456410256999E-15</v>
      </c>
      <c r="N15" s="42">
        <f>INDEX(Receipts_by_stream!F$8:F$31,MATCH($A15,Receipts_by_stream!$A$8:$A$31,0))/1000+INDEX(Receipts_adjustments!F$3:F$26,MATCH($A15,Receipts_adjustments!$A$3:$A$26,0))/1000</f>
        <v>2.4394208793523298E-15</v>
      </c>
      <c r="O15" s="42">
        <f>INDEX(Receipts_by_stream!G$8:G$31,MATCH($A15,Receipts_by_stream!$A$8:$A$31,0))/1000+INDEX(Receipts_adjustments!G$3:G$26,MATCH($A15,Receipts_adjustments!$A$3:$A$26,0))/1000</f>
        <v>2.4252703708691638E-15</v>
      </c>
      <c r="Q15" s="43" t="s">
        <v>53</v>
      </c>
      <c r="R15" s="42">
        <f t="shared" si="1"/>
        <v>8.8842677492573916</v>
      </c>
      <c r="S15" s="42">
        <f t="shared" si="2"/>
        <v>9.206906255135392</v>
      </c>
      <c r="T15" s="42">
        <f t="shared" si="3"/>
        <v>9.2208914848213261</v>
      </c>
      <c r="U15" s="42">
        <f t="shared" si="4"/>
        <v>9.009246805527134</v>
      </c>
      <c r="V15" s="42">
        <f t="shared" si="5"/>
        <v>8.8065435500017752</v>
      </c>
      <c r="W15" s="42">
        <f t="shared" si="5"/>
        <v>8.6956012835768455</v>
      </c>
    </row>
    <row r="16" spans="1:23" x14ac:dyDescent="0.2">
      <c r="A16" s="43" t="s">
        <v>14</v>
      </c>
      <c r="B16" s="42">
        <v>12.976977756219842</v>
      </c>
      <c r="C16" s="42">
        <v>13.473273230751222</v>
      </c>
      <c r="D16" s="42">
        <v>14.432694469427418</v>
      </c>
      <c r="E16" s="42">
        <v>15.25739645280173</v>
      </c>
      <c r="F16" s="42">
        <v>16.198187016841782</v>
      </c>
      <c r="G16" s="42">
        <v>17.053791560612073</v>
      </c>
      <c r="I16" s="43" t="s">
        <v>14</v>
      </c>
      <c r="J16" s="42">
        <f>INDEX(Receipts_by_stream!B$8:B$31,MATCH($A16,Receipts_by_stream!$A$8:$A$31,0))/1000+INDEX(Receipts_adjustments!B$3:B$26,MATCH($A16,Receipts_adjustments!$A$3:$A$26,0))/1000</f>
        <v>4.089283059747916E-16</v>
      </c>
      <c r="K16" s="42">
        <f>INDEX(Receipts_by_stream!C$8:C$31,MATCH($A16,Receipts_by_stream!$A$8:$A$31,0))/1000+INDEX(Receipts_adjustments!C$3:C$26,MATCH($A16,Receipts_adjustments!$A$3:$A$26,0))/1000</f>
        <v>3.0146077623747509E-15</v>
      </c>
      <c r="L16" s="42">
        <f>INDEX(Receipts_by_stream!D$8:D$31,MATCH($A16,Receipts_by_stream!$A$8:$A$31,0))/1000+INDEX(Receipts_adjustments!D$3:D$26,MATCH($A16,Receipts_adjustments!$A$3:$A$26,0))/1000</f>
        <v>2.9567774968727609E-15</v>
      </c>
      <c r="M16" s="42">
        <f>INDEX(Receipts_by_stream!E$8:E$31,MATCH($A16,Receipts_by_stream!$A$8:$A$31,0))/1000+INDEX(Receipts_adjustments!E$3:E$26,MATCH($A16,Receipts_adjustments!$A$3:$A$26,0))/1000</f>
        <v>3.4277875133431417E-15</v>
      </c>
      <c r="N16" s="42">
        <f>INDEX(Receipts_by_stream!F$8:F$31,MATCH($A16,Receipts_by_stream!$A$8:$A$31,0))/1000+INDEX(Receipts_adjustments!F$3:F$26,MATCH($A16,Receipts_adjustments!$A$3:$A$26,0))/1000</f>
        <v>4.0050303565933983E-15</v>
      </c>
      <c r="O16" s="42">
        <f>INDEX(Receipts_by_stream!G$8:G$31,MATCH($A16,Receipts_by_stream!$A$8:$A$31,0))/1000+INDEX(Receipts_adjustments!G$3:G$26,MATCH($A16,Receipts_adjustments!$A$3:$A$26,0))/1000</f>
        <v>4.0280808770753475E-15</v>
      </c>
      <c r="Q16" s="43" t="s">
        <v>14</v>
      </c>
      <c r="R16" s="42">
        <f t="shared" si="1"/>
        <v>12.976977756219842</v>
      </c>
      <c r="S16" s="42">
        <f t="shared" si="2"/>
        <v>13.473273230751225</v>
      </c>
      <c r="T16" s="42">
        <f t="shared" si="3"/>
        <v>14.432694469427421</v>
      </c>
      <c r="U16" s="42">
        <f t="shared" si="4"/>
        <v>15.257396452801734</v>
      </c>
      <c r="V16" s="42">
        <f t="shared" si="5"/>
        <v>16.198187016841786</v>
      </c>
      <c r="W16" s="42">
        <f t="shared" si="5"/>
        <v>17.053791560612076</v>
      </c>
    </row>
    <row r="17" spans="1:23" x14ac:dyDescent="0.2">
      <c r="A17" s="43" t="s">
        <v>21</v>
      </c>
      <c r="B17" s="42">
        <v>3.818622096403165</v>
      </c>
      <c r="C17" s="42">
        <v>4.4965769859208899</v>
      </c>
      <c r="D17" s="42">
        <v>4.7788256895903221</v>
      </c>
      <c r="E17" s="42">
        <v>5.1550951783787013</v>
      </c>
      <c r="F17" s="42">
        <v>5.7413803344817502</v>
      </c>
      <c r="G17" s="42">
        <v>6.1821061356961176</v>
      </c>
      <c r="I17" s="43" t="s">
        <v>21</v>
      </c>
      <c r="J17" s="42">
        <f>INDEX(Receipts_by_stream!B$8:B$31,MATCH($A17,Receipts_by_stream!$A$8:$A$31,0))/1000+INDEX(Receipts_adjustments!B$3:B$26,MATCH($A17,Receipts_adjustments!$A$3:$A$26,0))/1000</f>
        <v>0</v>
      </c>
      <c r="K17" s="42">
        <f>INDEX(Receipts_by_stream!C$8:C$31,MATCH($A17,Receipts_by_stream!$A$8:$A$31,0))/1000+INDEX(Receipts_adjustments!C$3:C$26,MATCH($A17,Receipts_adjustments!$A$3:$A$26,0))/1000</f>
        <v>0</v>
      </c>
      <c r="L17" s="42">
        <f>INDEX(Receipts_by_stream!D$8:D$31,MATCH($A17,Receipts_by_stream!$A$8:$A$31,0))/1000+INDEX(Receipts_adjustments!D$3:D$26,MATCH($A17,Receipts_adjustments!$A$3:$A$26,0))/1000</f>
        <v>3.3280806724333048E-16</v>
      </c>
      <c r="M17" s="42">
        <f>INDEX(Receipts_by_stream!E$8:E$31,MATCH($A17,Receipts_by_stream!$A$8:$A$31,0))/1000+INDEX(Receipts_adjustments!E$3:E$26,MATCH($A17,Receipts_adjustments!$A$3:$A$26,0))/1000</f>
        <v>3.4820566051642906E-16</v>
      </c>
      <c r="N17" s="42">
        <f>INDEX(Receipts_by_stream!F$8:F$31,MATCH($A17,Receipts_by_stream!$A$8:$A$31,0))/1000+INDEX(Receipts_adjustments!F$3:F$26,MATCH($A17,Receipts_adjustments!$A$3:$A$26,0))/1000</f>
        <v>4.4394428892860702E-16</v>
      </c>
      <c r="O17" s="42">
        <f>INDEX(Receipts_by_stream!G$8:G$31,MATCH($A17,Receipts_by_stream!$A$8:$A$31,0))/1000+INDEX(Receipts_adjustments!G$3:G$26,MATCH($A17,Receipts_adjustments!$A$3:$A$26,0))/1000</f>
        <v>5.6600611081400724E-16</v>
      </c>
      <c r="Q17" s="43" t="s">
        <v>21</v>
      </c>
      <c r="R17" s="42">
        <f t="shared" si="1"/>
        <v>3.818622096403165</v>
      </c>
      <c r="S17" s="42">
        <f t="shared" si="2"/>
        <v>4.4965769859208899</v>
      </c>
      <c r="T17" s="42">
        <f t="shared" si="3"/>
        <v>4.7788256895903221</v>
      </c>
      <c r="U17" s="42">
        <f t="shared" si="4"/>
        <v>5.1550951783787013</v>
      </c>
      <c r="V17" s="42">
        <f t="shared" si="5"/>
        <v>5.7413803344817502</v>
      </c>
      <c r="W17" s="42">
        <f t="shared" si="5"/>
        <v>6.1821061356961184</v>
      </c>
    </row>
    <row r="18" spans="1:23" x14ac:dyDescent="0.2">
      <c r="A18" s="43" t="s">
        <v>27</v>
      </c>
      <c r="B18" s="42">
        <v>8.0235410930385047</v>
      </c>
      <c r="C18" s="42">
        <v>8.1950546595096654</v>
      </c>
      <c r="D18" s="42">
        <v>8.3173657126297407</v>
      </c>
      <c r="E18" s="42">
        <v>8.4512221876364784</v>
      </c>
      <c r="F18" s="42">
        <v>8.6060301652066329</v>
      </c>
      <c r="G18" s="42">
        <v>8.7741481334688682</v>
      </c>
      <c r="I18" s="43" t="s">
        <v>27</v>
      </c>
      <c r="J18" s="42">
        <f>INDEX(Receipts_by_stream!B$8:B$31,MATCH($A18,Receipts_by_stream!$A$8:$A$31,0))/1000+INDEX(Receipts_adjustments!B$3:B$26,MATCH($A18,Receipts_adjustments!$A$3:$A$26,0))/1000</f>
        <v>0</v>
      </c>
      <c r="K18" s="42">
        <f>INDEX(Receipts_by_stream!C$8:C$31,MATCH($A18,Receipts_by_stream!$A$8:$A$31,0))/1000+INDEX(Receipts_adjustments!C$3:C$26,MATCH($A18,Receipts_adjustments!$A$3:$A$26,0))/1000</f>
        <v>0</v>
      </c>
      <c r="L18" s="42">
        <f>INDEX(Receipts_by_stream!D$8:D$31,MATCH($A18,Receipts_by_stream!$A$8:$A$31,0))/1000+INDEX(Receipts_adjustments!D$3:D$26,MATCH($A18,Receipts_adjustments!$A$3:$A$26,0))/1000</f>
        <v>0</v>
      </c>
      <c r="M18" s="42">
        <f>INDEX(Receipts_by_stream!E$8:E$31,MATCH($A18,Receipts_by_stream!$A$8:$A$31,0))/1000+INDEX(Receipts_adjustments!E$3:E$26,MATCH($A18,Receipts_adjustments!$A$3:$A$26,0))/1000</f>
        <v>1.7090100226437197E-15</v>
      </c>
      <c r="N18" s="42">
        <f>INDEX(Receipts_by_stream!F$8:F$31,MATCH($A18,Receipts_by_stream!$A$8:$A$31,0))/1000+INDEX(Receipts_adjustments!F$3:F$26,MATCH($A18,Receipts_adjustments!$A$3:$A$26,0))/1000</f>
        <v>1.7386332087595184E-15</v>
      </c>
      <c r="O18" s="42">
        <f>INDEX(Receipts_by_stream!G$8:G$31,MATCH($A18,Receipts_by_stream!$A$8:$A$31,0))/1000+INDEX(Receipts_adjustments!G$3:G$26,MATCH($A18,Receipts_adjustments!$A$3:$A$26,0))/1000</f>
        <v>1.7687698694272651E-15</v>
      </c>
      <c r="Q18" s="43" t="s">
        <v>27</v>
      </c>
      <c r="R18" s="42">
        <f t="shared" si="1"/>
        <v>8.0235410930385047</v>
      </c>
      <c r="S18" s="42">
        <f t="shared" si="2"/>
        <v>8.1950546595096654</v>
      </c>
      <c r="T18" s="42">
        <f t="shared" si="3"/>
        <v>8.3173657126297407</v>
      </c>
      <c r="U18" s="42">
        <f t="shared" si="4"/>
        <v>8.4512221876364801</v>
      </c>
      <c r="V18" s="42">
        <f t="shared" si="5"/>
        <v>8.6060301652066347</v>
      </c>
      <c r="W18" s="42">
        <f t="shared" si="5"/>
        <v>8.77414813346887</v>
      </c>
    </row>
    <row r="19" spans="1:23" x14ac:dyDescent="0.2">
      <c r="A19" s="43" t="s">
        <v>55</v>
      </c>
      <c r="B19" s="42">
        <v>1.8993350623789771</v>
      </c>
      <c r="C19" s="42">
        <v>1.9153428026934145</v>
      </c>
      <c r="D19" s="42">
        <v>1.9862660166605899</v>
      </c>
      <c r="E19" s="42">
        <v>2.0095414795110202</v>
      </c>
      <c r="F19" s="42">
        <v>1.8305924202855983</v>
      </c>
      <c r="G19" s="42">
        <v>1.9497783384619711</v>
      </c>
      <c r="I19" s="43" t="s">
        <v>55</v>
      </c>
      <c r="J19" s="42">
        <f>INDEX(Receipts_by_stream!B$8:B$31,MATCH($A19,Receipts_by_stream!$A$8:$A$31,0))/1000+INDEX(Receipts_adjustments!B$3:B$26,MATCH($A19,Receipts_adjustments!$A$3:$A$26,0))/1000</f>
        <v>0</v>
      </c>
      <c r="K19" s="42">
        <f>INDEX(Receipts_by_stream!C$8:C$31,MATCH($A19,Receipts_by_stream!$A$8:$A$31,0))/1000+INDEX(Receipts_adjustments!C$3:C$26,MATCH($A19,Receipts_adjustments!$A$3:$A$26,0))/1000</f>
        <v>0</v>
      </c>
      <c r="L19" s="42">
        <f>INDEX(Receipts_by_stream!D$8:D$31,MATCH($A19,Receipts_by_stream!$A$8:$A$31,0))/1000+INDEX(Receipts_adjustments!D$3:D$26,MATCH($A19,Receipts_adjustments!$A$3:$A$26,0))/1000</f>
        <v>2.1586814077204913E-16</v>
      </c>
      <c r="M19" s="42">
        <f>INDEX(Receipts_by_stream!E$8:E$31,MATCH($A19,Receipts_by_stream!$A$8:$A$31,0))/1000+INDEX(Receipts_adjustments!E$3:E$26,MATCH($A19,Receipts_adjustments!$A$3:$A$26,0))/1000</f>
        <v>4.6541003349191183E-16</v>
      </c>
      <c r="N19" s="42">
        <f>INDEX(Receipts_by_stream!F$8:F$31,MATCH($A19,Receipts_by_stream!$A$8:$A$31,0))/1000+INDEX(Receipts_adjustments!F$3:F$26,MATCH($A19,Receipts_adjustments!$A$3:$A$26,0))/1000</f>
        <v>4.7771557700856816E-16</v>
      </c>
      <c r="O19" s="42">
        <f>INDEX(Receipts_by_stream!G$8:G$31,MATCH($A19,Receipts_by_stream!$A$8:$A$31,0))/1000+INDEX(Receipts_adjustments!G$3:G$26,MATCH($A19,Receipts_adjustments!$A$3:$A$26,0))/1000</f>
        <v>4.9034648179881843E-16</v>
      </c>
      <c r="Q19" s="43" t="s">
        <v>55</v>
      </c>
      <c r="R19" s="42">
        <f t="shared" si="1"/>
        <v>1.8993350623789771</v>
      </c>
      <c r="S19" s="42">
        <f t="shared" si="2"/>
        <v>1.9153428026934145</v>
      </c>
      <c r="T19" s="42">
        <f t="shared" si="3"/>
        <v>1.9862660166605901</v>
      </c>
      <c r="U19" s="42">
        <f t="shared" si="4"/>
        <v>2.0095414795110207</v>
      </c>
      <c r="V19" s="42">
        <f t="shared" si="5"/>
        <v>1.8305924202855988</v>
      </c>
      <c r="W19" s="42">
        <f t="shared" si="5"/>
        <v>1.9497783384619716</v>
      </c>
    </row>
    <row r="20" spans="1:23" x14ac:dyDescent="0.2">
      <c r="A20" s="43" t="s">
        <v>54</v>
      </c>
      <c r="B20" s="42">
        <v>7.9882214116204171</v>
      </c>
      <c r="C20" s="42">
        <v>8.3014315774523872</v>
      </c>
      <c r="D20" s="42">
        <v>8.839663594910995</v>
      </c>
      <c r="E20" s="42">
        <v>9.3012456470185114</v>
      </c>
      <c r="F20" s="42">
        <v>9.8208670669366249</v>
      </c>
      <c r="G20" s="42">
        <v>10.408467390982638</v>
      </c>
      <c r="I20" s="43" t="s">
        <v>54</v>
      </c>
      <c r="J20" s="42">
        <f>INDEX(Receipts_by_stream!B$8:B$31,MATCH($A20,Receipts_by_stream!$A$8:$A$31,0))/1000+INDEX(Receipts_adjustments!B$3:B$26,MATCH($A20,Receipts_adjustments!$A$3:$A$26,0))/1000</f>
        <v>0</v>
      </c>
      <c r="K20" s="42">
        <f>INDEX(Receipts_by_stream!C$8:C$31,MATCH($A20,Receipts_by_stream!$A$8:$A$31,0))/1000+INDEX(Receipts_adjustments!C$3:C$26,MATCH($A20,Receipts_adjustments!$A$3:$A$26,0))/1000</f>
        <v>1.4030426342888481E-15</v>
      </c>
      <c r="L20" s="42">
        <f>INDEX(Receipts_by_stream!D$8:D$31,MATCH($A20,Receipts_by_stream!$A$8:$A$31,0))/1000+INDEX(Receipts_adjustments!D$3:D$26,MATCH($A20,Receipts_adjustments!$A$3:$A$26,0))/1000</f>
        <v>1.3953570631351013E-15</v>
      </c>
      <c r="M20" s="42">
        <f>INDEX(Receipts_by_stream!E$8:E$31,MATCH($A20,Receipts_by_stream!$A$8:$A$31,0))/1000+INDEX(Receipts_adjustments!E$3:E$26,MATCH($A20,Receipts_adjustments!$A$3:$A$26,0))/1000</f>
        <v>1.4146441951284511E-15</v>
      </c>
      <c r="N20" s="42">
        <f>INDEX(Receipts_by_stream!F$8:F$31,MATCH($A20,Receipts_by_stream!$A$8:$A$31,0))/1000+INDEX(Receipts_adjustments!F$3:F$26,MATCH($A20,Receipts_adjustments!$A$3:$A$26,0))/1000</f>
        <v>1.460538247978173E-15</v>
      </c>
      <c r="O20" s="42">
        <f>INDEX(Receipts_by_stream!G$8:G$31,MATCH($A20,Receipts_by_stream!$A$8:$A$31,0))/1000+INDEX(Receipts_adjustments!G$3:G$26,MATCH($A20,Receipts_adjustments!$A$3:$A$26,0))/1000</f>
        <v>1.5079212010716642E-15</v>
      </c>
      <c r="Q20" s="43" t="s">
        <v>54</v>
      </c>
      <c r="R20" s="42">
        <f t="shared" si="1"/>
        <v>7.9882214116204171</v>
      </c>
      <c r="S20" s="42">
        <f t="shared" si="2"/>
        <v>8.301431577452389</v>
      </c>
      <c r="T20" s="42">
        <f t="shared" si="3"/>
        <v>8.8396635949109967</v>
      </c>
      <c r="U20" s="42">
        <f t="shared" si="4"/>
        <v>9.3012456470185132</v>
      </c>
      <c r="V20" s="42">
        <f t="shared" si="5"/>
        <v>9.8208670669366267</v>
      </c>
      <c r="W20" s="42">
        <f t="shared" si="5"/>
        <v>10.40846739098264</v>
      </c>
    </row>
    <row r="21" spans="1:23" x14ac:dyDescent="0.2">
      <c r="A21" s="43" t="s">
        <v>46</v>
      </c>
      <c r="B21" s="42">
        <v>3.5623842682167646</v>
      </c>
      <c r="C21" s="42">
        <v>3.5547308271025035</v>
      </c>
      <c r="D21" s="42">
        <v>3.0014783940309409</v>
      </c>
      <c r="E21" s="42">
        <v>2.6302508508073701</v>
      </c>
      <c r="F21" s="42">
        <v>1.9458339004668548</v>
      </c>
      <c r="G21" s="42">
        <v>0.3628231120552004</v>
      </c>
      <c r="I21" s="43" t="s">
        <v>46</v>
      </c>
      <c r="J21" s="42">
        <f>INDEX(Receipts_by_stream!B$8:B$31,MATCH($A21,Receipts_by_stream!$A$8:$A$31,0))/1000+INDEX(Receipts_adjustments!B$3:B$26,MATCH($A21,Receipts_adjustments!$A$3:$A$26,0))/1000</f>
        <v>0</v>
      </c>
      <c r="K21" s="42">
        <f>INDEX(Receipts_by_stream!C$8:C$31,MATCH($A21,Receipts_by_stream!$A$8:$A$31,0))/1000+INDEX(Receipts_adjustments!C$3:C$26,MATCH($A21,Receipts_adjustments!$A$3:$A$26,0))/1000</f>
        <v>0</v>
      </c>
      <c r="L21" s="42">
        <f>INDEX(Receipts_by_stream!D$8:D$31,MATCH($A21,Receipts_by_stream!$A$8:$A$31,0))/1000+INDEX(Receipts_adjustments!D$3:D$26,MATCH($A21,Receipts_adjustments!$A$3:$A$26,0))/1000</f>
        <v>0</v>
      </c>
      <c r="M21" s="42">
        <f>INDEX(Receipts_by_stream!E$8:E$31,MATCH($A21,Receipts_by_stream!$A$8:$A$31,0))/1000+INDEX(Receipts_adjustments!E$3:E$26,MATCH($A21,Receipts_adjustments!$A$3:$A$26,0))/1000</f>
        <v>0</v>
      </c>
      <c r="N21" s="42">
        <f>INDEX(Receipts_by_stream!F$8:F$31,MATCH($A21,Receipts_by_stream!$A$8:$A$31,0))/1000+INDEX(Receipts_adjustments!F$3:F$26,MATCH($A21,Receipts_adjustments!$A$3:$A$26,0))/1000</f>
        <v>0</v>
      </c>
      <c r="O21" s="42">
        <f>INDEX(Receipts_by_stream!G$8:G$31,MATCH($A21,Receipts_by_stream!$A$8:$A$31,0))/1000+INDEX(Receipts_adjustments!G$3:G$26,MATCH($A21,Receipts_adjustments!$A$3:$A$26,0))/1000</f>
        <v>0</v>
      </c>
      <c r="Q21" s="43" t="s">
        <v>46</v>
      </c>
      <c r="R21" s="42">
        <f t="shared" si="1"/>
        <v>3.5623842682167646</v>
      </c>
      <c r="S21" s="42">
        <f t="shared" si="2"/>
        <v>3.5547308271025035</v>
      </c>
      <c r="T21" s="42">
        <f t="shared" si="3"/>
        <v>3.0014783940309409</v>
      </c>
      <c r="U21" s="42">
        <f t="shared" si="4"/>
        <v>2.6302508508073701</v>
      </c>
      <c r="V21" s="42">
        <f t="shared" si="5"/>
        <v>1.9458339004668548</v>
      </c>
      <c r="W21" s="42">
        <f t="shared" si="5"/>
        <v>0.3628231120552004</v>
      </c>
    </row>
    <row r="22" spans="1:23" x14ac:dyDescent="0.2">
      <c r="A22" s="43" t="s">
        <v>47</v>
      </c>
      <c r="B22" s="42">
        <v>1.3869542951776703</v>
      </c>
      <c r="C22" s="42">
        <v>2.1038028129941089</v>
      </c>
      <c r="D22" s="42">
        <v>1.2538194631799322</v>
      </c>
      <c r="E22" s="42">
        <v>0.59240959298685758</v>
      </c>
      <c r="F22" s="42">
        <v>0.26687481480609071</v>
      </c>
      <c r="G22" s="42">
        <v>6.0920332775015254E-2</v>
      </c>
      <c r="I22" s="43" t="s">
        <v>47</v>
      </c>
      <c r="J22" s="42">
        <f>INDEX(Receipts_by_stream!B$8:B$31,MATCH($A22,Receipts_by_stream!$A$8:$A$31,0))/1000+INDEX(Receipts_adjustments!B$3:B$26,MATCH($A22,Receipts_adjustments!$A$3:$A$26,0))/1000</f>
        <v>0</v>
      </c>
      <c r="K22" s="42">
        <f>INDEX(Receipts_by_stream!C$8:C$31,MATCH($A22,Receipts_by_stream!$A$8:$A$31,0))/1000+INDEX(Receipts_adjustments!C$3:C$26,MATCH($A22,Receipts_adjustments!$A$3:$A$26,0))/1000</f>
        <v>0</v>
      </c>
      <c r="L22" s="42">
        <f>INDEX(Receipts_by_stream!D$8:D$31,MATCH($A22,Receipts_by_stream!$A$8:$A$31,0))/1000+INDEX(Receipts_adjustments!D$3:D$26,MATCH($A22,Receipts_adjustments!$A$3:$A$26,0))/1000</f>
        <v>0</v>
      </c>
      <c r="M22" s="42">
        <f>INDEX(Receipts_by_stream!E$8:E$31,MATCH($A22,Receipts_by_stream!$A$8:$A$31,0))/1000+INDEX(Receipts_adjustments!E$3:E$26,MATCH($A22,Receipts_adjustments!$A$3:$A$26,0))/1000</f>
        <v>0</v>
      </c>
      <c r="N22" s="42">
        <f>INDEX(Receipts_by_stream!F$8:F$31,MATCH($A22,Receipts_by_stream!$A$8:$A$31,0))/1000+INDEX(Receipts_adjustments!F$3:F$26,MATCH($A22,Receipts_adjustments!$A$3:$A$26,0))/1000</f>
        <v>0</v>
      </c>
      <c r="O22" s="42">
        <f>INDEX(Receipts_by_stream!G$8:G$31,MATCH($A22,Receipts_by_stream!$A$8:$A$31,0))/1000+INDEX(Receipts_adjustments!G$3:G$26,MATCH($A22,Receipts_adjustments!$A$3:$A$26,0))/1000</f>
        <v>0</v>
      </c>
      <c r="Q22" s="43" t="s">
        <v>151</v>
      </c>
      <c r="R22" s="42">
        <f t="shared" ref="R22:R25" si="6">B22+J22</f>
        <v>1.3869542951776703</v>
      </c>
      <c r="S22" s="42">
        <f t="shared" ref="S22:S25" si="7">C22+K22</f>
        <v>2.1038028129941089</v>
      </c>
      <c r="T22" s="42">
        <f t="shared" ref="T22:T25" si="8">D22+L22</f>
        <v>1.2538194631799322</v>
      </c>
      <c r="U22" s="42">
        <f t="shared" ref="U22:U25" si="9">E22+M22</f>
        <v>0.59240959298685758</v>
      </c>
      <c r="V22" s="42">
        <f t="shared" ref="V22:W25" si="10">F22+N22</f>
        <v>0.26687481480609071</v>
      </c>
      <c r="W22" s="42">
        <f t="shared" si="10"/>
        <v>6.0920332775015254E-2</v>
      </c>
    </row>
    <row r="23" spans="1:23" x14ac:dyDescent="0.2">
      <c r="A23" s="43" t="s">
        <v>257</v>
      </c>
      <c r="B23" s="42">
        <v>3.5299291891895939</v>
      </c>
      <c r="C23" s="42">
        <v>3.6683225005729394</v>
      </c>
      <c r="D23" s="42">
        <v>3.7799411771841802</v>
      </c>
      <c r="E23" s="42">
        <v>3.9329843784476299</v>
      </c>
      <c r="F23" s="42">
        <v>4.1012058018525126</v>
      </c>
      <c r="G23" s="42">
        <v>4.2511913407340414</v>
      </c>
      <c r="I23" s="43"/>
      <c r="J23" s="42">
        <f>INDEX(Receipts_by_stream!B$8:B$31,MATCH($A23,Receipts_by_stream!$A$8:$A$31,0))/1000+INDEX(Receipts_adjustments!B$3:B$26,MATCH($A23,Receipts_adjustments!$A$3:$A$26,0))/1000</f>
        <v>0</v>
      </c>
      <c r="K23" s="42">
        <f>INDEX(Receipts_by_stream!C$8:C$31,MATCH($A23,Receipts_by_stream!$A$8:$A$31,0))/1000+INDEX(Receipts_adjustments!C$3:C$26,MATCH($A23,Receipts_adjustments!$A$3:$A$26,0))/1000</f>
        <v>0</v>
      </c>
      <c r="L23" s="42">
        <f>INDEX(Receipts_by_stream!D$8:D$31,MATCH($A23,Receipts_by_stream!$A$8:$A$31,0))/1000+INDEX(Receipts_adjustments!D$3:D$26,MATCH($A23,Receipts_adjustments!$A$3:$A$26,0))/1000</f>
        <v>0</v>
      </c>
      <c r="M23" s="42">
        <f>INDEX(Receipts_by_stream!E$8:E$31,MATCH($A23,Receipts_by_stream!$A$8:$A$31,0))/1000+INDEX(Receipts_adjustments!E$3:E$26,MATCH($A23,Receipts_adjustments!$A$3:$A$26,0))/1000</f>
        <v>0</v>
      </c>
      <c r="N23" s="42">
        <f>INDEX(Receipts_by_stream!F$8:F$31,MATCH($A23,Receipts_by_stream!$A$8:$A$31,0))/1000+INDEX(Receipts_adjustments!F$3:F$26,MATCH($A23,Receipts_adjustments!$A$3:$A$26,0))/1000</f>
        <v>0</v>
      </c>
      <c r="O23" s="42">
        <f>INDEX(Receipts_by_stream!G$8:G$31,MATCH($A23,Receipts_by_stream!$A$8:$A$31,0))/1000+INDEX(Receipts_adjustments!G$3:G$26,MATCH($A23,Receipts_adjustments!$A$3:$A$26,0))/1000</f>
        <v>0</v>
      </c>
      <c r="Q23" s="43"/>
      <c r="R23" s="42">
        <f t="shared" si="6"/>
        <v>3.5299291891895939</v>
      </c>
      <c r="S23" s="42">
        <f t="shared" si="7"/>
        <v>3.6683225005729394</v>
      </c>
      <c r="T23" s="42">
        <f t="shared" si="8"/>
        <v>3.7799411771841802</v>
      </c>
      <c r="U23" s="42">
        <f t="shared" si="9"/>
        <v>3.9329843784476299</v>
      </c>
      <c r="V23" s="42">
        <f t="shared" si="10"/>
        <v>4.1012058018525126</v>
      </c>
      <c r="W23" s="42">
        <f t="shared" si="10"/>
        <v>4.2511913407340414</v>
      </c>
    </row>
    <row r="24" spans="1:23" x14ac:dyDescent="0.2">
      <c r="A24" s="43" t="s">
        <v>249</v>
      </c>
      <c r="B24" s="42">
        <v>3.7411878605201876</v>
      </c>
      <c r="C24" s="42">
        <v>3.9952806070623934</v>
      </c>
      <c r="D24" s="42">
        <v>4.0400376597009542</v>
      </c>
      <c r="E24" s="42">
        <v>4.0343372945389184</v>
      </c>
      <c r="F24" s="42">
        <v>4.0307497500832623</v>
      </c>
      <c r="G24" s="42">
        <v>4.0731636800452948</v>
      </c>
      <c r="I24" s="43"/>
      <c r="J24" s="42">
        <f>INDEX(Receipts_by_stream!B$8:B$31,MATCH($A24,Receipts_by_stream!$A$8:$A$31,0))/1000+INDEX(Receipts_adjustments!B$3:B$26,MATCH($A24,Receipts_adjustments!$A$3:$A$26,0))/1000</f>
        <v>0</v>
      </c>
      <c r="K24" s="42">
        <f>INDEX(Receipts_by_stream!C$8:C$31,MATCH($A24,Receipts_by_stream!$A$8:$A$31,0))/1000+INDEX(Receipts_adjustments!C$3:C$26,MATCH($A24,Receipts_adjustments!$A$3:$A$26,0))/1000</f>
        <v>0</v>
      </c>
      <c r="L24" s="42">
        <f>INDEX(Receipts_by_stream!D$8:D$31,MATCH($A24,Receipts_by_stream!$A$8:$A$31,0))/1000+INDEX(Receipts_adjustments!D$3:D$26,MATCH($A24,Receipts_adjustments!$A$3:$A$26,0))/1000</f>
        <v>0</v>
      </c>
      <c r="M24" s="42">
        <f>INDEX(Receipts_by_stream!E$8:E$31,MATCH($A24,Receipts_by_stream!$A$8:$A$31,0))/1000+INDEX(Receipts_adjustments!E$3:E$26,MATCH($A24,Receipts_adjustments!$A$3:$A$26,0))/1000</f>
        <v>0</v>
      </c>
      <c r="N24" s="42">
        <f>INDEX(Receipts_by_stream!F$8:F$31,MATCH($A24,Receipts_by_stream!$A$8:$A$31,0))/1000+INDEX(Receipts_adjustments!F$3:F$26,MATCH($A24,Receipts_adjustments!$A$3:$A$26,0))/1000</f>
        <v>0</v>
      </c>
      <c r="O24" s="42">
        <f>INDEX(Receipts_by_stream!G$8:G$31,MATCH($A24,Receipts_by_stream!$A$8:$A$31,0))/1000+INDEX(Receipts_adjustments!G$3:G$26,MATCH($A24,Receipts_adjustments!$A$3:$A$26,0))/1000</f>
        <v>0</v>
      </c>
      <c r="Q24" s="43"/>
      <c r="R24" s="42">
        <f t="shared" si="6"/>
        <v>3.7411878605201876</v>
      </c>
      <c r="S24" s="42">
        <f t="shared" si="7"/>
        <v>3.9952806070623934</v>
      </c>
      <c r="T24" s="42">
        <f t="shared" si="8"/>
        <v>4.0400376597009542</v>
      </c>
      <c r="U24" s="42">
        <f t="shared" si="9"/>
        <v>4.0343372945389184</v>
      </c>
      <c r="V24" s="42">
        <f t="shared" si="10"/>
        <v>4.0307497500832623</v>
      </c>
      <c r="W24" s="42">
        <f t="shared" si="10"/>
        <v>4.0731636800452948</v>
      </c>
    </row>
    <row r="25" spans="1:23" x14ac:dyDescent="0.2">
      <c r="A25" s="43" t="s">
        <v>259</v>
      </c>
      <c r="B25" s="42">
        <v>5.1600264888491285</v>
      </c>
      <c r="C25" s="42">
        <v>4.918632976939362</v>
      </c>
      <c r="D25" s="42">
        <v>5.0132977776302985</v>
      </c>
      <c r="E25" s="42">
        <v>5.0592079030272972</v>
      </c>
      <c r="F25" s="42">
        <v>5.1140190618645045</v>
      </c>
      <c r="G25" s="42">
        <v>5.2054378595387805</v>
      </c>
      <c r="I25" s="43"/>
      <c r="J25" s="42">
        <f>INDEX(Receipts_by_stream!B$8:B$31,MATCH($A25,Receipts_by_stream!$A$8:$A$31,0))/1000+INDEX(Receipts_adjustments!B$3:B$26,MATCH($A25,Receipts_adjustments!$A$3:$A$26,0))/1000</f>
        <v>0</v>
      </c>
      <c r="K25" s="42">
        <f>INDEX(Receipts_by_stream!C$8:C$31,MATCH($A25,Receipts_by_stream!$A$8:$A$31,0))/1000+INDEX(Receipts_adjustments!C$3:C$26,MATCH($A25,Receipts_adjustments!$A$3:$A$26,0))/1000</f>
        <v>0</v>
      </c>
      <c r="L25" s="42">
        <f>INDEX(Receipts_by_stream!D$8:D$31,MATCH($A25,Receipts_by_stream!$A$8:$A$31,0))/1000+INDEX(Receipts_adjustments!D$3:D$26,MATCH($A25,Receipts_adjustments!$A$3:$A$26,0))/1000</f>
        <v>0</v>
      </c>
      <c r="M25" s="42">
        <f>INDEX(Receipts_by_stream!E$8:E$31,MATCH($A25,Receipts_by_stream!$A$8:$A$31,0))/1000+INDEX(Receipts_adjustments!E$3:E$26,MATCH($A25,Receipts_adjustments!$A$3:$A$26,0))/1000</f>
        <v>0</v>
      </c>
      <c r="N25" s="42">
        <f>INDEX(Receipts_by_stream!F$8:F$31,MATCH($A25,Receipts_by_stream!$A$8:$A$31,0))/1000+INDEX(Receipts_adjustments!F$3:F$26,MATCH($A25,Receipts_adjustments!$A$3:$A$26,0))/1000</f>
        <v>0</v>
      </c>
      <c r="O25" s="42">
        <f>INDEX(Receipts_by_stream!G$8:G$31,MATCH($A25,Receipts_by_stream!$A$8:$A$31,0))/1000+INDEX(Receipts_adjustments!G$3:G$26,MATCH($A25,Receipts_adjustments!$A$3:$A$26,0))/1000</f>
        <v>0</v>
      </c>
      <c r="Q25" s="43"/>
      <c r="R25" s="42">
        <f t="shared" si="6"/>
        <v>5.1600264888491285</v>
      </c>
      <c r="S25" s="42">
        <f t="shared" si="7"/>
        <v>4.918632976939362</v>
      </c>
      <c r="T25" s="42">
        <f t="shared" si="8"/>
        <v>5.0132977776302985</v>
      </c>
      <c r="U25" s="42">
        <f t="shared" si="9"/>
        <v>5.0592079030272972</v>
      </c>
      <c r="V25" s="42">
        <f t="shared" si="10"/>
        <v>5.1140190618645045</v>
      </c>
      <c r="W25" s="42">
        <f t="shared" si="10"/>
        <v>5.2054378595387805</v>
      </c>
    </row>
    <row r="26" spans="1:23" x14ac:dyDescent="0.2">
      <c r="A26" s="43" t="s">
        <v>152</v>
      </c>
      <c r="B26" s="42">
        <f t="shared" ref="B26:G26" si="11">B27-SUM(B4:B25)</f>
        <v>173.91954411007532</v>
      </c>
      <c r="C26" s="42">
        <f t="shared" si="11"/>
        <v>179.28656778691868</v>
      </c>
      <c r="D26" s="42">
        <f t="shared" si="11"/>
        <v>184.29862744315039</v>
      </c>
      <c r="E26" s="42">
        <f t="shared" si="11"/>
        <v>191.30526480419644</v>
      </c>
      <c r="F26" s="42">
        <f t="shared" si="11"/>
        <v>195.53022616833255</v>
      </c>
      <c r="G26" s="42">
        <f t="shared" si="11"/>
        <v>201.23431381619434</v>
      </c>
      <c r="I26" s="43" t="s">
        <v>152</v>
      </c>
      <c r="J26" s="42">
        <f>INDEX(Receipts_by_stream!B$8:B$31,MATCH($A26,Receipts_by_stream!$A$8:$A$31,0))/1000+INDEX(Receipts_adjustments!B$3:B$26,MATCH($A26,Receipts_adjustments!$A$3:$A$26,0))/1000</f>
        <v>0</v>
      </c>
      <c r="K26" s="42">
        <f>INDEX(Receipts_by_stream!C$8:C$31,MATCH($A26,Receipts_by_stream!$A$8:$A$31,0))/1000+INDEX(Receipts_adjustments!C$3:C$26,MATCH($A26,Receipts_adjustments!$A$3:$A$26,0))/1000</f>
        <v>0</v>
      </c>
      <c r="L26" s="42">
        <f>INDEX(Receipts_by_stream!D$8:D$31,MATCH($A26,Receipts_by_stream!$A$8:$A$31,0))/1000+INDEX(Receipts_adjustments!D$3:D$26,MATCH($A26,Receipts_adjustments!$A$3:$A$26,0))/1000</f>
        <v>0</v>
      </c>
      <c r="M26" s="42">
        <f>INDEX(Receipts_by_stream!E$8:E$31,MATCH($A26,Receipts_by_stream!$A$8:$A$31,0))/1000+INDEX(Receipts_adjustments!E$3:E$26,MATCH($A26,Receipts_adjustments!$A$3:$A$26,0))/1000</f>
        <v>0</v>
      </c>
      <c r="N26" s="42">
        <f>INDEX(Receipts_by_stream!F$8:F$31,MATCH($A26,Receipts_by_stream!$A$8:$A$31,0))/1000+INDEX(Receipts_adjustments!F$3:F$26,MATCH($A26,Receipts_adjustments!$A$3:$A$26,0))/1000</f>
        <v>0</v>
      </c>
      <c r="O26" s="42">
        <f>INDEX(Receipts_by_stream!G$8:G$31,MATCH($A26,Receipts_by_stream!$A$8:$A$31,0))/1000+INDEX(Receipts_adjustments!G$3:G$26,MATCH($A26,Receipts_adjustments!$A$3:$A$26,0))/1000</f>
        <v>0</v>
      </c>
      <c r="Q26" s="43" t="s">
        <v>152</v>
      </c>
      <c r="R26" s="42">
        <f t="shared" si="1"/>
        <v>173.91954411007532</v>
      </c>
      <c r="S26" s="42">
        <f t="shared" si="2"/>
        <v>179.28656778691868</v>
      </c>
      <c r="T26" s="42">
        <f t="shared" si="3"/>
        <v>184.29862744315039</v>
      </c>
      <c r="U26" s="42">
        <f t="shared" si="4"/>
        <v>191.30526480419644</v>
      </c>
      <c r="V26" s="42">
        <f t="shared" si="5"/>
        <v>195.53022616833255</v>
      </c>
      <c r="W26" s="42">
        <f t="shared" si="5"/>
        <v>201.23431381619434</v>
      </c>
    </row>
    <row r="27" spans="1:23" x14ac:dyDescent="0.2">
      <c r="A27" s="44" t="s">
        <v>153</v>
      </c>
      <c r="B27" s="41">
        <f t="shared" ref="B27:G27" si="12">B3-B28</f>
        <v>1059.2221068023334</v>
      </c>
      <c r="C27" s="41">
        <f t="shared" si="12"/>
        <v>1109.826132838763</v>
      </c>
      <c r="D27" s="41">
        <f t="shared" si="12"/>
        <v>1148.5564765655784</v>
      </c>
      <c r="E27" s="41">
        <f t="shared" si="12"/>
        <v>1195.3914918174937</v>
      </c>
      <c r="F27" s="41">
        <f t="shared" si="12"/>
        <v>1245.3028213864636</v>
      </c>
      <c r="G27" s="41">
        <f t="shared" si="12"/>
        <v>1296.4976573971496</v>
      </c>
      <c r="I27" s="44" t="s">
        <v>153</v>
      </c>
      <c r="J27" s="42">
        <f t="shared" ref="J27:O27" si="13">SUM(J4:J26)</f>
        <v>4.9735970368533403E-16</v>
      </c>
      <c r="K27" s="42">
        <f t="shared" si="13"/>
        <v>1.238903238826033E-14</v>
      </c>
      <c r="L27" s="42">
        <f t="shared" si="13"/>
        <v>1.3332070196379807E-14</v>
      </c>
      <c r="M27" s="42">
        <f t="shared" si="13"/>
        <v>2.3004031669764596E-14</v>
      </c>
      <c r="N27" s="42">
        <f t="shared" si="13"/>
        <v>2.3729422335400345E-14</v>
      </c>
      <c r="O27" s="42">
        <f t="shared" si="13"/>
        <v>2.392919336150418E-14</v>
      </c>
      <c r="Q27" s="44" t="s">
        <v>153</v>
      </c>
      <c r="R27" s="41">
        <f t="shared" si="1"/>
        <v>1059.2221068023334</v>
      </c>
      <c r="S27" s="41">
        <f t="shared" si="2"/>
        <v>1109.826132838763</v>
      </c>
      <c r="T27" s="41">
        <f t="shared" si="3"/>
        <v>1148.5564765655784</v>
      </c>
      <c r="U27" s="41">
        <f t="shared" si="4"/>
        <v>1195.3914918174937</v>
      </c>
      <c r="V27" s="41">
        <f t="shared" si="5"/>
        <v>1245.3028213864636</v>
      </c>
      <c r="W27" s="41">
        <f t="shared" si="5"/>
        <v>1296.4976573971496</v>
      </c>
    </row>
    <row r="28" spans="1:23" x14ac:dyDescent="0.2">
      <c r="A28" s="43" t="s">
        <v>61</v>
      </c>
      <c r="B28" s="42">
        <v>39.200673904432186</v>
      </c>
      <c r="C28" s="42">
        <v>42.360057412051511</v>
      </c>
      <c r="D28" s="42">
        <v>39.134053040422501</v>
      </c>
      <c r="E28" s="42">
        <v>37.512232596228209</v>
      </c>
      <c r="F28" s="42">
        <v>39.203005449474773</v>
      </c>
      <c r="G28" s="42">
        <v>41.535580816348805</v>
      </c>
      <c r="I28" s="43" t="s">
        <v>61</v>
      </c>
      <c r="J28" s="42">
        <f>INDEX(Receipts_by_stream!B$8:B$31,MATCH($A28,Receipts_by_stream!$A$8:$A$31,0))/1000+INDEX(Receipts_adjustments!B$3:B$26,MATCH($A28,Receipts_adjustments!$A$3:$A$26,0))/1000</f>
        <v>0</v>
      </c>
      <c r="K28" s="42">
        <f>INDEX(Receipts_by_stream!C$8:C$31,MATCH($A28,Receipts_by_stream!$A$8:$A$31,0))/1000+INDEX(Receipts_adjustments!C$3:C$26,MATCH($A28,Receipts_adjustments!$A$3:$A$26,0))/1000</f>
        <v>0</v>
      </c>
      <c r="L28" s="42">
        <f>INDEX(Receipts_by_stream!D$8:D$31,MATCH($A28,Receipts_by_stream!$A$8:$A$31,0))/1000+INDEX(Receipts_adjustments!D$3:D$26,MATCH($A28,Receipts_adjustments!$A$3:$A$26,0))/1000</f>
        <v>0</v>
      </c>
      <c r="M28" s="42">
        <f>INDEX(Receipts_by_stream!E$8:E$31,MATCH($A28,Receipts_by_stream!$A$8:$A$31,0))/1000+INDEX(Receipts_adjustments!E$3:E$26,MATCH($A28,Receipts_adjustments!$A$3:$A$26,0))/1000</f>
        <v>0</v>
      </c>
      <c r="N28" s="42">
        <f>INDEX(Receipts_by_stream!F$8:F$31,MATCH($A28,Receipts_by_stream!$A$8:$A$31,0))/1000+INDEX(Receipts_adjustments!F$3:F$26,MATCH($A28,Receipts_adjustments!$A$3:$A$26,0))/1000</f>
        <v>0</v>
      </c>
      <c r="O28" s="42">
        <f>INDEX(Receipts_by_stream!G$8:G$31,MATCH($A28,Receipts_by_stream!$A$8:$A$31,0))/1000+INDEX(Receipts_adjustments!G$3:G$26,MATCH($A28,Receipts_adjustments!$A$3:$A$26,0))/1000</f>
        <v>4.060455424632431E-14</v>
      </c>
      <c r="Q28" s="43" t="s">
        <v>61</v>
      </c>
      <c r="R28" s="42">
        <f t="shared" si="1"/>
        <v>39.200673904432186</v>
      </c>
      <c r="S28" s="42">
        <f t="shared" si="2"/>
        <v>42.360057412051511</v>
      </c>
      <c r="T28" s="42">
        <f>D28+L28</f>
        <v>39.134053040422501</v>
      </c>
      <c r="U28" s="42">
        <f t="shared" si="4"/>
        <v>37.512232596228209</v>
      </c>
      <c r="V28" s="42">
        <f t="shared" si="5"/>
        <v>39.203005449474773</v>
      </c>
      <c r="W28" s="42">
        <f t="shared" si="5"/>
        <v>41.535580816348848</v>
      </c>
    </row>
    <row r="29" spans="1:23" x14ac:dyDescent="0.2">
      <c r="B29" s="42"/>
      <c r="C29" s="42"/>
      <c r="D29" s="42"/>
      <c r="E29" s="42"/>
      <c r="F29" s="42"/>
      <c r="G29" s="42"/>
      <c r="J29" s="42"/>
      <c r="K29" s="42"/>
      <c r="L29" s="42"/>
      <c r="M29" s="42"/>
      <c r="N29" s="42"/>
      <c r="O29" s="42"/>
    </row>
    <row r="30" spans="1:23" x14ac:dyDescent="0.2">
      <c r="A30" s="34" t="s">
        <v>155</v>
      </c>
      <c r="B30" s="41">
        <v>1222.3326630970059</v>
      </c>
      <c r="C30" s="41">
        <v>1236.7565161151272</v>
      </c>
      <c r="D30" s="41">
        <v>1264.5261694756418</v>
      </c>
      <c r="E30" s="41">
        <v>1301.309311306107</v>
      </c>
      <c r="F30" s="41">
        <v>1333.5644369090751</v>
      </c>
      <c r="G30" s="41">
        <v>1373.0372358330578</v>
      </c>
      <c r="I30" s="34" t="s">
        <v>155</v>
      </c>
      <c r="J30" s="42">
        <f t="shared" ref="J30:O30" si="14">SUM(J46:J48)</f>
        <v>0</v>
      </c>
      <c r="K30" s="42">
        <f t="shared" si="14"/>
        <v>0</v>
      </c>
      <c r="L30" s="42">
        <f t="shared" si="14"/>
        <v>0</v>
      </c>
      <c r="M30" s="42">
        <f t="shared" si="14"/>
        <v>5.2834022365646388E-15</v>
      </c>
      <c r="N30" s="42">
        <f t="shared" si="14"/>
        <v>1.1439112625967107E-14</v>
      </c>
      <c r="O30" s="42">
        <f t="shared" si="14"/>
        <v>1.1636219490418561E-14</v>
      </c>
      <c r="Q30" s="34" t="s">
        <v>155</v>
      </c>
      <c r="R30" s="41">
        <f t="shared" ref="R30:R48" si="15">B30+J30</f>
        <v>1222.3326630970059</v>
      </c>
      <c r="S30" s="41">
        <f t="shared" ref="S30:S48" si="16">C30+K30</f>
        <v>1236.7565161151272</v>
      </c>
      <c r="T30" s="41">
        <f t="shared" ref="T30:T48" si="17">D30+L30</f>
        <v>1264.5261694756418</v>
      </c>
      <c r="U30" s="41">
        <f t="shared" ref="U30:U48" si="18">E30+M30</f>
        <v>1301.309311306107</v>
      </c>
      <c r="V30" s="41">
        <f t="shared" ref="V30:W48" si="19">F30+N30</f>
        <v>1333.5644369090751</v>
      </c>
      <c r="W30" s="41">
        <f t="shared" si="19"/>
        <v>1373.0372358330578</v>
      </c>
    </row>
    <row r="31" spans="1:23" x14ac:dyDescent="0.2">
      <c r="A31" s="43" t="s">
        <v>156</v>
      </c>
      <c r="B31" s="42">
        <v>426.51629477390128</v>
      </c>
      <c r="C31" s="42">
        <v>435.4519784752199</v>
      </c>
      <c r="D31" s="42">
        <v>445.26190231649491</v>
      </c>
      <c r="E31" s="42">
        <v>456.91761233802708</v>
      </c>
      <c r="F31" s="42">
        <v>469.94190104306637</v>
      </c>
      <c r="G31" s="42">
        <v>483.64675452966623</v>
      </c>
      <c r="I31" s="43" t="s">
        <v>156</v>
      </c>
      <c r="J31" s="42">
        <f>INDEX(Spending_adjustments!B$3:B$17,MATCH($A31,Spending_adjustments!$A$3:$A$17,0))/1000+IFERROR(INDEX(Spending_by_stream!B$6:B$20,MATCH($A31,Spending_by_stream!$A$6:$A$20,0)),0)/1000</f>
        <v>0</v>
      </c>
      <c r="K31" s="42">
        <f>INDEX(Spending_adjustments!C$3:C$17,MATCH($A31,Spending_adjustments!$A$3:$A$17,0))/1000+IFERROR(INDEX(Spending_by_stream!C$6:C$20,MATCH($A31,Spending_by_stream!$A$6:$A$20,0)),0)/1000</f>
        <v>0</v>
      </c>
      <c r="L31" s="42">
        <f>INDEX(Spending_adjustments!D$3:D$17,MATCH($A31,Spending_adjustments!$A$3:$A$17,0))/1000+IFERROR(INDEX(Spending_by_stream!D$6:D$20,MATCH($A31,Spending_by_stream!$A$6:$A$20,0)),0)/1000</f>
        <v>0</v>
      </c>
      <c r="M31" s="42">
        <f>INDEX(Spending_adjustments!E$3:E$17,MATCH($A31,Spending_adjustments!$A$3:$A$17,0))/1000+IFERROR(INDEX(Spending_by_stream!E$6:E$20,MATCH($A31,Spending_by_stream!$A$6:$A$20,0)),0)/1000</f>
        <v>0</v>
      </c>
      <c r="N31" s="42">
        <f>INDEX(Spending_adjustments!F$3:F$17,MATCH($A31,Spending_adjustments!$A$3:$A$17,0))/1000+IFERROR(INDEX(Spending_by_stream!F$6:F$20,MATCH($A31,Spending_by_stream!$A$6:$A$20,0)),0)/1000</f>
        <v>0</v>
      </c>
      <c r="O31" s="42">
        <f>INDEX(Spending_adjustments!G$3:G$17,MATCH($A31,Spending_adjustments!$A$3:$A$17,0))/1000+IFERROR(INDEX(Spending_by_stream!G$6:G$20,MATCH($A31,Spending_by_stream!$A$6:$A$20,0)),0)/1000</f>
        <v>0</v>
      </c>
      <c r="Q31" s="43" t="s">
        <v>156</v>
      </c>
      <c r="R31" s="42">
        <f t="shared" si="15"/>
        <v>426.51629477390128</v>
      </c>
      <c r="S31" s="42">
        <f t="shared" si="16"/>
        <v>435.4519784752199</v>
      </c>
      <c r="T31" s="42">
        <f t="shared" si="17"/>
        <v>445.26190231649491</v>
      </c>
      <c r="U31" s="42">
        <f t="shared" si="18"/>
        <v>456.91761233802708</v>
      </c>
      <c r="V31" s="42">
        <f t="shared" si="19"/>
        <v>469.94190104306637</v>
      </c>
      <c r="W31" s="42">
        <f t="shared" si="19"/>
        <v>483.64675452966623</v>
      </c>
    </row>
    <row r="32" spans="1:23" x14ac:dyDescent="0.2">
      <c r="A32" s="43" t="s">
        <v>161</v>
      </c>
      <c r="B32" s="42">
        <v>42.030645317784476</v>
      </c>
      <c r="C32" s="42">
        <v>43.521798032458705</v>
      </c>
      <c r="D32" s="42">
        <v>44.891365191369729</v>
      </c>
      <c r="E32" s="42">
        <v>45.940013651572755</v>
      </c>
      <c r="F32" s="42">
        <v>47.173893772222094</v>
      </c>
      <c r="G32" s="42">
        <v>48.799638067698567</v>
      </c>
      <c r="I32" s="43" t="s">
        <v>161</v>
      </c>
      <c r="J32" s="42">
        <f>INDEX(Spending_adjustments!B$3:B$17,MATCH($A32,Spending_adjustments!$A$3:$A$17,0))/1000+IFERROR(INDEX(Spending_by_stream!B$6:B$20,MATCH($A32,Spending_by_stream!$A$6:$A$20,0)),0)/1000</f>
        <v>0</v>
      </c>
      <c r="K32" s="42">
        <f>INDEX(Spending_adjustments!C$3:C$17,MATCH($A32,Spending_adjustments!$A$3:$A$17,0))/1000+IFERROR(INDEX(Spending_by_stream!C$6:C$20,MATCH($A32,Spending_by_stream!$A$6:$A$20,0)),0)/1000</f>
        <v>0</v>
      </c>
      <c r="L32" s="42">
        <f>INDEX(Spending_adjustments!D$3:D$17,MATCH($A32,Spending_adjustments!$A$3:$A$17,0))/1000+IFERROR(INDEX(Spending_by_stream!D$6:D$20,MATCH($A32,Spending_by_stream!$A$6:$A$20,0)),0)/1000</f>
        <v>0</v>
      </c>
      <c r="M32" s="42">
        <f>INDEX(Spending_adjustments!E$3:E$17,MATCH($A32,Spending_adjustments!$A$3:$A$17,0))/1000+IFERROR(INDEX(Spending_by_stream!E$6:E$20,MATCH($A32,Spending_by_stream!$A$6:$A$20,0)),0)/1000</f>
        <v>0</v>
      </c>
      <c r="N32" s="42">
        <f>INDEX(Spending_adjustments!F$3:F$17,MATCH($A32,Spending_adjustments!$A$3:$A$17,0))/1000+IFERROR(INDEX(Spending_by_stream!F$6:F$20,MATCH($A32,Spending_by_stream!$A$6:$A$20,0)),0)/1000</f>
        <v>0</v>
      </c>
      <c r="O32" s="42">
        <f>INDEX(Spending_adjustments!G$3:G$17,MATCH($A32,Spending_adjustments!$A$3:$A$17,0))/1000+IFERROR(INDEX(Spending_by_stream!G$6:G$20,MATCH($A32,Spending_by_stream!$A$6:$A$20,0)),0)/1000</f>
        <v>0</v>
      </c>
      <c r="Q32" s="43" t="s">
        <v>161</v>
      </c>
      <c r="R32" s="42">
        <f t="shared" ref="R32:R45" si="20">B32+J32</f>
        <v>42.030645317784476</v>
      </c>
      <c r="S32" s="42">
        <f t="shared" ref="S32:S45" si="21">C32+K32</f>
        <v>43.521798032458705</v>
      </c>
      <c r="T32" s="42">
        <f t="shared" ref="T32:T45" si="22">D32+L32</f>
        <v>44.891365191369729</v>
      </c>
      <c r="U32" s="42">
        <f t="shared" ref="U32:U45" si="23">E32+M32</f>
        <v>45.940013651572755</v>
      </c>
      <c r="V32" s="42">
        <f t="shared" ref="V32:W45" si="24">F32+N32</f>
        <v>47.173893772222094</v>
      </c>
      <c r="W32" s="42">
        <f t="shared" si="24"/>
        <v>48.799638067698567</v>
      </c>
    </row>
    <row r="33" spans="1:23" x14ac:dyDescent="0.2">
      <c r="A33" s="43" t="s">
        <v>160</v>
      </c>
      <c r="B33" s="42">
        <v>96.000287999999955</v>
      </c>
      <c r="C33" s="42">
        <v>99.196272696154978</v>
      </c>
      <c r="D33" s="42">
        <v>97.22172541754756</v>
      </c>
      <c r="E33" s="42">
        <v>97.509019993063717</v>
      </c>
      <c r="F33" s="42">
        <v>97.597215690126333</v>
      </c>
      <c r="G33" s="42">
        <v>97.357557247573965</v>
      </c>
      <c r="I33" s="43" t="s">
        <v>160</v>
      </c>
      <c r="J33" s="42">
        <f>INDEX(Spending_adjustments!B$3:B$17,MATCH($A33,Spending_adjustments!$A$3:$A$17,0))/1000+IFERROR(INDEX(Spending_by_stream!B$6:B$20,MATCH($A33,Spending_by_stream!$A$6:$A$20,0)),0)/1000</f>
        <v>0</v>
      </c>
      <c r="K33" s="42">
        <f>INDEX(Spending_adjustments!C$3:C$17,MATCH($A33,Spending_adjustments!$A$3:$A$17,0))/1000+IFERROR(INDEX(Spending_by_stream!C$6:C$20,MATCH($A33,Spending_by_stream!$A$6:$A$20,0)),0)/1000</f>
        <v>0</v>
      </c>
      <c r="L33" s="42">
        <f>INDEX(Spending_adjustments!D$3:D$17,MATCH($A33,Spending_adjustments!$A$3:$A$17,0))/1000+IFERROR(INDEX(Spending_by_stream!D$6:D$20,MATCH($A33,Spending_by_stream!$A$6:$A$20,0)),0)/1000</f>
        <v>0</v>
      </c>
      <c r="M33" s="42">
        <f>INDEX(Spending_adjustments!E$3:E$17,MATCH($A33,Spending_adjustments!$A$3:$A$17,0))/1000+IFERROR(INDEX(Spending_by_stream!E$6:E$20,MATCH($A33,Spending_by_stream!$A$6:$A$20,0)),0)/1000</f>
        <v>0</v>
      </c>
      <c r="N33" s="42">
        <f>INDEX(Spending_adjustments!F$3:F$17,MATCH($A33,Spending_adjustments!$A$3:$A$17,0))/1000+IFERROR(INDEX(Spending_by_stream!F$6:F$20,MATCH($A33,Spending_by_stream!$A$6:$A$20,0)),0)/1000</f>
        <v>0</v>
      </c>
      <c r="O33" s="42">
        <f>INDEX(Spending_adjustments!G$3:G$17,MATCH($A33,Spending_adjustments!$A$3:$A$17,0))/1000+IFERROR(INDEX(Spending_by_stream!G$6:G$20,MATCH($A33,Spending_by_stream!$A$6:$A$20,0)),0)/1000</f>
        <v>0</v>
      </c>
      <c r="Q33" s="43" t="s">
        <v>160</v>
      </c>
      <c r="R33" s="42">
        <f t="shared" si="20"/>
        <v>96.000287999999955</v>
      </c>
      <c r="S33" s="42">
        <f t="shared" si="21"/>
        <v>99.196272696154978</v>
      </c>
      <c r="T33" s="42">
        <f t="shared" si="22"/>
        <v>97.22172541754756</v>
      </c>
      <c r="U33" s="42">
        <f t="shared" si="23"/>
        <v>97.509019993063717</v>
      </c>
      <c r="V33" s="42">
        <f t="shared" si="24"/>
        <v>97.597215690126333</v>
      </c>
      <c r="W33" s="42">
        <f t="shared" si="24"/>
        <v>97.357557247573965</v>
      </c>
    </row>
    <row r="34" spans="1:23" x14ac:dyDescent="0.2">
      <c r="A34" s="43" t="s">
        <v>162</v>
      </c>
      <c r="B34" s="42">
        <v>5.3680798576600015</v>
      </c>
      <c r="C34" s="42">
        <v>5.263016650723868</v>
      </c>
      <c r="D34" s="42">
        <v>5.1607518226177342</v>
      </c>
      <c r="E34" s="42">
        <v>5.1540360475324967</v>
      </c>
      <c r="F34" s="42">
        <v>5.1460267739014363</v>
      </c>
      <c r="G34" s="42">
        <v>5.1238010724456373</v>
      </c>
      <c r="I34" s="43" t="s">
        <v>162</v>
      </c>
      <c r="J34" s="42">
        <f>INDEX(Spending_adjustments!B$3:B$17,MATCH($A34,Spending_adjustments!$A$3:$A$17,0))/1000+IFERROR(INDEX(Spending_by_stream!B$6:B$20,MATCH($A34,Spending_by_stream!$A$6:$A$20,0)),0)/1000</f>
        <v>0</v>
      </c>
      <c r="K34" s="42">
        <f>INDEX(Spending_adjustments!C$3:C$17,MATCH($A34,Spending_adjustments!$A$3:$A$17,0))/1000+IFERROR(INDEX(Spending_by_stream!C$6:C$20,MATCH($A34,Spending_by_stream!$A$6:$A$20,0)),0)/1000</f>
        <v>0</v>
      </c>
      <c r="L34" s="42">
        <f>INDEX(Spending_adjustments!D$3:D$17,MATCH($A34,Spending_adjustments!$A$3:$A$17,0))/1000+IFERROR(INDEX(Spending_by_stream!D$6:D$20,MATCH($A34,Spending_by_stream!$A$6:$A$20,0)),0)/1000</f>
        <v>0</v>
      </c>
      <c r="M34" s="42">
        <f>INDEX(Spending_adjustments!E$3:E$17,MATCH($A34,Spending_adjustments!$A$3:$A$17,0))/1000+IFERROR(INDEX(Spending_by_stream!E$6:E$20,MATCH($A34,Spending_by_stream!$A$6:$A$20,0)),0)/1000</f>
        <v>0</v>
      </c>
      <c r="N34" s="42">
        <f>INDEX(Spending_adjustments!F$3:F$17,MATCH($A34,Spending_adjustments!$A$3:$A$17,0))/1000+IFERROR(INDEX(Spending_by_stream!F$6:F$20,MATCH($A34,Spending_by_stream!$A$6:$A$20,0)),0)/1000</f>
        <v>0</v>
      </c>
      <c r="O34" s="42">
        <f>INDEX(Spending_adjustments!G$3:G$17,MATCH($A34,Spending_adjustments!$A$3:$A$17,0))/1000+IFERROR(INDEX(Spending_by_stream!G$6:G$20,MATCH($A34,Spending_by_stream!$A$6:$A$20,0)),0)/1000</f>
        <v>0</v>
      </c>
      <c r="Q34" s="43" t="s">
        <v>162</v>
      </c>
      <c r="R34" s="42">
        <f t="shared" si="20"/>
        <v>5.3680798576600015</v>
      </c>
      <c r="S34" s="42">
        <f t="shared" si="21"/>
        <v>5.263016650723868</v>
      </c>
      <c r="T34" s="42">
        <f t="shared" si="22"/>
        <v>5.1607518226177342</v>
      </c>
      <c r="U34" s="42">
        <f t="shared" si="23"/>
        <v>5.1540360475324967</v>
      </c>
      <c r="V34" s="42">
        <f t="shared" si="24"/>
        <v>5.1460267739014363</v>
      </c>
      <c r="W34" s="42">
        <f t="shared" si="24"/>
        <v>5.1238010724456373</v>
      </c>
    </row>
    <row r="35" spans="1:23" s="46" customFormat="1" x14ac:dyDescent="0.2">
      <c r="A35" s="43" t="s">
        <v>157</v>
      </c>
      <c r="B35" s="45">
        <v>295.3691924643407</v>
      </c>
      <c r="C35" s="45">
        <v>316.42805752065374</v>
      </c>
      <c r="D35" s="45">
        <v>333.90156548884516</v>
      </c>
      <c r="E35" s="45">
        <v>343.16005133761655</v>
      </c>
      <c r="F35" s="45">
        <v>350.86961902324646</v>
      </c>
      <c r="G35" s="45">
        <v>361.68412411287022</v>
      </c>
      <c r="I35" s="43" t="s">
        <v>157</v>
      </c>
      <c r="J35" s="42">
        <f>INDEX(Spending_adjustments!B$3:B$17,MATCH($A35,Spending_adjustments!$A$3:$A$17,0))/1000+IFERROR(INDEX(Spending_by_stream!B$6:B$20,MATCH($A35,Spending_by_stream!$A$6:$A$20,0)),0)/1000</f>
        <v>0</v>
      </c>
      <c r="K35" s="42">
        <f>INDEX(Spending_adjustments!C$3:C$17,MATCH($A35,Spending_adjustments!$A$3:$A$17,0))/1000+IFERROR(INDEX(Spending_by_stream!C$6:C$20,MATCH($A35,Spending_by_stream!$A$6:$A$20,0)),0)/1000</f>
        <v>0</v>
      </c>
      <c r="L35" s="42">
        <f>INDEX(Spending_adjustments!D$3:D$17,MATCH($A35,Spending_adjustments!$A$3:$A$17,0))/1000+IFERROR(INDEX(Spending_by_stream!D$6:D$20,MATCH($A35,Spending_by_stream!$A$6:$A$20,0)),0)/1000</f>
        <v>0</v>
      </c>
      <c r="M35" s="42">
        <f>INDEX(Spending_adjustments!E$3:E$17,MATCH($A35,Spending_adjustments!$A$3:$A$17,0))/1000+IFERROR(INDEX(Spending_by_stream!E$6:E$20,MATCH($A35,Spending_by_stream!$A$6:$A$20,0)),0)/1000</f>
        <v>0</v>
      </c>
      <c r="N35" s="42">
        <f>INDEX(Spending_adjustments!F$3:F$17,MATCH($A35,Spending_adjustments!$A$3:$A$17,0))/1000+IFERROR(INDEX(Spending_by_stream!F$6:F$20,MATCH($A35,Spending_by_stream!$A$6:$A$20,0)),0)/1000</f>
        <v>0</v>
      </c>
      <c r="O35" s="42">
        <f>INDEX(Spending_adjustments!G$3:G$17,MATCH($A35,Spending_adjustments!$A$3:$A$17,0))/1000+IFERROR(INDEX(Spending_by_stream!G$6:G$20,MATCH($A35,Spending_by_stream!$A$6:$A$20,0)),0)/1000</f>
        <v>0</v>
      </c>
      <c r="Q35" s="43" t="s">
        <v>157</v>
      </c>
      <c r="R35" s="42">
        <f t="shared" si="20"/>
        <v>295.3691924643407</v>
      </c>
      <c r="S35" s="42">
        <f t="shared" si="21"/>
        <v>316.42805752065374</v>
      </c>
      <c r="T35" s="42">
        <f t="shared" si="22"/>
        <v>333.90156548884516</v>
      </c>
      <c r="U35" s="42">
        <f t="shared" si="23"/>
        <v>343.16005133761655</v>
      </c>
      <c r="V35" s="42">
        <f t="shared" si="24"/>
        <v>350.86961902324646</v>
      </c>
      <c r="W35" s="42">
        <f t="shared" si="24"/>
        <v>361.68412411287022</v>
      </c>
    </row>
    <row r="36" spans="1:23" x14ac:dyDescent="0.2">
      <c r="A36" s="43" t="s">
        <v>158</v>
      </c>
      <c r="B36" s="42">
        <v>62.207691151007708</v>
      </c>
      <c r="C36" s="42">
        <v>63.778229200008454</v>
      </c>
      <c r="D36" s="42">
        <v>66.255644792523611</v>
      </c>
      <c r="E36" s="42">
        <v>69.335173326110066</v>
      </c>
      <c r="F36" s="42">
        <v>72.128505709188047</v>
      </c>
      <c r="G36" s="42">
        <v>75.287812387697031</v>
      </c>
      <c r="I36" s="43" t="s">
        <v>158</v>
      </c>
      <c r="J36" s="42">
        <f>INDEX(Spending_adjustments!B$3:B$17,MATCH($A36,Spending_adjustments!$A$3:$A$17,0))/1000+IFERROR(INDEX(Spending_by_stream!B$6:B$20,MATCH($A36,Spending_by_stream!$A$6:$A$20,0)),0)/1000</f>
        <v>0</v>
      </c>
      <c r="K36" s="42">
        <f>INDEX(Spending_adjustments!C$3:C$17,MATCH($A36,Spending_adjustments!$A$3:$A$17,0))/1000+IFERROR(INDEX(Spending_by_stream!C$6:C$20,MATCH($A36,Spending_by_stream!$A$6:$A$20,0)),0)/1000</f>
        <v>0</v>
      </c>
      <c r="L36" s="42">
        <f>INDEX(Spending_adjustments!D$3:D$17,MATCH($A36,Spending_adjustments!$A$3:$A$17,0))/1000+IFERROR(INDEX(Spending_by_stream!D$6:D$20,MATCH($A36,Spending_by_stream!$A$6:$A$20,0)),0)/1000</f>
        <v>0</v>
      </c>
      <c r="M36" s="42">
        <f>INDEX(Spending_adjustments!E$3:E$17,MATCH($A36,Spending_adjustments!$A$3:$A$17,0))/1000+IFERROR(INDEX(Spending_by_stream!E$6:E$20,MATCH($A36,Spending_by_stream!$A$6:$A$20,0)),0)/1000</f>
        <v>4.4901893816192173E-15</v>
      </c>
      <c r="N36" s="42">
        <f>INDEX(Spending_adjustments!F$3:F$17,MATCH($A36,Spending_adjustments!$A$3:$A$17,0))/1000+IFERROR(INDEX(Spending_by_stream!F$6:F$20,MATCH($A36,Spending_by_stream!$A$6:$A$20,0)),0)/1000</f>
        <v>4.479195125568678E-15</v>
      </c>
      <c r="O36" s="42">
        <f>INDEX(Spending_adjustments!G$3:G$17,MATCH($A36,Spending_adjustments!$A$3:$A$17,0))/1000+IFERROR(INDEX(Spending_by_stream!G$6:G$20,MATCH($A36,Spending_by_stream!$A$6:$A$20,0)),0)/1000</f>
        <v>4.4682277890210457E-15</v>
      </c>
      <c r="Q36" s="43" t="s">
        <v>158</v>
      </c>
      <c r="R36" s="42">
        <f t="shared" si="20"/>
        <v>62.207691151007708</v>
      </c>
      <c r="S36" s="42">
        <f t="shared" si="21"/>
        <v>63.778229200008454</v>
      </c>
      <c r="T36" s="42">
        <f t="shared" si="22"/>
        <v>66.255644792523611</v>
      </c>
      <c r="U36" s="42">
        <f t="shared" si="23"/>
        <v>69.335173326110066</v>
      </c>
      <c r="V36" s="42">
        <f t="shared" si="24"/>
        <v>72.128505709188047</v>
      </c>
      <c r="W36" s="42">
        <f t="shared" si="24"/>
        <v>75.287812387697031</v>
      </c>
    </row>
    <row r="37" spans="1:23" x14ac:dyDescent="0.2">
      <c r="A37" s="43" t="s">
        <v>81</v>
      </c>
      <c r="B37" s="42">
        <v>8.000983375446161</v>
      </c>
      <c r="C37" s="42">
        <v>7.7546752950377309</v>
      </c>
      <c r="D37" s="42">
        <v>7.6208402281192598</v>
      </c>
      <c r="E37" s="42">
        <v>7.5367127473916575</v>
      </c>
      <c r="F37" s="42">
        <v>7.5805600558890296</v>
      </c>
      <c r="G37" s="42">
        <v>7.6676733689872787</v>
      </c>
      <c r="I37" s="43" t="s">
        <v>81</v>
      </c>
      <c r="J37" s="42">
        <f>INDEX(Spending_adjustments!B$3:B$17,MATCH($A37,Spending_adjustments!$A$3:$A$17,0))/1000+IFERROR(INDEX(Spending_by_stream!B$6:B$20,MATCH($A37,Spending_by_stream!$A$6:$A$20,0)),0)/1000</f>
        <v>0</v>
      </c>
      <c r="K37" s="42">
        <f>INDEX(Spending_adjustments!C$3:C$17,MATCH($A37,Spending_adjustments!$A$3:$A$17,0))/1000+IFERROR(INDEX(Spending_by_stream!C$6:C$20,MATCH($A37,Spending_by_stream!$A$6:$A$20,0)),0)/1000</f>
        <v>0</v>
      </c>
      <c r="L37" s="42">
        <f>INDEX(Spending_adjustments!D$3:D$17,MATCH($A37,Spending_adjustments!$A$3:$A$17,0))/1000+IFERROR(INDEX(Spending_by_stream!D$6:D$20,MATCH($A37,Spending_by_stream!$A$6:$A$20,0)),0)/1000</f>
        <v>0</v>
      </c>
      <c r="M37" s="42">
        <f>INDEX(Spending_adjustments!E$3:E$17,MATCH($A37,Spending_adjustments!$A$3:$A$17,0))/1000+IFERROR(INDEX(Spending_by_stream!E$6:E$20,MATCH($A37,Spending_by_stream!$A$6:$A$20,0)),0)/1000</f>
        <v>0</v>
      </c>
      <c r="N37" s="42">
        <f>INDEX(Spending_adjustments!F$3:F$17,MATCH($A37,Spending_adjustments!$A$3:$A$17,0))/1000+IFERROR(INDEX(Spending_by_stream!F$6:F$20,MATCH($A37,Spending_by_stream!$A$6:$A$20,0)),0)/1000</f>
        <v>0</v>
      </c>
      <c r="O37" s="42">
        <f>INDEX(Spending_adjustments!G$3:G$17,MATCH($A37,Spending_adjustments!$A$3:$A$17,0))/1000+IFERROR(INDEX(Spending_by_stream!G$6:G$20,MATCH($A37,Spending_by_stream!$A$6:$A$20,0)),0)/1000</f>
        <v>0</v>
      </c>
      <c r="Q37" s="43" t="s">
        <v>81</v>
      </c>
      <c r="R37" s="42">
        <f t="shared" si="20"/>
        <v>8.000983375446161</v>
      </c>
      <c r="S37" s="42">
        <f t="shared" si="21"/>
        <v>7.7546752950377309</v>
      </c>
      <c r="T37" s="42">
        <f t="shared" si="22"/>
        <v>7.6208402281192598</v>
      </c>
      <c r="U37" s="42">
        <f t="shared" si="23"/>
        <v>7.5367127473916575</v>
      </c>
      <c r="V37" s="42">
        <f t="shared" si="24"/>
        <v>7.5805600558890296</v>
      </c>
      <c r="W37" s="42">
        <f t="shared" si="24"/>
        <v>7.6676733689872787</v>
      </c>
    </row>
    <row r="38" spans="1:23" x14ac:dyDescent="0.2">
      <c r="A38" s="43" t="s">
        <v>82</v>
      </c>
      <c r="B38" s="42">
        <v>10.965825259980068</v>
      </c>
      <c r="C38" s="42">
        <v>11.529719447155337</v>
      </c>
      <c r="D38" s="42">
        <v>11.83301347488416</v>
      </c>
      <c r="E38" s="42">
        <v>11.953604481137184</v>
      </c>
      <c r="F38" s="42">
        <v>12.038981338291746</v>
      </c>
      <c r="G38" s="42">
        <v>12.139001961412163</v>
      </c>
      <c r="I38" s="43" t="s">
        <v>82</v>
      </c>
      <c r="J38" s="42">
        <f>INDEX(Spending_adjustments!B$3:B$17,MATCH($A38,Spending_adjustments!$A$3:$A$17,0))/1000+IFERROR(INDEX(Spending_by_stream!B$6:B$20,MATCH($A38,Spending_by_stream!$A$6:$A$20,0)),0)/1000</f>
        <v>0</v>
      </c>
      <c r="K38" s="42">
        <f>INDEX(Spending_adjustments!C$3:C$17,MATCH($A38,Spending_adjustments!$A$3:$A$17,0))/1000+IFERROR(INDEX(Spending_by_stream!C$6:C$20,MATCH($A38,Spending_by_stream!$A$6:$A$20,0)),0)/1000</f>
        <v>0</v>
      </c>
      <c r="L38" s="42">
        <f>INDEX(Spending_adjustments!D$3:D$17,MATCH($A38,Spending_adjustments!$A$3:$A$17,0))/1000+IFERROR(INDEX(Spending_by_stream!D$6:D$20,MATCH($A38,Spending_by_stream!$A$6:$A$20,0)),0)/1000</f>
        <v>0</v>
      </c>
      <c r="M38" s="42">
        <f>INDEX(Spending_adjustments!E$3:E$17,MATCH($A38,Spending_adjustments!$A$3:$A$17,0))/1000+IFERROR(INDEX(Spending_by_stream!E$6:E$20,MATCH($A38,Spending_by_stream!$A$6:$A$20,0)),0)/1000</f>
        <v>0</v>
      </c>
      <c r="N38" s="42">
        <f>INDEX(Spending_adjustments!F$3:F$17,MATCH($A38,Spending_adjustments!$A$3:$A$17,0))/1000+IFERROR(INDEX(Spending_by_stream!F$6:F$20,MATCH($A38,Spending_by_stream!$A$6:$A$20,0)),0)/1000</f>
        <v>0</v>
      </c>
      <c r="O38" s="42">
        <f>INDEX(Spending_adjustments!G$3:G$17,MATCH($A38,Spending_adjustments!$A$3:$A$17,0))/1000+IFERROR(INDEX(Spending_by_stream!G$6:G$20,MATCH($A38,Spending_by_stream!$A$6:$A$20,0)),0)/1000</f>
        <v>0</v>
      </c>
      <c r="Q38" s="43" t="s">
        <v>82</v>
      </c>
      <c r="R38" s="42">
        <f t="shared" si="20"/>
        <v>10.965825259980068</v>
      </c>
      <c r="S38" s="42">
        <f t="shared" si="21"/>
        <v>11.529719447155337</v>
      </c>
      <c r="T38" s="42">
        <f t="shared" si="22"/>
        <v>11.83301347488416</v>
      </c>
      <c r="U38" s="42">
        <f t="shared" si="23"/>
        <v>11.953604481137184</v>
      </c>
      <c r="V38" s="42">
        <f t="shared" si="24"/>
        <v>12.038981338291746</v>
      </c>
      <c r="W38" s="42">
        <f t="shared" si="24"/>
        <v>12.139001961412163</v>
      </c>
    </row>
    <row r="39" spans="1:23" x14ac:dyDescent="0.2">
      <c r="A39" s="43" t="s">
        <v>76</v>
      </c>
      <c r="B39" s="42">
        <v>5.5954102339553993</v>
      </c>
      <c r="C39" s="42">
        <v>3.1840666856751079</v>
      </c>
      <c r="D39" s="42">
        <v>4.1450653817738443</v>
      </c>
      <c r="E39" s="42">
        <v>3.2702938561698609</v>
      </c>
      <c r="F39" s="42">
        <v>2.3657090594120711</v>
      </c>
      <c r="G39" s="42">
        <v>0.80981286503136474</v>
      </c>
      <c r="I39" s="43" t="s">
        <v>76</v>
      </c>
      <c r="J39" s="42">
        <f>INDEX(Spending_adjustments!B$3:B$17,MATCH($A39,Spending_adjustments!$A$3:$A$17,0))/1000+IFERROR(INDEX(Spending_by_stream!B$6:B$20,MATCH($A39,Spending_by_stream!$A$6:$A$20,0)),0)/1000</f>
        <v>0</v>
      </c>
      <c r="K39" s="42">
        <f>INDEX(Spending_adjustments!C$3:C$17,MATCH($A39,Spending_adjustments!$A$3:$A$17,0))/1000+IFERROR(INDEX(Spending_by_stream!C$6:C$20,MATCH($A39,Spending_by_stream!$A$6:$A$20,0)),0)/1000</f>
        <v>0</v>
      </c>
      <c r="L39" s="42">
        <f>INDEX(Spending_adjustments!D$3:D$17,MATCH($A39,Spending_adjustments!$A$3:$A$17,0))/1000+IFERROR(INDEX(Spending_by_stream!D$6:D$20,MATCH($A39,Spending_by_stream!$A$6:$A$20,0)),0)/1000</f>
        <v>0</v>
      </c>
      <c r="M39" s="42">
        <f>INDEX(Spending_adjustments!E$3:E$17,MATCH($A39,Spending_adjustments!$A$3:$A$17,0))/1000+IFERROR(INDEX(Spending_by_stream!E$6:E$20,MATCH($A39,Spending_by_stream!$A$6:$A$20,0)),0)/1000</f>
        <v>0</v>
      </c>
      <c r="N39" s="42">
        <f>INDEX(Spending_adjustments!F$3:F$17,MATCH($A39,Spending_adjustments!$A$3:$A$17,0))/1000+IFERROR(INDEX(Spending_by_stream!F$6:F$20,MATCH($A39,Spending_by_stream!$A$6:$A$20,0)),0)/1000</f>
        <v>6.1668325272144142E-15</v>
      </c>
      <c r="O39" s="42">
        <f>INDEX(Spending_adjustments!G$3:G$17,MATCH($A39,Spending_adjustments!$A$3:$A$17,0))/1000+IFERROR(INDEX(Spending_by_stream!G$6:G$20,MATCH($A39,Spending_by_stream!$A$6:$A$20,0)),0)/1000</f>
        <v>6.3750345893578133E-15</v>
      </c>
      <c r="Q39" s="43" t="s">
        <v>76</v>
      </c>
      <c r="R39" s="42">
        <f t="shared" si="20"/>
        <v>5.5954102339553993</v>
      </c>
      <c r="S39" s="42">
        <f t="shared" si="21"/>
        <v>3.1840666856751079</v>
      </c>
      <c r="T39" s="42">
        <f t="shared" si="22"/>
        <v>4.1450653817738443</v>
      </c>
      <c r="U39" s="42">
        <f t="shared" si="23"/>
        <v>3.2702938561698609</v>
      </c>
      <c r="V39" s="42">
        <f t="shared" si="24"/>
        <v>2.3657090594120773</v>
      </c>
      <c r="W39" s="42">
        <f t="shared" si="24"/>
        <v>0.80981286503137107</v>
      </c>
    </row>
    <row r="40" spans="1:23" x14ac:dyDescent="0.2">
      <c r="A40" s="43" t="s">
        <v>159</v>
      </c>
      <c r="B40" s="42">
        <v>54.550653553273925</v>
      </c>
      <c r="C40" s="42">
        <v>57.497510206303865</v>
      </c>
      <c r="D40" s="42">
        <v>59.797352829881085</v>
      </c>
      <c r="E40" s="42">
        <v>62.13391827890031</v>
      </c>
      <c r="F40" s="42">
        <v>64.624816765154321</v>
      </c>
      <c r="G40" s="42">
        <v>67.025821011462256</v>
      </c>
      <c r="I40" s="43" t="s">
        <v>159</v>
      </c>
      <c r="J40" s="42">
        <f>INDEX(Spending_adjustments!B$3:B$17,MATCH($A40,Spending_adjustments!$A$3:$A$17,0))/1000+IFERROR(INDEX(Spending_by_stream!B$6:B$20,MATCH($A40,Spending_by_stream!$A$6:$A$20,0)),0)/1000</f>
        <v>0</v>
      </c>
      <c r="K40" s="42">
        <f>INDEX(Spending_adjustments!C$3:C$17,MATCH($A40,Spending_adjustments!$A$3:$A$17,0))/1000+IFERROR(INDEX(Spending_by_stream!C$6:C$20,MATCH($A40,Spending_by_stream!$A$6:$A$20,0)),0)/1000</f>
        <v>0</v>
      </c>
      <c r="L40" s="42">
        <f>INDEX(Spending_adjustments!D$3:D$17,MATCH($A40,Spending_adjustments!$A$3:$A$17,0))/1000+IFERROR(INDEX(Spending_by_stream!D$6:D$20,MATCH($A40,Spending_by_stream!$A$6:$A$20,0)),0)/1000</f>
        <v>0</v>
      </c>
      <c r="M40" s="42">
        <f>INDEX(Spending_adjustments!E$3:E$17,MATCH($A40,Spending_adjustments!$A$3:$A$17,0))/1000+IFERROR(INDEX(Spending_by_stream!E$6:E$20,MATCH($A40,Spending_by_stream!$A$6:$A$20,0)),0)/1000</f>
        <v>0</v>
      </c>
      <c r="N40" s="42">
        <f>INDEX(Spending_adjustments!F$3:F$17,MATCH($A40,Spending_adjustments!$A$3:$A$17,0))/1000+IFERROR(INDEX(Spending_by_stream!F$6:F$20,MATCH($A40,Spending_by_stream!$A$6:$A$20,0)),0)/1000</f>
        <v>0</v>
      </c>
      <c r="O40" s="42">
        <f>INDEX(Spending_adjustments!G$3:G$17,MATCH($A40,Spending_adjustments!$A$3:$A$17,0))/1000+IFERROR(INDEX(Spending_by_stream!G$6:G$20,MATCH($A40,Spending_by_stream!$A$6:$A$20,0)),0)/1000</f>
        <v>0</v>
      </c>
      <c r="Q40" s="43" t="s">
        <v>159</v>
      </c>
      <c r="R40" s="42">
        <f t="shared" si="20"/>
        <v>54.550653553273925</v>
      </c>
      <c r="S40" s="42">
        <f t="shared" si="21"/>
        <v>57.497510206303865</v>
      </c>
      <c r="T40" s="42">
        <f t="shared" si="22"/>
        <v>59.797352829881085</v>
      </c>
      <c r="U40" s="42">
        <f t="shared" si="23"/>
        <v>62.13391827890031</v>
      </c>
      <c r="V40" s="42">
        <f t="shared" si="24"/>
        <v>64.624816765154321</v>
      </c>
      <c r="W40" s="42">
        <f t="shared" si="24"/>
        <v>67.025821011462256</v>
      </c>
    </row>
    <row r="41" spans="1:23" x14ac:dyDescent="0.2">
      <c r="A41" s="43" t="s">
        <v>260</v>
      </c>
      <c r="B41" s="42">
        <v>10.063529775969887</v>
      </c>
      <c r="C41" s="42">
        <v>10.338587980723117</v>
      </c>
      <c r="D41" s="42">
        <v>10.456469053043067</v>
      </c>
      <c r="E41" s="42">
        <v>10.69962039703549</v>
      </c>
      <c r="F41" s="42">
        <v>11.021550208253119</v>
      </c>
      <c r="G41" s="42">
        <v>11.194048571868786</v>
      </c>
      <c r="I41" s="43"/>
      <c r="J41" s="42">
        <f>INDEX(Spending_adjustments!B$3:B$17,MATCH($A41,Spending_adjustments!$A$3:$A$17,0))/1000+IFERROR(INDEX(Spending_by_stream!B$6:B$20,MATCH($A41,Spending_by_stream!$A$6:$A$20,0)),0)/1000</f>
        <v>0</v>
      </c>
      <c r="K41" s="42">
        <f>INDEX(Spending_adjustments!C$3:C$17,MATCH($A41,Spending_adjustments!$A$3:$A$17,0))/1000+IFERROR(INDEX(Spending_by_stream!C$6:C$20,MATCH($A41,Spending_by_stream!$A$6:$A$20,0)),0)/1000</f>
        <v>0</v>
      </c>
      <c r="L41" s="42">
        <f>INDEX(Spending_adjustments!D$3:D$17,MATCH($A41,Spending_adjustments!$A$3:$A$17,0))/1000+IFERROR(INDEX(Spending_by_stream!D$6:D$20,MATCH($A41,Spending_by_stream!$A$6:$A$20,0)),0)/1000</f>
        <v>0</v>
      </c>
      <c r="M41" s="42">
        <f>INDEX(Spending_adjustments!E$3:E$17,MATCH($A41,Spending_adjustments!$A$3:$A$17,0))/1000+IFERROR(INDEX(Spending_by_stream!E$6:E$20,MATCH($A41,Spending_by_stream!$A$6:$A$20,0)),0)/1000</f>
        <v>0</v>
      </c>
      <c r="N41" s="42">
        <f>INDEX(Spending_adjustments!F$3:F$17,MATCH($A41,Spending_adjustments!$A$3:$A$17,0))/1000+IFERROR(INDEX(Spending_by_stream!F$6:F$20,MATCH($A41,Spending_by_stream!$A$6:$A$20,0)),0)/1000</f>
        <v>0</v>
      </c>
      <c r="O41" s="42">
        <f>INDEX(Spending_adjustments!G$3:G$17,MATCH($A41,Spending_adjustments!$A$3:$A$17,0))/1000+IFERROR(INDEX(Spending_by_stream!G$6:G$20,MATCH($A41,Spending_by_stream!$A$6:$A$20,0)),0)/1000</f>
        <v>0</v>
      </c>
      <c r="Q41" s="43"/>
      <c r="R41" s="42">
        <f t="shared" si="20"/>
        <v>10.063529775969887</v>
      </c>
      <c r="S41" s="42">
        <f t="shared" si="21"/>
        <v>10.338587980723117</v>
      </c>
      <c r="T41" s="42">
        <f t="shared" si="22"/>
        <v>10.456469053043067</v>
      </c>
      <c r="U41" s="42">
        <f t="shared" si="23"/>
        <v>10.69962039703549</v>
      </c>
      <c r="V41" s="42">
        <f t="shared" si="24"/>
        <v>11.021550208253119</v>
      </c>
      <c r="W41" s="42">
        <f t="shared" si="24"/>
        <v>11.194048571868786</v>
      </c>
    </row>
    <row r="42" spans="1:23" x14ac:dyDescent="0.2">
      <c r="A42" s="43" t="s">
        <v>258</v>
      </c>
      <c r="B42" s="42">
        <v>4.2019715435645262</v>
      </c>
      <c r="C42" s="42">
        <v>4.3593487134119098</v>
      </c>
      <c r="D42" s="42">
        <v>4.373645109108109</v>
      </c>
      <c r="E42" s="42">
        <v>4.6555975746540614</v>
      </c>
      <c r="F42" s="42">
        <v>4.6323024663719083</v>
      </c>
      <c r="G42" s="42">
        <v>4.6833084758345711</v>
      </c>
      <c r="I42" s="43"/>
      <c r="J42" s="42">
        <f>INDEX(Spending_adjustments!B$3:B$17,MATCH($A42,Spending_adjustments!$A$3:$A$17,0))/1000+IFERROR(INDEX(Spending_by_stream!B$6:B$20,MATCH($A42,Spending_by_stream!$A$6:$A$20,0)),0)/1000</f>
        <v>0</v>
      </c>
      <c r="K42" s="42">
        <f>INDEX(Spending_adjustments!C$3:C$17,MATCH($A42,Spending_adjustments!$A$3:$A$17,0))/1000+IFERROR(INDEX(Spending_by_stream!C$6:C$20,MATCH($A42,Spending_by_stream!$A$6:$A$20,0)),0)/1000</f>
        <v>0</v>
      </c>
      <c r="L42" s="42">
        <f>INDEX(Spending_adjustments!D$3:D$17,MATCH($A42,Spending_adjustments!$A$3:$A$17,0))/1000+IFERROR(INDEX(Spending_by_stream!D$6:D$20,MATCH($A42,Spending_by_stream!$A$6:$A$20,0)),0)/1000</f>
        <v>0</v>
      </c>
      <c r="M42" s="42">
        <f>INDEX(Spending_adjustments!E$3:E$17,MATCH($A42,Spending_adjustments!$A$3:$A$17,0))/1000+IFERROR(INDEX(Spending_by_stream!E$6:E$20,MATCH($A42,Spending_by_stream!$A$6:$A$20,0)),0)/1000</f>
        <v>7.9321285494542158E-16</v>
      </c>
      <c r="N42" s="42">
        <f>INDEX(Spending_adjustments!F$3:F$17,MATCH($A42,Spending_adjustments!$A$3:$A$17,0))/1000+IFERROR(INDEX(Spending_by_stream!F$6:F$20,MATCH($A42,Spending_by_stream!$A$6:$A$20,0)),0)/1000</f>
        <v>7.9308497318401336E-16</v>
      </c>
      <c r="O42" s="42">
        <f>INDEX(Spending_adjustments!G$3:G$17,MATCH($A42,Spending_adjustments!$A$3:$A$17,0))/1000+IFERROR(INDEX(Spending_by_stream!G$6:G$20,MATCH($A42,Spending_by_stream!$A$6:$A$20,0)),0)/1000</f>
        <v>7.9295711203970025E-16</v>
      </c>
      <c r="Q42" s="43"/>
      <c r="R42" s="42">
        <f t="shared" si="20"/>
        <v>4.2019715435645262</v>
      </c>
      <c r="S42" s="42">
        <f t="shared" si="21"/>
        <v>4.3593487134119098</v>
      </c>
      <c r="T42" s="42">
        <f t="shared" si="22"/>
        <v>4.373645109108109</v>
      </c>
      <c r="U42" s="42">
        <f t="shared" si="23"/>
        <v>4.6555975746540623</v>
      </c>
      <c r="V42" s="42">
        <f t="shared" si="24"/>
        <v>4.6323024663719092</v>
      </c>
      <c r="W42" s="42">
        <f t="shared" si="24"/>
        <v>4.683308475834572</v>
      </c>
    </row>
    <row r="43" spans="1:23" x14ac:dyDescent="0.2">
      <c r="A43" s="43" t="s">
        <v>164</v>
      </c>
      <c r="B43" s="42">
        <v>10.399782072081479</v>
      </c>
      <c r="C43" s="42">
        <v>9.1567831976452556</v>
      </c>
      <c r="D43" s="42">
        <v>7.9688424497003361</v>
      </c>
      <c r="E43" s="42">
        <v>7.2013316296606789</v>
      </c>
      <c r="F43" s="42">
        <v>7.1741199986172433</v>
      </c>
      <c r="G43" s="42">
        <v>7.224277593687253</v>
      </c>
      <c r="I43" s="43" t="s">
        <v>164</v>
      </c>
      <c r="J43" s="42">
        <f>INDEX(Spending_adjustments!B$3:B$17,MATCH($A43,Spending_adjustments!$A$3:$A$17,0))/1000+IFERROR(INDEX(Spending_by_stream!B$6:B$20,MATCH($A43,Spending_by_stream!$A$6:$A$20,0)),0)/1000</f>
        <v>0</v>
      </c>
      <c r="K43" s="42">
        <f>INDEX(Spending_adjustments!C$3:C$17,MATCH($A43,Spending_adjustments!$A$3:$A$17,0))/1000+IFERROR(INDEX(Spending_by_stream!C$6:C$20,MATCH($A43,Spending_by_stream!$A$6:$A$20,0)),0)/1000</f>
        <v>0</v>
      </c>
      <c r="L43" s="42">
        <f>INDEX(Spending_adjustments!D$3:D$17,MATCH($A43,Spending_adjustments!$A$3:$A$17,0))/1000+IFERROR(INDEX(Spending_by_stream!D$6:D$20,MATCH($A43,Spending_by_stream!$A$6:$A$20,0)),0)/1000</f>
        <v>0</v>
      </c>
      <c r="M43" s="42">
        <f>INDEX(Spending_adjustments!E$3:E$17,MATCH($A43,Spending_adjustments!$A$3:$A$17,0))/1000+IFERROR(INDEX(Spending_by_stream!E$6:E$20,MATCH($A43,Spending_by_stream!$A$6:$A$20,0)),0)/1000</f>
        <v>0</v>
      </c>
      <c r="N43" s="42">
        <f>INDEX(Spending_adjustments!F$3:F$17,MATCH($A43,Spending_adjustments!$A$3:$A$17,0))/1000+IFERROR(INDEX(Spending_by_stream!F$6:F$20,MATCH($A43,Spending_by_stream!$A$6:$A$20,0)),0)/1000</f>
        <v>0</v>
      </c>
      <c r="O43" s="42">
        <f>INDEX(Spending_adjustments!G$3:G$17,MATCH($A43,Spending_adjustments!$A$3:$A$17,0))/1000+IFERROR(INDEX(Spending_by_stream!G$6:G$20,MATCH($A43,Spending_by_stream!$A$6:$A$20,0)),0)/1000</f>
        <v>0</v>
      </c>
      <c r="Q43" s="43" t="s">
        <v>164</v>
      </c>
      <c r="R43" s="42">
        <f t="shared" si="20"/>
        <v>10.399782072081479</v>
      </c>
      <c r="S43" s="42">
        <f t="shared" si="21"/>
        <v>9.1567831976452556</v>
      </c>
      <c r="T43" s="42">
        <f t="shared" si="22"/>
        <v>7.9688424497003361</v>
      </c>
      <c r="U43" s="42">
        <f t="shared" si="23"/>
        <v>7.2013316296606789</v>
      </c>
      <c r="V43" s="42">
        <f t="shared" si="24"/>
        <v>7.1741199986172433</v>
      </c>
      <c r="W43" s="42">
        <f t="shared" si="24"/>
        <v>7.224277593687253</v>
      </c>
    </row>
    <row r="44" spans="1:23" x14ac:dyDescent="0.2">
      <c r="A44" s="43" t="s">
        <v>169</v>
      </c>
      <c r="B44" s="42">
        <f>B50-B31-B32-B35-B36-B39-B40-B47-B48-B41-B42</f>
        <v>72.204481381532347</v>
      </c>
      <c r="C44" s="42">
        <f t="shared" ref="C44:G44" si="25">C50-C31-C32-C35-C36-C39-C40-C47-C48-C41-C42</f>
        <v>61.278054815035951</v>
      </c>
      <c r="D44" s="42">
        <f t="shared" si="25"/>
        <v>62.743208086671928</v>
      </c>
      <c r="E44" s="42">
        <f t="shared" si="25"/>
        <v>65.243337631462012</v>
      </c>
      <c r="F44" s="42">
        <f t="shared" si="25"/>
        <v>64.514806254172711</v>
      </c>
      <c r="G44" s="42">
        <f t="shared" si="25"/>
        <v>66.328845720504233</v>
      </c>
      <c r="I44" s="43" t="s">
        <v>169</v>
      </c>
      <c r="J44" s="42">
        <f>INDEX(Spending_adjustments!B$3:B$17,MATCH($A44,Spending_adjustments!$A$3:$A$17,0))/1000+IFERROR(INDEX(Spending_by_stream!B$6:B$20,MATCH($A44,Spending_by_stream!$A$6:$A$20,0)),0)/1000</f>
        <v>0</v>
      </c>
      <c r="K44" s="42">
        <f>INDEX(Spending_adjustments!C$3:C$17,MATCH($A44,Spending_adjustments!$A$3:$A$17,0))/1000+IFERROR(INDEX(Spending_by_stream!C$6:C$20,MATCH($A44,Spending_by_stream!$A$6:$A$20,0)),0)/1000</f>
        <v>0</v>
      </c>
      <c r="L44" s="42">
        <f>INDEX(Spending_adjustments!D$3:D$17,MATCH($A44,Spending_adjustments!$A$3:$A$17,0))/1000+IFERROR(INDEX(Spending_by_stream!D$6:D$20,MATCH($A44,Spending_by_stream!$A$6:$A$20,0)),0)/1000</f>
        <v>0</v>
      </c>
      <c r="M44" s="42">
        <f>INDEX(Spending_adjustments!E$3:E$17,MATCH($A44,Spending_adjustments!$A$3:$A$17,0))/1000+IFERROR(INDEX(Spending_by_stream!E$6:E$20,MATCH($A44,Spending_by_stream!$A$6:$A$20,0)),0)/1000</f>
        <v>0</v>
      </c>
      <c r="N44" s="42">
        <f>INDEX(Spending_adjustments!F$3:F$17,MATCH($A44,Spending_adjustments!$A$3:$A$17,0))/1000+IFERROR(INDEX(Spending_by_stream!F$6:F$20,MATCH($A44,Spending_by_stream!$A$6:$A$20,0)),0)/1000</f>
        <v>0</v>
      </c>
      <c r="O44" s="42">
        <f>INDEX(Spending_adjustments!G$3:G$17,MATCH($A44,Spending_adjustments!$A$3:$A$17,0))/1000+IFERROR(INDEX(Spending_by_stream!G$6:G$20,MATCH($A44,Spending_by_stream!$A$6:$A$20,0)),0)/1000</f>
        <v>0</v>
      </c>
      <c r="Q44" s="43" t="s">
        <v>169</v>
      </c>
      <c r="R44" s="42">
        <f t="shared" si="20"/>
        <v>72.204481381532347</v>
      </c>
      <c r="S44" s="42">
        <f t="shared" si="21"/>
        <v>61.278054815035951</v>
      </c>
      <c r="T44" s="42">
        <f t="shared" si="22"/>
        <v>62.743208086671928</v>
      </c>
      <c r="U44" s="42">
        <f t="shared" si="23"/>
        <v>65.243337631462012</v>
      </c>
      <c r="V44" s="42">
        <f t="shared" si="24"/>
        <v>64.514806254172711</v>
      </c>
      <c r="W44" s="42">
        <f t="shared" si="24"/>
        <v>66.328845720504233</v>
      </c>
    </row>
    <row r="45" spans="1:23" x14ac:dyDescent="0.2">
      <c r="A45" s="43" t="s">
        <v>163</v>
      </c>
      <c r="B45" s="42">
        <f>B51-B33-B34-B37-B38-B43</f>
        <v>2.1075411671066568</v>
      </c>
      <c r="C45" s="42">
        <f t="shared" ref="C45:G45" si="26">C51-C33-C34-C37-C38-C43</f>
        <v>1.3154237223304523</v>
      </c>
      <c r="D45" s="42">
        <f t="shared" si="26"/>
        <v>0.4735121912339384</v>
      </c>
      <c r="E45" s="42">
        <f t="shared" si="26"/>
        <v>1.2220970489613947</v>
      </c>
      <c r="F45" s="42">
        <f t="shared" si="26"/>
        <v>1.0608244237889846</v>
      </c>
      <c r="G45" s="42">
        <f t="shared" si="26"/>
        <v>1.0558333035240697</v>
      </c>
      <c r="I45" s="43" t="s">
        <v>163</v>
      </c>
      <c r="J45" s="42">
        <f>INDEX(Spending_adjustments!B$3:B$17,MATCH($A45,Spending_adjustments!$A$3:$A$17,0))/1000+IFERROR(INDEX(Spending_by_stream!B$6:B$20,MATCH($A45,Spending_by_stream!$A$6:$A$20,0)),0)/1000</f>
        <v>0</v>
      </c>
      <c r="K45" s="42">
        <f>INDEX(Spending_adjustments!C$3:C$17,MATCH($A45,Spending_adjustments!$A$3:$A$17,0))/1000+IFERROR(INDEX(Spending_by_stream!C$6:C$20,MATCH($A45,Spending_by_stream!$A$6:$A$20,0)),0)/1000</f>
        <v>0</v>
      </c>
      <c r="L45" s="42">
        <f>INDEX(Spending_adjustments!D$3:D$17,MATCH($A45,Spending_adjustments!$A$3:$A$17,0))/1000+IFERROR(INDEX(Spending_by_stream!D$6:D$20,MATCH($A45,Spending_by_stream!$A$6:$A$20,0)),0)/1000</f>
        <v>0</v>
      </c>
      <c r="M45" s="42">
        <f>INDEX(Spending_adjustments!E$3:E$17,MATCH($A45,Spending_adjustments!$A$3:$A$17,0))/1000+IFERROR(INDEX(Spending_by_stream!E$6:E$20,MATCH($A45,Spending_by_stream!$A$6:$A$20,0)),0)/1000</f>
        <v>0</v>
      </c>
      <c r="N45" s="42">
        <f>INDEX(Spending_adjustments!F$3:F$17,MATCH($A45,Spending_adjustments!$A$3:$A$17,0))/1000+IFERROR(INDEX(Spending_by_stream!F$6:F$20,MATCH($A45,Spending_by_stream!$A$6:$A$20,0)),0)/1000</f>
        <v>0</v>
      </c>
      <c r="O45" s="42">
        <f>INDEX(Spending_adjustments!G$3:G$17,MATCH($A45,Spending_adjustments!$A$3:$A$17,0))/1000+IFERROR(INDEX(Spending_by_stream!G$6:G$20,MATCH($A45,Spending_by_stream!$A$6:$A$20,0)),0)/1000</f>
        <v>0</v>
      </c>
      <c r="Q45" s="43" t="s">
        <v>163</v>
      </c>
      <c r="R45" s="42">
        <f t="shared" si="20"/>
        <v>2.1075411671066568</v>
      </c>
      <c r="S45" s="42">
        <f t="shared" si="21"/>
        <v>1.3154237223304523</v>
      </c>
      <c r="T45" s="42">
        <f t="shared" si="22"/>
        <v>0.4735121912339384</v>
      </c>
      <c r="U45" s="42">
        <f t="shared" si="23"/>
        <v>1.2220970489613947</v>
      </c>
      <c r="V45" s="42">
        <f t="shared" si="24"/>
        <v>1.0608244237889846</v>
      </c>
      <c r="W45" s="42">
        <f t="shared" si="24"/>
        <v>1.0558333035240697</v>
      </c>
    </row>
    <row r="46" spans="1:23" x14ac:dyDescent="0.2">
      <c r="A46" s="44" t="s">
        <v>143</v>
      </c>
      <c r="B46" s="41">
        <f>SUM(B31:B45)</f>
        <v>1105.5823699276043</v>
      </c>
      <c r="C46" s="41">
        <f t="shared" ref="C46:G46" si="27">SUM(C31:C45)</f>
        <v>1130.0535226385384</v>
      </c>
      <c r="D46" s="41">
        <f t="shared" si="27"/>
        <v>1162.1049038338147</v>
      </c>
      <c r="E46" s="41">
        <f t="shared" si="27"/>
        <v>1191.9324203392957</v>
      </c>
      <c r="F46" s="41">
        <f t="shared" si="27"/>
        <v>1217.8708325817015</v>
      </c>
      <c r="G46" s="41">
        <f t="shared" si="27"/>
        <v>1250.0283102902633</v>
      </c>
      <c r="I46" s="44" t="s">
        <v>143</v>
      </c>
      <c r="J46" s="42">
        <f t="shared" ref="J46:O46" si="28">SUM(J31:J45)</f>
        <v>0</v>
      </c>
      <c r="K46" s="42">
        <f t="shared" si="28"/>
        <v>0</v>
      </c>
      <c r="L46" s="42">
        <f t="shared" si="28"/>
        <v>0</v>
      </c>
      <c r="M46" s="42">
        <f t="shared" si="28"/>
        <v>5.2834022365646388E-15</v>
      </c>
      <c r="N46" s="42">
        <f t="shared" si="28"/>
        <v>1.1439112625967107E-14</v>
      </c>
      <c r="O46" s="42">
        <f t="shared" si="28"/>
        <v>1.1636219490418561E-14</v>
      </c>
      <c r="Q46" s="44" t="s">
        <v>143</v>
      </c>
      <c r="R46" s="41">
        <f t="shared" si="15"/>
        <v>1105.5823699276043</v>
      </c>
      <c r="S46" s="41">
        <f t="shared" si="16"/>
        <v>1130.0535226385384</v>
      </c>
      <c r="T46" s="41">
        <f t="shared" si="17"/>
        <v>1162.1049038338147</v>
      </c>
      <c r="U46" s="41">
        <f t="shared" si="18"/>
        <v>1191.9324203392957</v>
      </c>
      <c r="V46" s="41">
        <f t="shared" si="19"/>
        <v>1217.8708325817015</v>
      </c>
      <c r="W46" s="41">
        <f t="shared" si="19"/>
        <v>1250.0283102902633</v>
      </c>
    </row>
    <row r="47" spans="1:23" x14ac:dyDescent="0.2">
      <c r="A47" s="43" t="s">
        <v>170</v>
      </c>
      <c r="B47" s="42">
        <v>116.2222931694014</v>
      </c>
      <c r="C47" s="42">
        <v>106.17499347658867</v>
      </c>
      <c r="D47" s="42">
        <v>101.89326564182748</v>
      </c>
      <c r="E47" s="42">
        <v>108.84889096681179</v>
      </c>
      <c r="F47" s="42">
        <v>115.16560432737325</v>
      </c>
      <c r="G47" s="42">
        <v>122.4809255427944</v>
      </c>
      <c r="I47" s="43" t="s">
        <v>170</v>
      </c>
      <c r="J47" s="42">
        <f>Debt_interest_effects!C3/1000+Debt_interest_adjustments!B3/1000</f>
        <v>0</v>
      </c>
      <c r="K47" s="42">
        <f>Debt_interest_effects!D3/1000+Debt_interest_adjustments!C3/1000</f>
        <v>0</v>
      </c>
      <c r="L47" s="42">
        <f>Debt_interest_effects!E3/1000+Debt_interest_adjustments!D3/1000</f>
        <v>0</v>
      </c>
      <c r="M47" s="42">
        <f>Debt_interest_effects!F3/1000+Debt_interest_adjustments!E3/1000</f>
        <v>0</v>
      </c>
      <c r="N47" s="42">
        <f>Debt_interest_effects!G3/1000+Debt_interest_adjustments!F3/1000</f>
        <v>0</v>
      </c>
      <c r="O47" s="42">
        <f>Debt_interest_effects!H3/1000+Debt_interest_adjustments!G3/1000</f>
        <v>0</v>
      </c>
      <c r="Q47" s="43" t="s">
        <v>170</v>
      </c>
      <c r="R47" s="42">
        <f t="shared" si="15"/>
        <v>116.2222931694014</v>
      </c>
      <c r="S47" s="42">
        <f t="shared" si="16"/>
        <v>106.17499347658867</v>
      </c>
      <c r="T47" s="42">
        <f t="shared" si="17"/>
        <v>101.89326564182748</v>
      </c>
      <c r="U47" s="42">
        <f t="shared" si="18"/>
        <v>108.84889096681179</v>
      </c>
      <c r="V47" s="42">
        <f t="shared" si="19"/>
        <v>115.16560432737325</v>
      </c>
      <c r="W47" s="42">
        <f t="shared" si="19"/>
        <v>122.4809255427944</v>
      </c>
    </row>
    <row r="48" spans="1:23" x14ac:dyDescent="0.2">
      <c r="A48" s="43" t="s">
        <v>171</v>
      </c>
      <c r="B48" s="42">
        <v>0.52800000000000002</v>
      </c>
      <c r="C48" s="42">
        <v>0.52800000000000002</v>
      </c>
      <c r="D48" s="42">
        <v>0.52800000000000002</v>
      </c>
      <c r="E48" s="42">
        <v>0.52800000000000002</v>
      </c>
      <c r="F48" s="42">
        <v>0.52800000000000002</v>
      </c>
      <c r="G48" s="42">
        <v>0.52800000000000002</v>
      </c>
      <c r="I48" s="43" t="s">
        <v>171</v>
      </c>
      <c r="J48" s="42">
        <f>Debt_interest_adjustments!B4/1000</f>
        <v>0</v>
      </c>
      <c r="K48" s="42">
        <f>Debt_interest_adjustments!C4/1000</f>
        <v>0</v>
      </c>
      <c r="L48" s="42">
        <f>Debt_interest_adjustments!D4/1000</f>
        <v>0</v>
      </c>
      <c r="M48" s="42">
        <f>Debt_interest_adjustments!E4/1000</f>
        <v>0</v>
      </c>
      <c r="N48" s="42">
        <f>Debt_interest_adjustments!F4/1000</f>
        <v>0</v>
      </c>
      <c r="O48" s="42">
        <f>Debt_interest_adjustments!G4/1000</f>
        <v>0</v>
      </c>
      <c r="Q48" s="43" t="s">
        <v>171</v>
      </c>
      <c r="R48" s="42">
        <f t="shared" si="15"/>
        <v>0.52800000000000002</v>
      </c>
      <c r="S48" s="42">
        <f t="shared" si="16"/>
        <v>0.52800000000000002</v>
      </c>
      <c r="T48" s="42">
        <f t="shared" si="17"/>
        <v>0.52800000000000002</v>
      </c>
      <c r="U48" s="42">
        <f t="shared" si="18"/>
        <v>0.52800000000000002</v>
      </c>
      <c r="V48" s="42">
        <f t="shared" si="19"/>
        <v>0.52800000000000002</v>
      </c>
      <c r="W48" s="42">
        <f t="shared" si="19"/>
        <v>0.52800000000000002</v>
      </c>
    </row>
    <row r="49" spans="1:23" x14ac:dyDescent="0.2">
      <c r="J49" s="42"/>
      <c r="K49" s="42"/>
      <c r="L49" s="42"/>
      <c r="M49" s="42"/>
      <c r="N49" s="42"/>
      <c r="O49" s="42"/>
    </row>
    <row r="50" spans="1:23" x14ac:dyDescent="0.2">
      <c r="A50" s="34" t="s">
        <v>165</v>
      </c>
      <c r="B50" s="41">
        <v>1089.4901633647316</v>
      </c>
      <c r="C50" s="41">
        <v>1102.5406251060795</v>
      </c>
      <c r="D50" s="41">
        <v>1134.2474838915389</v>
      </c>
      <c r="E50" s="41">
        <v>1170.7325093583599</v>
      </c>
      <c r="F50" s="41">
        <v>1202.9667086284603</v>
      </c>
      <c r="G50" s="41">
        <v>1242.4690912854276</v>
      </c>
      <c r="I50" s="34" t="s">
        <v>165</v>
      </c>
      <c r="J50" s="42">
        <f>J31+J32+J35+J36+J39+J40+J44+J47+J48+J41+J42</f>
        <v>0</v>
      </c>
      <c r="K50" s="42">
        <f t="shared" ref="K50:N50" si="29">K31+K32+K35+K36+K39+K40+K44+K47+K48+K41+K42</f>
        <v>0</v>
      </c>
      <c r="L50" s="42">
        <f t="shared" si="29"/>
        <v>0</v>
      </c>
      <c r="M50" s="42">
        <f t="shared" si="29"/>
        <v>5.2834022365646388E-15</v>
      </c>
      <c r="N50" s="42">
        <f t="shared" si="29"/>
        <v>1.1439112625967107E-14</v>
      </c>
      <c r="O50" s="42">
        <f t="shared" ref="O50" si="30">O31+O32+O35+O36+O39+O40+O44+O47+O48+O41+O42</f>
        <v>1.1636219490418561E-14</v>
      </c>
      <c r="Q50" s="34" t="s">
        <v>165</v>
      </c>
      <c r="R50" s="41">
        <f t="shared" ref="R50:W53" si="31">B50+J50</f>
        <v>1089.4901633647316</v>
      </c>
      <c r="S50" s="41">
        <f t="shared" si="31"/>
        <v>1102.5406251060795</v>
      </c>
      <c r="T50" s="41">
        <f t="shared" si="31"/>
        <v>1134.2474838915389</v>
      </c>
      <c r="U50" s="41">
        <f t="shared" si="31"/>
        <v>1170.7325093583599</v>
      </c>
      <c r="V50" s="41">
        <f t="shared" si="31"/>
        <v>1202.9667086284603</v>
      </c>
      <c r="W50" s="41">
        <f t="shared" si="31"/>
        <v>1242.4690912854276</v>
      </c>
    </row>
    <row r="51" spans="1:23" x14ac:dyDescent="0.2">
      <c r="A51" s="34" t="s">
        <v>166</v>
      </c>
      <c r="B51" s="42">
        <v>132.84249973227432</v>
      </c>
      <c r="C51" s="42">
        <v>134.21589100904762</v>
      </c>
      <c r="D51" s="42">
        <v>130.27868558410299</v>
      </c>
      <c r="E51" s="42">
        <v>130.57680194774713</v>
      </c>
      <c r="F51" s="42">
        <v>130.59772828061477</v>
      </c>
      <c r="G51" s="42">
        <v>130.56814454763037</v>
      </c>
      <c r="I51" s="34" t="s">
        <v>166</v>
      </c>
      <c r="J51" s="42">
        <f t="shared" ref="J51:O51" si="32">J33+J34+J37+J38+J43+J45</f>
        <v>0</v>
      </c>
      <c r="K51" s="42">
        <f t="shared" si="32"/>
        <v>0</v>
      </c>
      <c r="L51" s="42">
        <f t="shared" si="32"/>
        <v>0</v>
      </c>
      <c r="M51" s="42">
        <f t="shared" si="32"/>
        <v>0</v>
      </c>
      <c r="N51" s="42">
        <f t="shared" si="32"/>
        <v>0</v>
      </c>
      <c r="O51" s="42">
        <f t="shared" si="32"/>
        <v>0</v>
      </c>
      <c r="Q51" s="34" t="s">
        <v>166</v>
      </c>
      <c r="R51" s="42">
        <f t="shared" si="31"/>
        <v>132.84249973227432</v>
      </c>
      <c r="S51" s="42">
        <f t="shared" si="31"/>
        <v>134.21589100904762</v>
      </c>
      <c r="T51" s="42">
        <f t="shared" si="31"/>
        <v>130.27868558410299</v>
      </c>
      <c r="U51" s="42">
        <f t="shared" si="31"/>
        <v>130.57680194774713</v>
      </c>
      <c r="V51" s="42">
        <f t="shared" si="31"/>
        <v>130.59772828061477</v>
      </c>
      <c r="W51" s="42">
        <f t="shared" si="31"/>
        <v>130.56814454763037</v>
      </c>
    </row>
    <row r="52" spans="1:23" x14ac:dyDescent="0.2">
      <c r="A52" s="34" t="s">
        <v>167</v>
      </c>
      <c r="B52" s="42">
        <v>-61.200497949407982</v>
      </c>
      <c r="C52" s="42">
        <v>-64.313704610201327</v>
      </c>
      <c r="D52" s="42">
        <v>-66.65730932041096</v>
      </c>
      <c r="E52" s="42">
        <v>-69.002934100177498</v>
      </c>
      <c r="F52" s="42">
        <v>-71.46737673034383</v>
      </c>
      <c r="G52" s="42">
        <v>-73.760377523411023</v>
      </c>
      <c r="I52" s="34" t="s">
        <v>167</v>
      </c>
      <c r="J52" s="42">
        <v>0</v>
      </c>
      <c r="K52" s="42">
        <v>0</v>
      </c>
      <c r="L52" s="42">
        <v>0</v>
      </c>
      <c r="M52" s="42">
        <v>0</v>
      </c>
      <c r="N52" s="42">
        <v>0</v>
      </c>
      <c r="O52" s="42">
        <v>0</v>
      </c>
      <c r="Q52" s="34" t="s">
        <v>167</v>
      </c>
      <c r="R52" s="42">
        <f t="shared" si="31"/>
        <v>-61.200497949407982</v>
      </c>
      <c r="S52" s="42">
        <f t="shared" si="31"/>
        <v>-64.313704610201327</v>
      </c>
      <c r="T52" s="42">
        <f t="shared" si="31"/>
        <v>-66.65730932041096</v>
      </c>
      <c r="U52" s="42">
        <f t="shared" si="31"/>
        <v>-69.002934100177498</v>
      </c>
      <c r="V52" s="42">
        <f t="shared" si="31"/>
        <v>-71.46737673034383</v>
      </c>
      <c r="W52" s="42">
        <f t="shared" si="31"/>
        <v>-73.760377523411023</v>
      </c>
    </row>
    <row r="53" spans="1:23" x14ac:dyDescent="0.2">
      <c r="A53" s="34" t="s">
        <v>168</v>
      </c>
      <c r="B53" s="42">
        <f>B51+B52</f>
        <v>71.642001782866345</v>
      </c>
      <c r="C53" s="42">
        <f t="shared" ref="C53:G53" si="33">C51+C52</f>
        <v>69.902186398846297</v>
      </c>
      <c r="D53" s="42">
        <f t="shared" si="33"/>
        <v>63.621376263692028</v>
      </c>
      <c r="E53" s="42">
        <f t="shared" si="33"/>
        <v>61.57386784756963</v>
      </c>
      <c r="F53" s="42">
        <f t="shared" si="33"/>
        <v>59.130351550270944</v>
      </c>
      <c r="G53" s="42">
        <f t="shared" si="33"/>
        <v>56.807767024219345</v>
      </c>
      <c r="I53" s="34" t="s">
        <v>168</v>
      </c>
      <c r="J53" s="42">
        <f t="shared" ref="J53:O53" si="34">J51+J52</f>
        <v>0</v>
      </c>
      <c r="K53" s="42">
        <f t="shared" si="34"/>
        <v>0</v>
      </c>
      <c r="L53" s="42">
        <f t="shared" si="34"/>
        <v>0</v>
      </c>
      <c r="M53" s="42">
        <f t="shared" si="34"/>
        <v>0</v>
      </c>
      <c r="N53" s="42">
        <f t="shared" si="34"/>
        <v>0</v>
      </c>
      <c r="O53" s="42">
        <f t="shared" si="34"/>
        <v>0</v>
      </c>
      <c r="Q53" s="34" t="s">
        <v>168</v>
      </c>
      <c r="R53" s="42">
        <f t="shared" si="31"/>
        <v>71.642001782866345</v>
      </c>
      <c r="S53" s="42">
        <f t="shared" si="31"/>
        <v>69.902186398846297</v>
      </c>
      <c r="T53" s="42">
        <f t="shared" si="31"/>
        <v>63.621376263692028</v>
      </c>
      <c r="U53" s="42">
        <f t="shared" si="31"/>
        <v>61.57386784756963</v>
      </c>
      <c r="V53" s="42">
        <f t="shared" si="31"/>
        <v>59.130351550270944</v>
      </c>
      <c r="W53" s="42">
        <f t="shared" si="31"/>
        <v>56.807767024219345</v>
      </c>
    </row>
  </sheetData>
  <phoneticPr fontId="26" type="noConversion"/>
  <hyperlinks>
    <hyperlink ref="A1" location="Notes!A1" display="Back to contents" xr:uid="{260AEE82-D6EB-423F-AB66-60C98C136D66}"/>
  </hyperlinks>
  <pageMargins left="0.7" right="0.7" top="0.75" bottom="0.75" header="0.3" footer="0.3"/>
  <pageSetup paperSize="9" orientation="portrait" r:id="rId1"/>
  <ignoredErrors>
    <ignoredError sqref="J27:O2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AA2B9-48F5-45C4-967E-DF06D6BF6183}">
  <dimension ref="A1:X30"/>
  <sheetViews>
    <sheetView showGridLines="0" zoomScaleNormal="100" workbookViewId="0">
      <pane xSplit="1" ySplit="2" topLeftCell="B3" activePane="bottomRight" state="frozen"/>
      <selection activeCell="S27" sqref="S27"/>
      <selection pane="topRight" activeCell="S27" sqref="S27"/>
      <selection pane="bottomLeft" activeCell="S27" sqref="S27"/>
      <selection pane="bottomRight"/>
    </sheetView>
  </sheetViews>
  <sheetFormatPr defaultColWidth="8.85546875" defaultRowHeight="12" x14ac:dyDescent="0.2"/>
  <cols>
    <col min="1" max="1" width="43.140625" style="34" bestFit="1" customWidth="1"/>
    <col min="2" max="8" width="8.85546875" style="34"/>
    <col min="9" max="9" width="36.140625" style="34" hidden="1" customWidth="1"/>
    <col min="10" max="16" width="8.85546875" style="34"/>
    <col min="17" max="17" width="36.140625" style="34" hidden="1" customWidth="1"/>
    <col min="18" max="23" width="8.85546875" style="34"/>
    <col min="24" max="24" width="43.140625" style="47" bestFit="1" customWidth="1"/>
    <col min="25" max="16384" width="8.85546875" style="34"/>
  </cols>
  <sheetData>
    <row r="1" spans="1:24" x14ac:dyDescent="0.2">
      <c r="A1" s="1" t="s">
        <v>206</v>
      </c>
      <c r="B1" s="31" t="s">
        <v>149</v>
      </c>
      <c r="C1" s="31"/>
      <c r="D1" s="31"/>
      <c r="E1" s="31"/>
      <c r="F1" s="31"/>
      <c r="G1" s="31"/>
      <c r="I1" s="31"/>
      <c r="J1" s="31" t="s">
        <v>154</v>
      </c>
      <c r="K1" s="31"/>
      <c r="L1" s="31"/>
      <c r="M1" s="31"/>
      <c r="N1" s="31"/>
      <c r="O1" s="31"/>
      <c r="Q1" s="31" t="s">
        <v>85</v>
      </c>
      <c r="R1" s="31" t="s">
        <v>106</v>
      </c>
      <c r="S1" s="31"/>
      <c r="T1" s="31"/>
      <c r="U1" s="31"/>
      <c r="V1" s="31"/>
      <c r="W1" s="31"/>
    </row>
    <row r="2" spans="1:24" x14ac:dyDescent="0.2">
      <c r="A2" s="31"/>
      <c r="B2" s="31" t="s">
        <v>3</v>
      </c>
      <c r="C2" s="31" t="s">
        <v>4</v>
      </c>
      <c r="D2" s="31" t="s">
        <v>5</v>
      </c>
      <c r="E2" s="31" t="s">
        <v>6</v>
      </c>
      <c r="F2" s="31" t="s">
        <v>7</v>
      </c>
      <c r="G2" s="31" t="s">
        <v>289</v>
      </c>
      <c r="I2" s="31" t="s">
        <v>154</v>
      </c>
      <c r="J2" s="31" t="s">
        <v>3</v>
      </c>
      <c r="K2" s="31" t="s">
        <v>4</v>
      </c>
      <c r="L2" s="31" t="s">
        <v>5</v>
      </c>
      <c r="M2" s="31" t="s">
        <v>6</v>
      </c>
      <c r="N2" s="31" t="s">
        <v>7</v>
      </c>
      <c r="O2" s="31" t="s">
        <v>289</v>
      </c>
      <c r="Q2" s="31" t="s">
        <v>106</v>
      </c>
      <c r="R2" s="31" t="s">
        <v>3</v>
      </c>
      <c r="S2" s="31" t="s">
        <v>4</v>
      </c>
      <c r="T2" s="31" t="s">
        <v>5</v>
      </c>
      <c r="U2" s="31" t="s">
        <v>6</v>
      </c>
      <c r="V2" s="31" t="s">
        <v>7</v>
      </c>
      <c r="W2" s="31" t="s">
        <v>289</v>
      </c>
    </row>
    <row r="3" spans="1:24" x14ac:dyDescent="0.2">
      <c r="A3" s="34" t="s">
        <v>184</v>
      </c>
      <c r="B3" s="41">
        <f>Receipts_and_spending!B3</f>
        <v>1098.4227807067657</v>
      </c>
      <c r="C3" s="41">
        <f>Receipts_and_spending!C3</f>
        <v>1152.1861902508144</v>
      </c>
      <c r="D3" s="41">
        <f>Receipts_and_spending!D3</f>
        <v>1187.6905296060008</v>
      </c>
      <c r="E3" s="41">
        <f>Receipts_and_spending!E3</f>
        <v>1232.9037244137219</v>
      </c>
      <c r="F3" s="41">
        <f>Receipts_and_spending!F3</f>
        <v>1284.5058268359385</v>
      </c>
      <c r="G3" s="41">
        <f>Receipts_and_spending!G3</f>
        <v>1338.0332382134984</v>
      </c>
      <c r="I3" s="34" t="s">
        <v>184</v>
      </c>
      <c r="J3" s="42">
        <f t="shared" ref="J3:O4" si="0">R3-B3</f>
        <v>0</v>
      </c>
      <c r="K3" s="42">
        <f t="shared" si="0"/>
        <v>0</v>
      </c>
      <c r="L3" s="42">
        <f t="shared" si="0"/>
        <v>0</v>
      </c>
      <c r="M3" s="42">
        <f t="shared" si="0"/>
        <v>0</v>
      </c>
      <c r="N3" s="42">
        <f t="shared" si="0"/>
        <v>0</v>
      </c>
      <c r="O3" s="42">
        <f t="shared" si="0"/>
        <v>0</v>
      </c>
      <c r="Q3" s="34" t="s">
        <v>184</v>
      </c>
      <c r="R3" s="41">
        <f>Receipts_and_spending!R3</f>
        <v>1098.4227807067657</v>
      </c>
      <c r="S3" s="41">
        <f>Receipts_and_spending!S3</f>
        <v>1152.1861902508144</v>
      </c>
      <c r="T3" s="41">
        <f>Receipts_and_spending!T3</f>
        <v>1187.6905296060008</v>
      </c>
      <c r="U3" s="41">
        <f>Receipts_and_spending!U3</f>
        <v>1232.9037244137219</v>
      </c>
      <c r="V3" s="41">
        <f>Receipts_and_spending!V3</f>
        <v>1284.5058268359385</v>
      </c>
      <c r="W3" s="41">
        <f>Receipts_and_spending!W3</f>
        <v>1338.0332382134984</v>
      </c>
      <c r="X3" s="47" t="str">
        <f>A3</f>
        <v>Public sector current receipts (£ billion)</v>
      </c>
    </row>
    <row r="4" spans="1:24" x14ac:dyDescent="0.2">
      <c r="A4" s="34" t="s">
        <v>185</v>
      </c>
      <c r="B4" s="42">
        <f t="shared" ref="B4:G4" si="1">B3/B$24*100</f>
        <v>40.28699927259288</v>
      </c>
      <c r="C4" s="42">
        <f t="shared" si="1"/>
        <v>41.180263701219197</v>
      </c>
      <c r="D4" s="42">
        <f t="shared" si="1"/>
        <v>41.138779231321344</v>
      </c>
      <c r="E4" s="42">
        <f t="shared" si="1"/>
        <v>41.164666670079257</v>
      </c>
      <c r="F4" s="42">
        <f t="shared" si="1"/>
        <v>41.358241960105033</v>
      </c>
      <c r="G4" s="42">
        <f t="shared" si="1"/>
        <v>41.577689717001149</v>
      </c>
      <c r="I4" s="34" t="s">
        <v>185</v>
      </c>
      <c r="J4" s="42">
        <f t="shared" si="0"/>
        <v>0</v>
      </c>
      <c r="K4" s="42">
        <f t="shared" si="0"/>
        <v>0</v>
      </c>
      <c r="L4" s="42">
        <f t="shared" si="0"/>
        <v>0</v>
      </c>
      <c r="M4" s="42">
        <f t="shared" si="0"/>
        <v>0</v>
      </c>
      <c r="N4" s="42">
        <f t="shared" si="0"/>
        <v>0</v>
      </c>
      <c r="O4" s="42">
        <f t="shared" si="0"/>
        <v>0</v>
      </c>
      <c r="Q4" s="34" t="s">
        <v>185</v>
      </c>
      <c r="R4" s="42">
        <f t="shared" ref="R4:W4" si="2">R3/R$24*100</f>
        <v>40.28699927259288</v>
      </c>
      <c r="S4" s="42">
        <f t="shared" si="2"/>
        <v>41.180263701219197</v>
      </c>
      <c r="T4" s="42">
        <f t="shared" si="2"/>
        <v>41.138779231321344</v>
      </c>
      <c r="U4" s="42">
        <f t="shared" si="2"/>
        <v>41.164666670079257</v>
      </c>
      <c r="V4" s="42">
        <f t="shared" si="2"/>
        <v>41.358241960105033</v>
      </c>
      <c r="W4" s="42">
        <f t="shared" si="2"/>
        <v>41.577689717001149</v>
      </c>
      <c r="X4" s="47" t="str">
        <f>A4</f>
        <v>Public sector current receipts (per cent of GDP)</v>
      </c>
    </row>
    <row r="5" spans="1:24" x14ac:dyDescent="0.2">
      <c r="B5" s="42"/>
      <c r="C5" s="42"/>
      <c r="D5" s="42"/>
      <c r="E5" s="42"/>
      <c r="F5" s="42"/>
      <c r="G5" s="42"/>
      <c r="J5" s="42"/>
      <c r="K5" s="42"/>
      <c r="L5" s="42"/>
      <c r="M5" s="42"/>
      <c r="N5" s="42"/>
      <c r="O5" s="42"/>
      <c r="R5" s="42"/>
      <c r="S5" s="42"/>
      <c r="T5" s="42"/>
      <c r="U5" s="42"/>
      <c r="V5" s="42"/>
      <c r="W5" s="42"/>
    </row>
    <row r="6" spans="1:24" x14ac:dyDescent="0.2">
      <c r="A6" s="34" t="s">
        <v>186</v>
      </c>
      <c r="B6" s="41">
        <f>Receipts_and_spending!B30</f>
        <v>1222.3326630970059</v>
      </c>
      <c r="C6" s="41">
        <f>Receipts_and_spending!C30</f>
        <v>1236.7565161151272</v>
      </c>
      <c r="D6" s="41">
        <f>Receipts_and_spending!D30</f>
        <v>1264.5261694756418</v>
      </c>
      <c r="E6" s="41">
        <f>Receipts_and_spending!E30</f>
        <v>1301.309311306107</v>
      </c>
      <c r="F6" s="41">
        <f>Receipts_and_spending!F30</f>
        <v>1333.5644369090751</v>
      </c>
      <c r="G6" s="41">
        <f>Receipts_and_spending!G30</f>
        <v>1373.0372358330578</v>
      </c>
      <c r="I6" s="34" t="s">
        <v>186</v>
      </c>
      <c r="J6" s="42">
        <f t="shared" ref="J6:O7" si="3">R6-B6</f>
        <v>0</v>
      </c>
      <c r="K6" s="42">
        <f t="shared" si="3"/>
        <v>0</v>
      </c>
      <c r="L6" s="42">
        <f t="shared" si="3"/>
        <v>0</v>
      </c>
      <c r="M6" s="42">
        <f t="shared" si="3"/>
        <v>0</v>
      </c>
      <c r="N6" s="42">
        <f t="shared" si="3"/>
        <v>0</v>
      </c>
      <c r="O6" s="42">
        <f t="shared" si="3"/>
        <v>0</v>
      </c>
      <c r="Q6" s="34" t="s">
        <v>186</v>
      </c>
      <c r="R6" s="41">
        <f>Receipts_and_spending!R30</f>
        <v>1222.3326630970059</v>
      </c>
      <c r="S6" s="41">
        <f>Receipts_and_spending!S30</f>
        <v>1236.7565161151272</v>
      </c>
      <c r="T6" s="41">
        <f>Receipts_and_spending!T30</f>
        <v>1264.5261694756418</v>
      </c>
      <c r="U6" s="41">
        <f>Receipts_and_spending!U30</f>
        <v>1301.309311306107</v>
      </c>
      <c r="V6" s="41">
        <f>Receipts_and_spending!V30</f>
        <v>1333.5644369090751</v>
      </c>
      <c r="W6" s="41">
        <f>Receipts_and_spending!W30</f>
        <v>1373.0372358330578</v>
      </c>
      <c r="X6" s="47" t="str">
        <f>A6</f>
        <v>Total managed expenditure (£ billion)</v>
      </c>
    </row>
    <row r="7" spans="1:24" x14ac:dyDescent="0.2">
      <c r="A7" s="34" t="s">
        <v>187</v>
      </c>
      <c r="B7" s="42">
        <f t="shared" ref="B7:G7" si="4">B6/B$24*100</f>
        <v>44.831658605414319</v>
      </c>
      <c r="C7" s="42">
        <f t="shared" si="4"/>
        <v>44.202890035277505</v>
      </c>
      <c r="D7" s="42">
        <f t="shared" si="4"/>
        <v>43.800183315045963</v>
      </c>
      <c r="E7" s="42">
        <f t="shared" si="4"/>
        <v>43.448618877406076</v>
      </c>
      <c r="F7" s="42">
        <f t="shared" si="4"/>
        <v>42.937820521168554</v>
      </c>
      <c r="G7" s="42">
        <f t="shared" si="4"/>
        <v>42.665394648624428</v>
      </c>
      <c r="I7" s="34" t="s">
        <v>187</v>
      </c>
      <c r="J7" s="42">
        <f t="shared" si="3"/>
        <v>0</v>
      </c>
      <c r="K7" s="42">
        <f t="shared" si="3"/>
        <v>0</v>
      </c>
      <c r="L7" s="42">
        <f t="shared" si="3"/>
        <v>0</v>
      </c>
      <c r="M7" s="42">
        <f t="shared" si="3"/>
        <v>0</v>
      </c>
      <c r="N7" s="42">
        <f t="shared" si="3"/>
        <v>0</v>
      </c>
      <c r="O7" s="42">
        <f t="shared" si="3"/>
        <v>0</v>
      </c>
      <c r="Q7" s="34" t="s">
        <v>187</v>
      </c>
      <c r="R7" s="42">
        <f t="shared" ref="R7:W7" si="5">R6/R$24*100</f>
        <v>44.831658605414319</v>
      </c>
      <c r="S7" s="42">
        <f t="shared" si="5"/>
        <v>44.202890035277505</v>
      </c>
      <c r="T7" s="42">
        <f t="shared" si="5"/>
        <v>43.800183315045963</v>
      </c>
      <c r="U7" s="42">
        <f t="shared" si="5"/>
        <v>43.448618877406076</v>
      </c>
      <c r="V7" s="42">
        <f t="shared" si="5"/>
        <v>42.937820521168554</v>
      </c>
      <c r="W7" s="42">
        <f t="shared" si="5"/>
        <v>42.665394648624428</v>
      </c>
      <c r="X7" s="47" t="str">
        <f>A7</f>
        <v>Total managed expenditure (per cent of GDP)</v>
      </c>
    </row>
    <row r="8" spans="1:24" x14ac:dyDescent="0.2">
      <c r="B8" s="42"/>
      <c r="C8" s="42"/>
      <c r="D8" s="42"/>
      <c r="E8" s="42"/>
      <c r="F8" s="42"/>
      <c r="G8" s="42"/>
      <c r="J8" s="42"/>
      <c r="K8" s="42"/>
      <c r="L8" s="42"/>
      <c r="M8" s="42"/>
      <c r="N8" s="42"/>
      <c r="O8" s="42"/>
      <c r="R8" s="42"/>
      <c r="S8" s="42"/>
      <c r="T8" s="42"/>
      <c r="U8" s="42"/>
      <c r="V8" s="42"/>
      <c r="W8" s="42"/>
    </row>
    <row r="9" spans="1:24" x14ac:dyDescent="0.2">
      <c r="A9" s="34" t="s">
        <v>172</v>
      </c>
      <c r="B9" s="42">
        <f>Receipts_and_spending!B30-Receipts_and_spending!B3</f>
        <v>123.90988239024023</v>
      </c>
      <c r="C9" s="42">
        <f>Receipts_and_spending!C30-Receipts_and_spending!C3</f>
        <v>84.570325864312736</v>
      </c>
      <c r="D9" s="42">
        <f>Receipts_and_spending!D30-Receipts_and_spending!D3</f>
        <v>76.835639869641</v>
      </c>
      <c r="E9" s="42">
        <f>Receipts_and_spending!E30-Receipts_and_spending!E3</f>
        <v>68.405586892385145</v>
      </c>
      <c r="F9" s="42">
        <f>Receipts_and_spending!F30-Receipts_and_spending!F3</f>
        <v>49.058610073136606</v>
      </c>
      <c r="G9" s="42">
        <f>Receipts_and_spending!G30-Receipts_and_spending!G3</f>
        <v>35.003997619559414</v>
      </c>
      <c r="I9" s="34" t="s">
        <v>172</v>
      </c>
      <c r="J9" s="42">
        <f t="shared" ref="J9:O10" si="6">R9-B9</f>
        <v>0</v>
      </c>
      <c r="K9" s="42">
        <f t="shared" si="6"/>
        <v>0</v>
      </c>
      <c r="L9" s="42">
        <f t="shared" si="6"/>
        <v>0</v>
      </c>
      <c r="M9" s="42">
        <f t="shared" si="6"/>
        <v>0</v>
      </c>
      <c r="N9" s="42">
        <f t="shared" si="6"/>
        <v>0</v>
      </c>
      <c r="O9" s="42">
        <f t="shared" si="6"/>
        <v>0</v>
      </c>
      <c r="Q9" s="34" t="s">
        <v>172</v>
      </c>
      <c r="R9" s="42">
        <f>Receipts_and_spending!R30-Receipts_and_spending!R3</f>
        <v>123.90988239024023</v>
      </c>
      <c r="S9" s="42">
        <f>Receipts_and_spending!S30-Receipts_and_spending!S3</f>
        <v>84.570325864312736</v>
      </c>
      <c r="T9" s="42">
        <f>Receipts_and_spending!T30-Receipts_and_spending!T3</f>
        <v>76.835639869641</v>
      </c>
      <c r="U9" s="42">
        <f>Receipts_and_spending!U30-Receipts_and_spending!U3</f>
        <v>68.405586892385145</v>
      </c>
      <c r="V9" s="42">
        <f>Receipts_and_spending!V30-Receipts_and_spending!V3</f>
        <v>49.058610073136606</v>
      </c>
      <c r="W9" s="42">
        <f>Receipts_and_spending!W30-Receipts_and_spending!W3</f>
        <v>35.003997619559414</v>
      </c>
      <c r="X9" s="47" t="str">
        <f>A9</f>
        <v>Public sector net borrowing (£ billion)</v>
      </c>
    </row>
    <row r="10" spans="1:24" x14ac:dyDescent="0.2">
      <c r="A10" s="34" t="s">
        <v>173</v>
      </c>
      <c r="B10" s="42">
        <f t="shared" ref="B10:G10" si="7">B9/B$24*100</f>
        <v>4.5446593328214373</v>
      </c>
      <c r="C10" s="42">
        <f t="shared" si="7"/>
        <v>3.0226263340583159</v>
      </c>
      <c r="D10" s="42">
        <f t="shared" si="7"/>
        <v>2.6614040837246251</v>
      </c>
      <c r="E10" s="42">
        <f t="shared" si="7"/>
        <v>2.2839522073268199</v>
      </c>
      <c r="F10" s="42">
        <f t="shared" si="7"/>
        <v>1.5795785610635285</v>
      </c>
      <c r="G10" s="42">
        <f t="shared" si="7"/>
        <v>1.0877049316232792</v>
      </c>
      <c r="I10" s="34" t="s">
        <v>173</v>
      </c>
      <c r="J10" s="42">
        <f t="shared" si="6"/>
        <v>0</v>
      </c>
      <c r="K10" s="42">
        <f t="shared" si="6"/>
        <v>0</v>
      </c>
      <c r="L10" s="42">
        <f t="shared" si="6"/>
        <v>0</v>
      </c>
      <c r="M10" s="42">
        <f t="shared" si="6"/>
        <v>0</v>
      </c>
      <c r="N10" s="42">
        <f t="shared" si="6"/>
        <v>0</v>
      </c>
      <c r="O10" s="42">
        <f t="shared" si="6"/>
        <v>0</v>
      </c>
      <c r="Q10" s="34" t="s">
        <v>173</v>
      </c>
      <c r="R10" s="42">
        <f t="shared" ref="R10:W10" si="8">R9/R$24*100</f>
        <v>4.5446593328214373</v>
      </c>
      <c r="S10" s="42">
        <f t="shared" si="8"/>
        <v>3.0226263340583159</v>
      </c>
      <c r="T10" s="42">
        <f t="shared" si="8"/>
        <v>2.6614040837246251</v>
      </c>
      <c r="U10" s="42">
        <f t="shared" si="8"/>
        <v>2.2839522073268199</v>
      </c>
      <c r="V10" s="42">
        <f t="shared" si="8"/>
        <v>1.5795785610635285</v>
      </c>
      <c r="W10" s="42">
        <f t="shared" si="8"/>
        <v>1.0877049316232792</v>
      </c>
      <c r="X10" s="47" t="str">
        <f>A10</f>
        <v>Public sector net borrowing (per cent of GDP)</v>
      </c>
    </row>
    <row r="11" spans="1:24" x14ac:dyDescent="0.2">
      <c r="J11" s="42"/>
      <c r="K11" s="42"/>
      <c r="L11" s="42"/>
      <c r="M11" s="42"/>
      <c r="N11" s="42"/>
      <c r="O11" s="42"/>
    </row>
    <row r="12" spans="1:24" x14ac:dyDescent="0.2">
      <c r="A12" s="34" t="s">
        <v>176</v>
      </c>
      <c r="B12" s="42">
        <f>Receipts_and_spending!B46-Receipts_and_spending!B27</f>
        <v>46.360263125270876</v>
      </c>
      <c r="C12" s="42">
        <f>Receipts_and_spending!C46-Receipts_and_spending!C27</f>
        <v>20.227389799775437</v>
      </c>
      <c r="D12" s="42">
        <f>Receipts_and_spending!D46-Receipts_and_spending!D27</f>
        <v>13.54842726823631</v>
      </c>
      <c r="E12" s="42">
        <f>Receipts_and_spending!E46-Receipts_and_spending!E27</f>
        <v>-3.4590714781979841</v>
      </c>
      <c r="F12" s="42">
        <f>Receipts_and_spending!F46-Receipts_and_spending!F27</f>
        <v>-27.431988804762113</v>
      </c>
      <c r="G12" s="42">
        <f>Receipts_and_spending!G46-Receipts_and_spending!G27</f>
        <v>-46.469347106886289</v>
      </c>
      <c r="I12" s="34" t="s">
        <v>176</v>
      </c>
      <c r="J12" s="42">
        <f>ROUND(Receipts_and_spending!J46-Receipts_and_spending!J27,7)</f>
        <v>0</v>
      </c>
      <c r="K12" s="42">
        <f>ROUND(Receipts_and_spending!K46-Receipts_and_spending!K27,7)</f>
        <v>0</v>
      </c>
      <c r="L12" s="42">
        <f>ROUND(Receipts_and_spending!L46-Receipts_and_spending!L27,7)</f>
        <v>0</v>
      </c>
      <c r="M12" s="42">
        <f>ROUND(Receipts_and_spending!M46-Receipts_and_spending!M27,7)</f>
        <v>0</v>
      </c>
      <c r="N12" s="42">
        <f>ROUND(Receipts_and_spending!N46-Receipts_and_spending!N27,7)</f>
        <v>0</v>
      </c>
      <c r="O12" s="42">
        <f>ROUND(Receipts_and_spending!O46-Receipts_and_spending!O27,7)</f>
        <v>0</v>
      </c>
      <c r="Q12" s="34" t="s">
        <v>176</v>
      </c>
      <c r="R12" s="42">
        <f>Receipts_and_spending!R46-Receipts_and_spending!R27</f>
        <v>46.360263125270876</v>
      </c>
      <c r="S12" s="42">
        <f>Receipts_and_spending!S46-Receipts_and_spending!S27</f>
        <v>20.227389799775437</v>
      </c>
      <c r="T12" s="42">
        <f>Receipts_and_spending!T46-Receipts_and_spending!T27</f>
        <v>13.54842726823631</v>
      </c>
      <c r="U12" s="42">
        <f>Receipts_and_spending!U46-Receipts_and_spending!U27</f>
        <v>-3.4590714781979841</v>
      </c>
      <c r="V12" s="42">
        <f>Receipts_and_spending!V46-Receipts_and_spending!V27</f>
        <v>-27.431988804762113</v>
      </c>
      <c r="W12" s="42">
        <f>Receipts_and_spending!W46-Receipts_and_spending!W27</f>
        <v>-46.469347106886289</v>
      </c>
      <c r="X12" s="47" t="str">
        <f>A12</f>
        <v>Primary deficit (£ billion)</v>
      </c>
    </row>
    <row r="13" spans="1:24" x14ac:dyDescent="0.2">
      <c r="A13" s="34" t="s">
        <v>177</v>
      </c>
      <c r="B13" s="42">
        <f t="shared" ref="B13:G13" si="9">B12/B$24*100</f>
        <v>1.7003615726207404</v>
      </c>
      <c r="C13" s="42">
        <f t="shared" si="9"/>
        <v>0.72294673637841322</v>
      </c>
      <c r="D13" s="42">
        <f t="shared" si="9"/>
        <v>0.46928534363617908</v>
      </c>
      <c r="E13" s="42">
        <f t="shared" si="9"/>
        <v>-0.11549281713437053</v>
      </c>
      <c r="F13" s="42">
        <f t="shared" si="9"/>
        <v>-0.88324926733022202</v>
      </c>
      <c r="G13" s="42">
        <f t="shared" si="9"/>
        <v>-1.4439761585754096</v>
      </c>
      <c r="I13" s="34" t="s">
        <v>177</v>
      </c>
      <c r="J13" s="42">
        <f t="shared" ref="J13:O13" si="10">R13-B13</f>
        <v>0</v>
      </c>
      <c r="K13" s="42">
        <f t="shared" si="10"/>
        <v>0</v>
      </c>
      <c r="L13" s="42">
        <f t="shared" si="10"/>
        <v>0</v>
      </c>
      <c r="M13" s="42">
        <f t="shared" si="10"/>
        <v>0</v>
      </c>
      <c r="N13" s="42">
        <f t="shared" si="10"/>
        <v>0</v>
      </c>
      <c r="O13" s="42">
        <f t="shared" si="10"/>
        <v>0</v>
      </c>
      <c r="Q13" s="34" t="s">
        <v>177</v>
      </c>
      <c r="R13" s="42">
        <f t="shared" ref="R13:W13" si="11">R12/R$24*100</f>
        <v>1.7003615726207404</v>
      </c>
      <c r="S13" s="42">
        <f t="shared" si="11"/>
        <v>0.72294673637841322</v>
      </c>
      <c r="T13" s="42">
        <f t="shared" si="11"/>
        <v>0.46928534363617908</v>
      </c>
      <c r="U13" s="42">
        <f t="shared" si="11"/>
        <v>-0.11549281713437053</v>
      </c>
      <c r="V13" s="42">
        <f t="shared" si="11"/>
        <v>-0.88324926733022202</v>
      </c>
      <c r="W13" s="42">
        <f t="shared" si="11"/>
        <v>-1.4439761585754096</v>
      </c>
      <c r="X13" s="47" t="str">
        <f>A13</f>
        <v>Primary deficit (per cent of GDP)</v>
      </c>
    </row>
    <row r="14" spans="1:24" x14ac:dyDescent="0.2">
      <c r="J14" s="42"/>
      <c r="K14" s="42"/>
      <c r="L14" s="42"/>
      <c r="M14" s="42"/>
      <c r="N14" s="42"/>
      <c r="O14" s="42"/>
    </row>
    <row r="15" spans="1:24" x14ac:dyDescent="0.2">
      <c r="A15" s="34" t="s">
        <v>178</v>
      </c>
      <c r="B15" s="42">
        <f t="shared" ref="B15:G15" si="12">B9-B12</f>
        <v>77.549619264969351</v>
      </c>
      <c r="C15" s="42">
        <f t="shared" si="12"/>
        <v>64.342936064537298</v>
      </c>
      <c r="D15" s="42">
        <f t="shared" si="12"/>
        <v>63.28721260140469</v>
      </c>
      <c r="E15" s="42">
        <f t="shared" si="12"/>
        <v>71.864658370583129</v>
      </c>
      <c r="F15" s="42">
        <f t="shared" si="12"/>
        <v>76.490598877898719</v>
      </c>
      <c r="G15" s="42">
        <f t="shared" si="12"/>
        <v>81.473344726445703</v>
      </c>
      <c r="I15" s="34" t="s">
        <v>178</v>
      </c>
      <c r="J15" s="42">
        <f t="shared" ref="J15:O15" si="13">J9-J12</f>
        <v>0</v>
      </c>
      <c r="K15" s="42">
        <f t="shared" si="13"/>
        <v>0</v>
      </c>
      <c r="L15" s="42">
        <f t="shared" si="13"/>
        <v>0</v>
      </c>
      <c r="M15" s="42">
        <f t="shared" si="13"/>
        <v>0</v>
      </c>
      <c r="N15" s="42">
        <f t="shared" si="13"/>
        <v>0</v>
      </c>
      <c r="O15" s="42">
        <f t="shared" si="13"/>
        <v>0</v>
      </c>
      <c r="Q15" s="34" t="s">
        <v>178</v>
      </c>
      <c r="R15" s="42">
        <f t="shared" ref="R15:W15" si="14">R9-R12</f>
        <v>77.549619264969351</v>
      </c>
      <c r="S15" s="42">
        <f t="shared" si="14"/>
        <v>64.342936064537298</v>
      </c>
      <c r="T15" s="42">
        <f t="shared" si="14"/>
        <v>63.28721260140469</v>
      </c>
      <c r="U15" s="42">
        <f t="shared" si="14"/>
        <v>71.864658370583129</v>
      </c>
      <c r="V15" s="42">
        <f t="shared" si="14"/>
        <v>76.490598877898719</v>
      </c>
      <c r="W15" s="42">
        <f t="shared" si="14"/>
        <v>81.473344726445703</v>
      </c>
      <c r="X15" s="47" t="str">
        <f>A15</f>
        <v>Net interest spending (£ billion)</v>
      </c>
    </row>
    <row r="16" spans="1:24" x14ac:dyDescent="0.2">
      <c r="A16" s="34" t="s">
        <v>179</v>
      </c>
      <c r="B16" s="42">
        <f t="shared" ref="B16:G16" si="15">B15/B$24*100</f>
        <v>2.8442977602006971</v>
      </c>
      <c r="C16" s="42">
        <f t="shared" si="15"/>
        <v>2.2996795976799023</v>
      </c>
      <c r="D16" s="42">
        <f t="shared" si="15"/>
        <v>2.1921187400884459</v>
      </c>
      <c r="E16" s="42">
        <f t="shared" si="15"/>
        <v>2.39944502446119</v>
      </c>
      <c r="F16" s="42">
        <f t="shared" si="15"/>
        <v>2.4628278283937504</v>
      </c>
      <c r="G16" s="42">
        <f t="shared" si="15"/>
        <v>2.5316810901986888</v>
      </c>
      <c r="I16" s="34" t="s">
        <v>179</v>
      </c>
      <c r="J16" s="42">
        <f t="shared" ref="J16:O16" si="16">R16-B16</f>
        <v>0</v>
      </c>
      <c r="K16" s="42">
        <f t="shared" si="16"/>
        <v>0</v>
      </c>
      <c r="L16" s="42">
        <f t="shared" si="16"/>
        <v>0</v>
      </c>
      <c r="M16" s="42">
        <f t="shared" si="16"/>
        <v>0</v>
      </c>
      <c r="N16" s="42">
        <f t="shared" si="16"/>
        <v>0</v>
      </c>
      <c r="O16" s="42">
        <f t="shared" si="16"/>
        <v>0</v>
      </c>
      <c r="Q16" s="34" t="s">
        <v>179</v>
      </c>
      <c r="R16" s="42">
        <f t="shared" ref="R16:W16" si="17">R15/R$24*100</f>
        <v>2.8442977602006971</v>
      </c>
      <c r="S16" s="42">
        <f t="shared" si="17"/>
        <v>2.2996795976799023</v>
      </c>
      <c r="T16" s="42">
        <f t="shared" si="17"/>
        <v>2.1921187400884459</v>
      </c>
      <c r="U16" s="42">
        <f t="shared" si="17"/>
        <v>2.39944502446119</v>
      </c>
      <c r="V16" s="42">
        <f t="shared" si="17"/>
        <v>2.4628278283937504</v>
      </c>
      <c r="W16" s="42">
        <f t="shared" si="17"/>
        <v>2.5316810901986888</v>
      </c>
      <c r="X16" s="47" t="str">
        <f>A16</f>
        <v>Net interest spending (per cent of GDP)</v>
      </c>
    </row>
    <row r="17" spans="1:24" x14ac:dyDescent="0.2">
      <c r="J17" s="42"/>
      <c r="K17" s="42"/>
      <c r="L17" s="42"/>
      <c r="M17" s="42"/>
      <c r="N17" s="42"/>
      <c r="O17" s="42"/>
    </row>
    <row r="18" spans="1:24" x14ac:dyDescent="0.2">
      <c r="A18" s="34" t="s">
        <v>180</v>
      </c>
      <c r="B18" s="41">
        <v>2702.1565568664196</v>
      </c>
      <c r="C18" s="41">
        <v>2802.045105857851</v>
      </c>
      <c r="D18" s="41">
        <v>2828.6260179639721</v>
      </c>
      <c r="E18" s="41">
        <v>2913.5665411409636</v>
      </c>
      <c r="F18" s="41">
        <v>3003.749769000724</v>
      </c>
      <c r="G18" s="41">
        <v>3081.4582866384917</v>
      </c>
      <c r="I18" s="34" t="s">
        <v>180</v>
      </c>
      <c r="J18" s="42">
        <f>SUM($J$9:J$9)</f>
        <v>0</v>
      </c>
      <c r="K18" s="42">
        <f>SUM($J$9:K$9)</f>
        <v>0</v>
      </c>
      <c r="L18" s="42">
        <f>SUM($J$9:L$9)</f>
        <v>0</v>
      </c>
      <c r="M18" s="42">
        <f>SUM($J$9:M$9)</f>
        <v>0</v>
      </c>
      <c r="N18" s="42">
        <f>SUM($J$9:N$9)</f>
        <v>0</v>
      </c>
      <c r="O18" s="42">
        <f>SUM($J$9:O$9)</f>
        <v>0</v>
      </c>
      <c r="Q18" s="34" t="s">
        <v>180</v>
      </c>
      <c r="R18" s="41">
        <f t="shared" ref="R18:W18" si="18">B18+J18</f>
        <v>2702.1565568664196</v>
      </c>
      <c r="S18" s="41">
        <f t="shared" si="18"/>
        <v>2802.045105857851</v>
      </c>
      <c r="T18" s="41">
        <f t="shared" si="18"/>
        <v>2828.6260179639721</v>
      </c>
      <c r="U18" s="41">
        <f t="shared" si="18"/>
        <v>2913.5665411409636</v>
      </c>
      <c r="V18" s="41">
        <f t="shared" si="18"/>
        <v>3003.749769000724</v>
      </c>
      <c r="W18" s="41">
        <f t="shared" si="18"/>
        <v>3081.4582866384917</v>
      </c>
      <c r="X18" s="47" t="str">
        <f>A18</f>
        <v>Public sector net debt (£ billion)</v>
      </c>
    </row>
    <row r="19" spans="1:24" x14ac:dyDescent="0.2">
      <c r="A19" s="34" t="s">
        <v>181</v>
      </c>
      <c r="B19" s="42">
        <f t="shared" ref="B19:G19" si="19">B18/B$25*100</f>
        <v>97.869671357578312</v>
      </c>
      <c r="C19" s="42">
        <f t="shared" si="19"/>
        <v>98.62674499354118</v>
      </c>
      <c r="D19" s="42">
        <f t="shared" si="19"/>
        <v>96.281812568704737</v>
      </c>
      <c r="E19" s="42">
        <f t="shared" si="19"/>
        <v>95.509908078966603</v>
      </c>
      <c r="F19" s="42">
        <f t="shared" si="19"/>
        <v>95.000758905519504</v>
      </c>
      <c r="G19" s="42">
        <f t="shared" si="19"/>
        <v>94.10550251775372</v>
      </c>
      <c r="I19" s="34" t="s">
        <v>181</v>
      </c>
      <c r="J19" s="42">
        <f t="shared" ref="J19:O19" si="20">R19-B19</f>
        <v>0</v>
      </c>
      <c r="K19" s="42">
        <f t="shared" si="20"/>
        <v>0</v>
      </c>
      <c r="L19" s="42">
        <f t="shared" si="20"/>
        <v>0</v>
      </c>
      <c r="M19" s="42">
        <f t="shared" si="20"/>
        <v>0</v>
      </c>
      <c r="N19" s="42">
        <f t="shared" si="20"/>
        <v>0</v>
      </c>
      <c r="O19" s="42">
        <f t="shared" si="20"/>
        <v>0</v>
      </c>
      <c r="Q19" s="34" t="s">
        <v>181</v>
      </c>
      <c r="R19" s="42">
        <f t="shared" ref="R19:W19" si="21">R18/R$25*100</f>
        <v>97.869671357578312</v>
      </c>
      <c r="S19" s="42">
        <f t="shared" si="21"/>
        <v>98.62674499354118</v>
      </c>
      <c r="T19" s="42">
        <f t="shared" si="21"/>
        <v>96.281812568704737</v>
      </c>
      <c r="U19" s="42">
        <f t="shared" si="21"/>
        <v>95.509908078966603</v>
      </c>
      <c r="V19" s="42">
        <f t="shared" si="21"/>
        <v>95.000758905519504</v>
      </c>
      <c r="W19" s="42">
        <f t="shared" si="21"/>
        <v>94.10550251775372</v>
      </c>
      <c r="X19" s="47" t="str">
        <f>A19</f>
        <v>Public sector net debt (per cent of GDP)</v>
      </c>
    </row>
    <row r="20" spans="1:24" x14ac:dyDescent="0.2">
      <c r="J20" s="42"/>
      <c r="K20" s="42"/>
      <c r="L20" s="42"/>
      <c r="M20" s="42"/>
      <c r="N20" s="42"/>
      <c r="O20" s="42"/>
    </row>
    <row r="21" spans="1:24" x14ac:dyDescent="0.2">
      <c r="A21" s="34" t="s">
        <v>182</v>
      </c>
      <c r="B21" s="41">
        <v>2458.3134208269626</v>
      </c>
      <c r="C21" s="41">
        <v>2602.6979770888402</v>
      </c>
      <c r="D21" s="41">
        <v>2724.4286236708936</v>
      </c>
      <c r="E21" s="41">
        <v>2844.5410418492847</v>
      </c>
      <c r="F21" s="41">
        <v>2946.7377650182643</v>
      </c>
      <c r="G21" s="41">
        <v>3038.7754488860378</v>
      </c>
      <c r="I21" s="34" t="s">
        <v>182</v>
      </c>
      <c r="J21" s="42">
        <f t="shared" ref="J21:O21" si="22">J18</f>
        <v>0</v>
      </c>
      <c r="K21" s="42">
        <f t="shared" si="22"/>
        <v>0</v>
      </c>
      <c r="L21" s="42">
        <f t="shared" si="22"/>
        <v>0</v>
      </c>
      <c r="M21" s="42">
        <f t="shared" si="22"/>
        <v>0</v>
      </c>
      <c r="N21" s="42">
        <f t="shared" si="22"/>
        <v>0</v>
      </c>
      <c r="O21" s="42">
        <f t="shared" si="22"/>
        <v>0</v>
      </c>
      <c r="Q21" s="34" t="s">
        <v>182</v>
      </c>
      <c r="R21" s="41">
        <f t="shared" ref="R21:W21" si="23">B21+J21</f>
        <v>2458.3134208269626</v>
      </c>
      <c r="S21" s="41">
        <f t="shared" si="23"/>
        <v>2602.6979770888402</v>
      </c>
      <c r="T21" s="41">
        <f t="shared" si="23"/>
        <v>2724.4286236708936</v>
      </c>
      <c r="U21" s="41">
        <f t="shared" si="23"/>
        <v>2844.5410418492847</v>
      </c>
      <c r="V21" s="41">
        <f t="shared" si="23"/>
        <v>2946.7377650182643</v>
      </c>
      <c r="W21" s="41">
        <f t="shared" si="23"/>
        <v>3038.7754488860378</v>
      </c>
      <c r="X21" s="47" t="str">
        <f>A21</f>
        <v>Public sector net debt ex BoE (£ billion)</v>
      </c>
    </row>
    <row r="22" spans="1:24" x14ac:dyDescent="0.2">
      <c r="A22" s="34" t="s">
        <v>183</v>
      </c>
      <c r="B22" s="42">
        <f t="shared" ref="B22:G22" si="24">B21/B$25*100</f>
        <v>89.037893077988912</v>
      </c>
      <c r="C22" s="42">
        <f t="shared" si="24"/>
        <v>91.610099046909781</v>
      </c>
      <c r="D22" s="42">
        <f t="shared" si="24"/>
        <v>92.735103345300644</v>
      </c>
      <c r="E22" s="42">
        <f t="shared" si="24"/>
        <v>93.247176475153182</v>
      </c>
      <c r="F22" s="42">
        <f t="shared" si="24"/>
        <v>93.19761814427693</v>
      </c>
      <c r="G22" s="42">
        <f t="shared" si="24"/>
        <v>92.801999590910526</v>
      </c>
      <c r="I22" s="34" t="s">
        <v>183</v>
      </c>
      <c r="J22" s="42">
        <f t="shared" ref="J22:O22" si="25">R22-B22</f>
        <v>0</v>
      </c>
      <c r="K22" s="42">
        <f t="shared" si="25"/>
        <v>0</v>
      </c>
      <c r="L22" s="42">
        <f t="shared" si="25"/>
        <v>0</v>
      </c>
      <c r="M22" s="42">
        <f t="shared" si="25"/>
        <v>0</v>
      </c>
      <c r="N22" s="42">
        <f t="shared" si="25"/>
        <v>0</v>
      </c>
      <c r="O22" s="42">
        <f t="shared" si="25"/>
        <v>0</v>
      </c>
      <c r="Q22" s="34" t="s">
        <v>183</v>
      </c>
      <c r="R22" s="42">
        <f t="shared" ref="R22:W22" si="26">R21/R$25*100</f>
        <v>89.037893077988912</v>
      </c>
      <c r="S22" s="42">
        <f t="shared" si="26"/>
        <v>91.610099046909781</v>
      </c>
      <c r="T22" s="42">
        <f t="shared" si="26"/>
        <v>92.735103345300644</v>
      </c>
      <c r="U22" s="42">
        <f t="shared" si="26"/>
        <v>93.247176475153182</v>
      </c>
      <c r="V22" s="42">
        <f t="shared" si="26"/>
        <v>93.19761814427693</v>
      </c>
      <c r="W22" s="42">
        <f t="shared" si="26"/>
        <v>92.801999590910526</v>
      </c>
      <c r="X22" s="47" t="str">
        <f>A22</f>
        <v>Public sector net debt ex BoE (per cent of GDP)</v>
      </c>
    </row>
    <row r="23" spans="1:24" x14ac:dyDescent="0.2">
      <c r="J23" s="42"/>
      <c r="K23" s="42"/>
      <c r="L23" s="42"/>
      <c r="M23" s="42"/>
      <c r="N23" s="42"/>
      <c r="O23" s="42"/>
    </row>
    <row r="24" spans="1:24" x14ac:dyDescent="0.2">
      <c r="A24" s="34" t="s">
        <v>174</v>
      </c>
      <c r="B24" s="41">
        <f t="array" ref="B24:G24">TRANSPOSE(Determinants!$M$6:$M$11)</f>
        <v>2726.494404</v>
      </c>
      <c r="C24" s="41">
        <v>2797.908723</v>
      </c>
      <c r="D24" s="41">
        <v>2887.033966</v>
      </c>
      <c r="E24" s="41">
        <v>2995.0533409999994</v>
      </c>
      <c r="F24" s="41">
        <v>3105.8037429999999</v>
      </c>
      <c r="G24" s="41">
        <v>3218.1519639999997</v>
      </c>
      <c r="I24" s="34" t="s">
        <v>174</v>
      </c>
      <c r="J24" s="42">
        <f t="shared" ref="J24:O25" si="27">R24-B24</f>
        <v>0</v>
      </c>
      <c r="K24" s="42">
        <f t="shared" si="27"/>
        <v>0</v>
      </c>
      <c r="L24" s="42">
        <f t="shared" si="27"/>
        <v>0</v>
      </c>
      <c r="M24" s="42">
        <f t="shared" si="27"/>
        <v>0</v>
      </c>
      <c r="N24" s="42">
        <f t="shared" si="27"/>
        <v>0</v>
      </c>
      <c r="O24" s="42">
        <f t="shared" si="27"/>
        <v>0</v>
      </c>
      <c r="Q24" s="34" t="s">
        <v>174</v>
      </c>
      <c r="R24" s="41">
        <f t="array" ref="R24:W24">TRANSPOSE(Determinants!$M$16:$M$21)</f>
        <v>2726.494404</v>
      </c>
      <c r="S24" s="41">
        <v>2797.908723</v>
      </c>
      <c r="T24" s="41">
        <v>2887.033966</v>
      </c>
      <c r="U24" s="41">
        <v>2995.0533409999994</v>
      </c>
      <c r="V24" s="41">
        <v>3105.8037429999999</v>
      </c>
      <c r="W24" s="41">
        <v>3218.1519639999997</v>
      </c>
      <c r="X24" s="47" t="str">
        <f>A24</f>
        <v>Memo: FY nominal GDP (£ billion)</v>
      </c>
    </row>
    <row r="25" spans="1:24" x14ac:dyDescent="0.2">
      <c r="A25" s="34" t="s">
        <v>175</v>
      </c>
      <c r="B25" s="41">
        <f t="array" ref="B25:G25">TRANSPOSE(Determinants!$AE$6:$AE$11)</f>
        <v>2760.9743850000004</v>
      </c>
      <c r="C25" s="41">
        <v>2841.0601060000004</v>
      </c>
      <c r="D25" s="41">
        <v>2937.8612039999998</v>
      </c>
      <c r="E25" s="41">
        <v>3050.5385249999999</v>
      </c>
      <c r="F25" s="41">
        <v>3161.8166039999996</v>
      </c>
      <c r="G25" s="41">
        <v>3274.47195349406</v>
      </c>
      <c r="I25" s="34" t="s">
        <v>175</v>
      </c>
      <c r="J25" s="42">
        <f t="shared" si="27"/>
        <v>0</v>
      </c>
      <c r="K25" s="42">
        <f t="shared" si="27"/>
        <v>0</v>
      </c>
      <c r="L25" s="42">
        <f t="shared" si="27"/>
        <v>0</v>
      </c>
      <c r="M25" s="42">
        <f t="shared" si="27"/>
        <v>0</v>
      </c>
      <c r="N25" s="42">
        <f t="shared" si="27"/>
        <v>0</v>
      </c>
      <c r="O25" s="42">
        <f t="shared" si="27"/>
        <v>0</v>
      </c>
      <c r="Q25" s="34" t="s">
        <v>175</v>
      </c>
      <c r="R25" s="41">
        <f t="array" ref="R25:W25">TRANSPOSE(Determinants!$AE$16:$AE$21)</f>
        <v>2760.9743850000004</v>
      </c>
      <c r="S25" s="41">
        <v>2841.0601060000004</v>
      </c>
      <c r="T25" s="41">
        <v>2937.8612039999998</v>
      </c>
      <c r="U25" s="41">
        <v>3050.5385249999999</v>
      </c>
      <c r="V25" s="41">
        <v>3161.8166039999996</v>
      </c>
      <c r="W25" s="41">
        <v>3274.47195349406</v>
      </c>
      <c r="X25" s="47" t="str">
        <f>A25</f>
        <v>Memo: March-centred nominal GDP (£ billion)</v>
      </c>
    </row>
    <row r="26" spans="1:24" x14ac:dyDescent="0.2">
      <c r="J26" s="42"/>
      <c r="K26" s="42"/>
      <c r="L26" s="42"/>
      <c r="M26" s="42"/>
      <c r="N26" s="42"/>
      <c r="O26" s="42"/>
    </row>
    <row r="27" spans="1:24" x14ac:dyDescent="0.2">
      <c r="A27" s="34" t="s">
        <v>193</v>
      </c>
      <c r="C27" s="41">
        <f t="shared" ref="C27:G28" si="28">C21-B21</f>
        <v>144.38455626187761</v>
      </c>
      <c r="D27" s="41">
        <f t="shared" si="28"/>
        <v>121.7306465820534</v>
      </c>
      <c r="E27" s="41">
        <f t="shared" si="28"/>
        <v>120.11241817839118</v>
      </c>
      <c r="F27" s="41">
        <f t="shared" si="28"/>
        <v>102.19672316897959</v>
      </c>
      <c r="G27" s="41">
        <f t="shared" si="28"/>
        <v>92.037683867773467</v>
      </c>
      <c r="J27" s="42"/>
      <c r="K27" s="42">
        <f t="shared" ref="K27:O28" si="29">S27-C27</f>
        <v>0</v>
      </c>
      <c r="L27" s="42">
        <f t="shared" si="29"/>
        <v>0</v>
      </c>
      <c r="M27" s="42">
        <f t="shared" si="29"/>
        <v>0</v>
      </c>
      <c r="N27" s="42">
        <f t="shared" si="29"/>
        <v>0</v>
      </c>
      <c r="O27" s="42">
        <f t="shared" si="29"/>
        <v>0</v>
      </c>
      <c r="S27" s="41">
        <f t="shared" ref="S27:W28" si="30">S21-R21</f>
        <v>144.38455626187761</v>
      </c>
      <c r="T27" s="41">
        <f t="shared" si="30"/>
        <v>121.7306465820534</v>
      </c>
      <c r="U27" s="41">
        <f t="shared" si="30"/>
        <v>120.11241817839118</v>
      </c>
      <c r="V27" s="41">
        <f t="shared" si="30"/>
        <v>102.19672316897959</v>
      </c>
      <c r="W27" s="41">
        <f t="shared" si="30"/>
        <v>92.037683867773467</v>
      </c>
      <c r="X27" s="47" t="str">
        <f>A27</f>
        <v>Year-on-year change in PSND ex BoE (£ billion)</v>
      </c>
    </row>
    <row r="28" spans="1:24" x14ac:dyDescent="0.2">
      <c r="A28" s="34" t="s">
        <v>194</v>
      </c>
      <c r="C28" s="42">
        <f t="shared" si="28"/>
        <v>2.5722059689208692</v>
      </c>
      <c r="D28" s="42">
        <f t="shared" si="28"/>
        <v>1.1250042983908628</v>
      </c>
      <c r="E28" s="42">
        <f t="shared" si="28"/>
        <v>0.5120731298525385</v>
      </c>
      <c r="F28" s="42">
        <f t="shared" si="28"/>
        <v>-4.9558330876251944E-2</v>
      </c>
      <c r="G28" s="42">
        <f t="shared" si="28"/>
        <v>-0.39561855336640406</v>
      </c>
      <c r="J28" s="42"/>
      <c r="K28" s="42">
        <f t="shared" si="29"/>
        <v>0</v>
      </c>
      <c r="L28" s="42">
        <f t="shared" si="29"/>
        <v>0</v>
      </c>
      <c r="M28" s="42">
        <f t="shared" si="29"/>
        <v>0</v>
      </c>
      <c r="N28" s="42">
        <f t="shared" si="29"/>
        <v>0</v>
      </c>
      <c r="O28" s="42">
        <f t="shared" si="29"/>
        <v>0</v>
      </c>
      <c r="S28" s="42">
        <f t="shared" si="30"/>
        <v>2.5722059689208692</v>
      </c>
      <c r="T28" s="42">
        <f t="shared" si="30"/>
        <v>1.1250042983908628</v>
      </c>
      <c r="U28" s="42">
        <f t="shared" si="30"/>
        <v>0.5120731298525385</v>
      </c>
      <c r="V28" s="42">
        <f t="shared" si="30"/>
        <v>-4.9558330876251944E-2</v>
      </c>
      <c r="W28" s="42">
        <f t="shared" si="30"/>
        <v>-0.39561855336640406</v>
      </c>
      <c r="X28" s="47" t="str">
        <f>A28</f>
        <v>Year-on-year change in PSND ex BoE (per cent of GDP)</v>
      </c>
    </row>
    <row r="29" spans="1:24" x14ac:dyDescent="0.2">
      <c r="J29" s="42"/>
      <c r="K29" s="42"/>
      <c r="L29" s="42"/>
      <c r="M29" s="42"/>
      <c r="N29" s="42"/>
      <c r="O29" s="42"/>
    </row>
    <row r="30" spans="1:24" x14ac:dyDescent="0.2">
      <c r="A30" s="34" t="s">
        <v>195</v>
      </c>
      <c r="F30" s="42">
        <f>E22/100*F25-F21</f>
        <v>1.566943534310667</v>
      </c>
      <c r="G30" s="42">
        <f>F22/100*G25-G21</f>
        <v>12.954418572801387</v>
      </c>
      <c r="J30" s="42"/>
      <c r="K30" s="42"/>
      <c r="L30" s="42"/>
      <c r="M30" s="42"/>
      <c r="N30" s="42">
        <f>V30-F30</f>
        <v>0</v>
      </c>
      <c r="O30" s="42">
        <f>W30-G30</f>
        <v>0</v>
      </c>
      <c r="V30" s="42">
        <f>U22/100*V25-V21</f>
        <v>1.566943534310667</v>
      </c>
      <c r="W30" s="42">
        <f>V22/100*W25-W21</f>
        <v>12.954418572801387</v>
      </c>
      <c r="X30" s="47" t="str">
        <f>A30</f>
        <v>Fiscal mandate headroom (£ billion)</v>
      </c>
    </row>
  </sheetData>
  <conditionalFormatting sqref="J3:O3">
    <cfRule type="cellIs" dxfId="42" priority="44" operator="lessThan">
      <formula>0</formula>
    </cfRule>
    <cfRule type="cellIs" dxfId="41" priority="45" operator="greaterThan">
      <formula>0</formula>
    </cfRule>
    <cfRule type="expression" dxfId="40" priority="46">
      <formula>"&lt;0"</formula>
    </cfRule>
  </conditionalFormatting>
  <conditionalFormatting sqref="J4:O4">
    <cfRule type="cellIs" dxfId="39" priority="41" operator="lessThan">
      <formula>0</formula>
    </cfRule>
    <cfRule type="cellIs" dxfId="38" priority="42" operator="greaterThan">
      <formula>0</formula>
    </cfRule>
    <cfRule type="expression" dxfId="37" priority="43">
      <formula>"&lt;0"</formula>
    </cfRule>
  </conditionalFormatting>
  <conditionalFormatting sqref="J6:O6">
    <cfRule type="cellIs" dxfId="36" priority="39" operator="lessThan">
      <formula>0</formula>
    </cfRule>
    <cfRule type="cellIs" dxfId="35" priority="40" operator="greaterThan">
      <formula>0</formula>
    </cfRule>
  </conditionalFormatting>
  <conditionalFormatting sqref="J7:O7">
    <cfRule type="cellIs" dxfId="34" priority="37" operator="lessThan">
      <formula>0</formula>
    </cfRule>
    <cfRule type="cellIs" dxfId="33" priority="38" operator="greaterThan">
      <formula>0</formula>
    </cfRule>
  </conditionalFormatting>
  <conditionalFormatting sqref="J9:O9">
    <cfRule type="cellIs" dxfId="32" priority="35" operator="lessThan">
      <formula>0</formula>
    </cfRule>
    <cfRule type="cellIs" dxfId="31" priority="36" operator="greaterThan">
      <formula>0</formula>
    </cfRule>
  </conditionalFormatting>
  <conditionalFormatting sqref="J10:O10">
    <cfRule type="cellIs" dxfId="30" priority="33" operator="lessThan">
      <formula>0</formula>
    </cfRule>
    <cfRule type="cellIs" dxfId="29" priority="34" operator="greaterThan">
      <formula>0</formula>
    </cfRule>
  </conditionalFormatting>
  <conditionalFormatting sqref="J12:O12">
    <cfRule type="cellIs" dxfId="28" priority="31" operator="lessThan">
      <formula>0</formula>
    </cfRule>
    <cfRule type="cellIs" dxfId="27" priority="32" operator="greaterThan">
      <formula>0</formula>
    </cfRule>
  </conditionalFormatting>
  <conditionalFormatting sqref="J13:O13">
    <cfRule type="cellIs" dxfId="26" priority="29" operator="lessThan">
      <formula>0</formula>
    </cfRule>
    <cfRule type="cellIs" dxfId="25" priority="30" operator="greaterThan">
      <formula>0</formula>
    </cfRule>
  </conditionalFormatting>
  <conditionalFormatting sqref="J15:O15">
    <cfRule type="cellIs" dxfId="24" priority="27" operator="lessThan">
      <formula>0</formula>
    </cfRule>
    <cfRule type="cellIs" dxfId="23" priority="28" operator="greaterThan">
      <formula>0</formula>
    </cfRule>
  </conditionalFormatting>
  <conditionalFormatting sqref="J16:O16">
    <cfRule type="cellIs" dxfId="22" priority="25" operator="lessThan">
      <formula>0</formula>
    </cfRule>
    <cfRule type="cellIs" dxfId="21" priority="26" operator="greaterThan">
      <formula>0</formula>
    </cfRule>
  </conditionalFormatting>
  <conditionalFormatting sqref="J18:O18">
    <cfRule type="cellIs" dxfId="20" priority="23" operator="lessThan">
      <formula>0</formula>
    </cfRule>
    <cfRule type="cellIs" dxfId="19" priority="24" operator="greaterThan">
      <formula>0</formula>
    </cfRule>
  </conditionalFormatting>
  <conditionalFormatting sqref="J19:O19">
    <cfRule type="cellIs" dxfId="18" priority="21" operator="lessThan">
      <formula>0</formula>
    </cfRule>
    <cfRule type="cellIs" dxfId="17" priority="22" operator="greaterThan">
      <formula>0</formula>
    </cfRule>
  </conditionalFormatting>
  <conditionalFormatting sqref="J21:O21">
    <cfRule type="cellIs" dxfId="16" priority="19" operator="lessThan">
      <formula>0</formula>
    </cfRule>
    <cfRule type="cellIs" dxfId="15" priority="20" operator="greaterThan">
      <formula>0</formula>
    </cfRule>
  </conditionalFormatting>
  <conditionalFormatting sqref="J22:O22">
    <cfRule type="cellIs" dxfId="14" priority="17" operator="lessThan">
      <formula>0</formula>
    </cfRule>
    <cfRule type="cellIs" dxfId="13" priority="18" operator="greaterThan">
      <formula>0</formula>
    </cfRule>
  </conditionalFormatting>
  <conditionalFormatting sqref="J24:O24">
    <cfRule type="cellIs" dxfId="12" priority="14" operator="lessThan">
      <formula>0</formula>
    </cfRule>
    <cfRule type="cellIs" dxfId="11" priority="15" operator="greaterThan">
      <formula>0</formula>
    </cfRule>
    <cfRule type="expression" dxfId="10" priority="16">
      <formula>"&lt;0"</formula>
    </cfRule>
  </conditionalFormatting>
  <conditionalFormatting sqref="J25:O25">
    <cfRule type="cellIs" dxfId="9" priority="11" operator="lessThan">
      <formula>0</formula>
    </cfRule>
    <cfRule type="cellIs" dxfId="8" priority="12" operator="greaterThan">
      <formula>0</formula>
    </cfRule>
    <cfRule type="expression" dxfId="7" priority="13">
      <formula>"&lt;0"</formula>
    </cfRule>
  </conditionalFormatting>
  <conditionalFormatting sqref="N30:O30">
    <cfRule type="cellIs" dxfId="6" priority="5" operator="lessThan">
      <formula>0</formula>
    </cfRule>
    <cfRule type="cellIs" dxfId="5" priority="6" operator="greaterThan">
      <formula>0</formula>
    </cfRule>
    <cfRule type="expression" dxfId="4" priority="7">
      <formula>"&lt;0"</formula>
    </cfRule>
  </conditionalFormatting>
  <conditionalFormatting sqref="K27:O27">
    <cfRule type="cellIs" dxfId="3" priority="3" operator="lessThan">
      <formula>0</formula>
    </cfRule>
    <cfRule type="cellIs" dxfId="2" priority="4" operator="greaterThan">
      <formula>0</formula>
    </cfRule>
  </conditionalFormatting>
  <conditionalFormatting sqref="K28:O28">
    <cfRule type="cellIs" dxfId="1" priority="1" operator="lessThan">
      <formula>0</formula>
    </cfRule>
    <cfRule type="cellIs" dxfId="0" priority="2" operator="greaterThan">
      <formula>0</formula>
    </cfRule>
  </conditionalFormatting>
  <hyperlinks>
    <hyperlink ref="A1" location="Notes!A1" display="Back to contents" xr:uid="{3D3C80DB-FC7F-4A97-98A1-3A8A4E60A106}"/>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6D986-24AC-4153-AD8A-EA732D76805F}">
  <dimension ref="A1"/>
  <sheetViews>
    <sheetView showGridLines="0" zoomScaleNormal="100" workbookViewId="0"/>
  </sheetViews>
  <sheetFormatPr defaultColWidth="8.7109375" defaultRowHeight="12" x14ac:dyDescent="0.2"/>
  <cols>
    <col min="1" max="1" width="9.5703125" style="34" customWidth="1"/>
    <col min="2" max="16384" width="8.7109375" style="34"/>
  </cols>
  <sheetData>
    <row r="1" spans="1:1" x14ac:dyDescent="0.2">
      <c r="A1" s="1" t="s">
        <v>206</v>
      </c>
    </row>
  </sheetData>
  <hyperlinks>
    <hyperlink ref="A1" location="Notes!A1" display="Back to contents" xr:uid="{46DE9A87-F6D8-4BB1-920B-423CFC1CA206}"/>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C40B-3600-4081-AB3A-A6CAF878CAFF}">
  <sheetPr>
    <tabColor rgb="FF477391"/>
  </sheetPr>
  <dimension ref="A1"/>
  <sheetViews>
    <sheetView zoomScaleNormal="100" workbookViewId="0"/>
  </sheetViews>
  <sheetFormatPr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D67C6-5F1D-4A3D-9709-A926F5B89E7F}">
  <dimension ref="A1:AR24"/>
  <sheetViews>
    <sheetView showGridLines="0" zoomScaleNormal="100" workbookViewId="0">
      <pane xSplit="1" ySplit="4" topLeftCell="B5" activePane="bottomRight" state="frozen"/>
      <selection pane="topRight" activeCell="B1" sqref="B1"/>
      <selection pane="bottomLeft" activeCell="A2" sqref="A2"/>
      <selection pane="bottomRight"/>
    </sheetView>
  </sheetViews>
  <sheetFormatPr defaultColWidth="8.7109375" defaultRowHeight="12" x14ac:dyDescent="0.2"/>
  <cols>
    <col min="1" max="1" width="13.42578125" style="34" bestFit="1" customWidth="1"/>
    <col min="2" max="2" width="13.28515625" style="34" customWidth="1"/>
    <col min="3" max="3" width="10.85546875" style="34" bestFit="1" customWidth="1"/>
    <col min="4" max="4" width="9.7109375" style="34" bestFit="1" customWidth="1"/>
    <col min="5" max="5" width="9.7109375" style="34" customWidth="1"/>
    <col min="6" max="7" width="9.140625" style="34" customWidth="1"/>
    <col min="8" max="8" width="11.5703125" style="34" customWidth="1"/>
    <col min="9" max="9" width="12.42578125" style="34" customWidth="1"/>
    <col min="10" max="10" width="15.85546875" style="34" customWidth="1"/>
    <col min="11" max="11" width="11.5703125" style="34" bestFit="1" customWidth="1"/>
    <col min="12" max="12" width="8.7109375" style="34"/>
    <col min="13" max="14" width="12.140625" style="34" customWidth="1"/>
    <col min="15" max="16" width="8.7109375" style="34"/>
    <col min="17" max="17" width="9.42578125" style="34" bestFit="1" customWidth="1"/>
    <col min="18" max="19" width="9.42578125" style="34" customWidth="1"/>
    <col min="20" max="21" width="8.7109375" style="34"/>
    <col min="22" max="22" width="9.140625" style="34" customWidth="1"/>
    <col min="23" max="23" width="11.140625" style="34" bestFit="1" customWidth="1"/>
    <col min="24" max="31" width="8.7109375" style="34"/>
    <col min="32" max="32" width="12" style="34" bestFit="1" customWidth="1"/>
    <col min="33" max="37" width="8.7109375" style="34"/>
    <col min="38" max="38" width="10" style="34" bestFit="1" customWidth="1"/>
    <col min="39" max="39" width="11.7109375" style="34" customWidth="1"/>
    <col min="40" max="16384" width="8.7109375" style="34"/>
  </cols>
  <sheetData>
    <row r="1" spans="1:44" x14ac:dyDescent="0.2">
      <c r="A1" s="1" t="s">
        <v>206</v>
      </c>
      <c r="B1" s="30" t="s">
        <v>83</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row>
    <row r="2" spans="1:44" x14ac:dyDescent="0.2">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row>
    <row r="3" spans="1:44" ht="24" x14ac:dyDescent="0.2">
      <c r="A3" s="31"/>
      <c r="B3" s="35" t="s">
        <v>84</v>
      </c>
      <c r="C3" s="35" t="s">
        <v>85</v>
      </c>
      <c r="D3" s="35" t="s">
        <v>87</v>
      </c>
      <c r="E3" s="35" t="s">
        <v>85</v>
      </c>
      <c r="F3" s="35" t="s">
        <v>85</v>
      </c>
      <c r="G3" s="35" t="s">
        <v>85</v>
      </c>
      <c r="H3" s="35" t="s">
        <v>85</v>
      </c>
      <c r="I3" s="35" t="s">
        <v>85</v>
      </c>
      <c r="J3" s="35" t="s">
        <v>85</v>
      </c>
      <c r="K3" s="35" t="s">
        <v>85</v>
      </c>
      <c r="L3" s="35" t="s">
        <v>85</v>
      </c>
      <c r="M3" s="35" t="s">
        <v>85</v>
      </c>
      <c r="N3" s="35" t="s">
        <v>85</v>
      </c>
      <c r="O3" s="35" t="s">
        <v>256</v>
      </c>
      <c r="P3" s="35" t="s">
        <v>255</v>
      </c>
      <c r="Q3" s="35" t="s">
        <v>87</v>
      </c>
      <c r="R3" s="35" t="s">
        <v>85</v>
      </c>
      <c r="S3" s="35" t="s">
        <v>85</v>
      </c>
      <c r="T3" s="35" t="s">
        <v>91</v>
      </c>
      <c r="U3" s="35" t="s">
        <v>93</v>
      </c>
      <c r="V3" s="35" t="s">
        <v>268</v>
      </c>
      <c r="W3" s="35"/>
      <c r="X3" s="35"/>
      <c r="Y3" s="35"/>
      <c r="Z3" s="35"/>
      <c r="AA3" s="35"/>
      <c r="AB3" s="35"/>
      <c r="AC3" s="35"/>
      <c r="AD3" s="35"/>
      <c r="AE3" s="35" t="s">
        <v>85</v>
      </c>
      <c r="AF3" s="35" t="s">
        <v>136</v>
      </c>
      <c r="AG3" s="35" t="s">
        <v>98</v>
      </c>
      <c r="AH3" s="35" t="s">
        <v>100</v>
      </c>
      <c r="AI3" s="35" t="s">
        <v>100</v>
      </c>
      <c r="AJ3" s="35" t="s">
        <v>98</v>
      </c>
      <c r="AK3" s="35" t="s">
        <v>98</v>
      </c>
      <c r="AL3" s="35" t="s">
        <v>100</v>
      </c>
      <c r="AM3" s="35" t="s">
        <v>100</v>
      </c>
      <c r="AN3" s="35" t="s">
        <v>131</v>
      </c>
      <c r="AO3" s="35"/>
      <c r="AP3" s="48"/>
      <c r="AQ3" s="49"/>
      <c r="AR3" s="49"/>
    </row>
    <row r="4" spans="1:44" ht="48" x14ac:dyDescent="0.2">
      <c r="A4" s="31"/>
      <c r="B4" s="35" t="s">
        <v>0</v>
      </c>
      <c r="C4" s="35" t="s">
        <v>8</v>
      </c>
      <c r="D4" s="35" t="s">
        <v>86</v>
      </c>
      <c r="E4" s="35" t="s">
        <v>254</v>
      </c>
      <c r="F4" s="35" t="s">
        <v>88</v>
      </c>
      <c r="G4" s="35" t="s">
        <v>89</v>
      </c>
      <c r="H4" s="35" t="s">
        <v>252</v>
      </c>
      <c r="I4" s="35" t="s">
        <v>16</v>
      </c>
      <c r="J4" s="35" t="s">
        <v>18</v>
      </c>
      <c r="K4" s="35" t="s">
        <v>245</v>
      </c>
      <c r="L4" s="35" t="s">
        <v>20</v>
      </c>
      <c r="M4" s="35" t="s">
        <v>22</v>
      </c>
      <c r="N4" s="35" t="s">
        <v>101</v>
      </c>
      <c r="O4" s="35" t="s">
        <v>23</v>
      </c>
      <c r="P4" s="35" t="s">
        <v>28</v>
      </c>
      <c r="Q4" s="35" t="s">
        <v>29</v>
      </c>
      <c r="R4" s="97" t="s">
        <v>241</v>
      </c>
      <c r="S4" s="97" t="s">
        <v>242</v>
      </c>
      <c r="T4" s="35" t="s">
        <v>90</v>
      </c>
      <c r="U4" s="35" t="s">
        <v>92</v>
      </c>
      <c r="V4" s="35" t="s">
        <v>269</v>
      </c>
      <c r="W4" s="35" t="s">
        <v>94</v>
      </c>
      <c r="X4" s="35" t="s">
        <v>52</v>
      </c>
      <c r="Y4" s="35" t="s">
        <v>95</v>
      </c>
      <c r="Z4" s="35" t="s">
        <v>57</v>
      </c>
      <c r="AA4" s="35" t="s">
        <v>96</v>
      </c>
      <c r="AB4" s="35" t="s">
        <v>60</v>
      </c>
      <c r="AC4" s="35" t="s">
        <v>63</v>
      </c>
      <c r="AD4" s="35" t="s">
        <v>188</v>
      </c>
      <c r="AE4" s="35" t="s">
        <v>97</v>
      </c>
      <c r="AF4" s="35" t="s">
        <v>134</v>
      </c>
      <c r="AG4" s="35" t="s">
        <v>99</v>
      </c>
      <c r="AH4" s="35" t="s">
        <v>99</v>
      </c>
      <c r="AI4" s="35" t="s">
        <v>96</v>
      </c>
      <c r="AJ4" s="35" t="s">
        <v>102</v>
      </c>
      <c r="AK4" s="35" t="s">
        <v>95</v>
      </c>
      <c r="AL4" s="35" t="s">
        <v>125</v>
      </c>
      <c r="AM4" s="35" t="s">
        <v>130</v>
      </c>
      <c r="AN4" s="35" t="s">
        <v>99</v>
      </c>
      <c r="AO4" s="35" t="s">
        <v>291</v>
      </c>
      <c r="AP4" s="48"/>
      <c r="AQ4" s="49"/>
      <c r="AR4" s="49"/>
    </row>
    <row r="5" spans="1:44" x14ac:dyDescent="0.2">
      <c r="A5" s="34" t="s">
        <v>105</v>
      </c>
      <c r="B5" s="38">
        <v>142.47593354382033</v>
      </c>
      <c r="C5" s="38">
        <v>161.762</v>
      </c>
      <c r="D5" s="50">
        <v>32834.75</v>
      </c>
      <c r="E5" s="38">
        <v>94.813999999999993</v>
      </c>
      <c r="F5" s="50">
        <v>1552.431</v>
      </c>
      <c r="G5" s="50">
        <v>1400.259</v>
      </c>
      <c r="H5" s="38">
        <v>138.44399999999999</v>
      </c>
      <c r="I5" s="39">
        <v>418.35399999999998</v>
      </c>
      <c r="J5" s="38">
        <v>242.858</v>
      </c>
      <c r="K5" s="38">
        <v>90.021240000000006</v>
      </c>
      <c r="L5" s="38">
        <v>2273.3939999999998</v>
      </c>
      <c r="M5" s="38">
        <v>2552.2260000000001</v>
      </c>
      <c r="N5" s="38">
        <v>2506.17</v>
      </c>
      <c r="O5" s="50">
        <v>4088.5339649999996</v>
      </c>
      <c r="P5" s="38">
        <v>148.96699229083333</v>
      </c>
      <c r="Q5" s="50">
        <v>1208.67</v>
      </c>
      <c r="R5" s="38">
        <v>914.46</v>
      </c>
      <c r="S5" s="50">
        <v>8383.5830000000005</v>
      </c>
      <c r="T5" s="38">
        <v>95.178280184981546</v>
      </c>
      <c r="U5" s="38">
        <v>185.65499999999997</v>
      </c>
      <c r="V5" s="50">
        <v>184.72650700326241</v>
      </c>
      <c r="W5" s="51">
        <v>1.2051750000000001</v>
      </c>
      <c r="X5" s="38">
        <v>351.21666649999997</v>
      </c>
      <c r="Y5" s="52">
        <v>12.873938663127603</v>
      </c>
      <c r="Z5" s="38">
        <v>124.61366666666667</v>
      </c>
      <c r="AA5" s="52">
        <v>10.036409874522789</v>
      </c>
      <c r="AB5" s="52">
        <v>2.3091499999999998</v>
      </c>
      <c r="AC5" s="51">
        <v>0.85458333333333325</v>
      </c>
      <c r="AD5" s="51">
        <v>3.176825</v>
      </c>
      <c r="AE5" s="38">
        <v>2650.0190509999998</v>
      </c>
      <c r="AF5" s="38">
        <v>1.27925</v>
      </c>
      <c r="AG5" s="39">
        <v>4.4656161828745766</v>
      </c>
      <c r="AH5" s="39">
        <v>6.2774280299047192</v>
      </c>
      <c r="AI5" s="51">
        <v>10</v>
      </c>
      <c r="AJ5" s="38">
        <v>337.23333300000002</v>
      </c>
      <c r="AK5" s="54">
        <v>11.543550178107576</v>
      </c>
      <c r="AL5" s="54">
        <f>AI5</f>
        <v>10</v>
      </c>
      <c r="AM5" s="54">
        <v>3</v>
      </c>
      <c r="AN5" s="54">
        <v>6.0881954481788902</v>
      </c>
      <c r="AO5" s="54">
        <v>10.100000000000001</v>
      </c>
      <c r="AP5" s="48"/>
      <c r="AQ5" s="49"/>
      <c r="AR5" s="49"/>
    </row>
    <row r="6" spans="1:44" x14ac:dyDescent="0.2">
      <c r="A6" s="34" t="s">
        <v>3</v>
      </c>
      <c r="B6" s="38">
        <v>151.37052619533523</v>
      </c>
      <c r="C6" s="38">
        <v>169.10065440000002</v>
      </c>
      <c r="D6" s="50">
        <v>32879.37055</v>
      </c>
      <c r="E6" s="38">
        <v>86.845374679566774</v>
      </c>
      <c r="F6" s="50">
        <v>1671.739922</v>
      </c>
      <c r="G6" s="50">
        <v>1408.3865169999999</v>
      </c>
      <c r="H6" s="38">
        <v>145.45820980000002</v>
      </c>
      <c r="I6" s="39">
        <v>453.50658513225005</v>
      </c>
      <c r="J6" s="38">
        <v>245.1130086</v>
      </c>
      <c r="K6" s="38">
        <v>99.023364000000015</v>
      </c>
      <c r="L6" s="38">
        <v>2285.9507221354329</v>
      </c>
      <c r="M6" s="38">
        <v>2726.494404</v>
      </c>
      <c r="N6" s="38">
        <v>2697.095217</v>
      </c>
      <c r="O6" s="50">
        <v>4133.2666799999997</v>
      </c>
      <c r="P6" s="38">
        <v>147.66319004228905</v>
      </c>
      <c r="Q6" s="50">
        <v>967.04025999999999</v>
      </c>
      <c r="R6" s="38">
        <v>886.76086099999998</v>
      </c>
      <c r="S6" s="50">
        <v>8461.8461500000012</v>
      </c>
      <c r="T6" s="38">
        <v>84.145220538720537</v>
      </c>
      <c r="U6" s="38">
        <v>100.29953703703704</v>
      </c>
      <c r="V6" s="50">
        <v>93.846937225516029</v>
      </c>
      <c r="W6" s="51">
        <v>1.2388429250000002</v>
      </c>
      <c r="X6" s="38">
        <v>380.24041024999997</v>
      </c>
      <c r="Y6" s="52">
        <v>8.2637717734844518</v>
      </c>
      <c r="Z6" s="38">
        <v>132.2055191746779</v>
      </c>
      <c r="AA6" s="52">
        <v>6.0923113098974468</v>
      </c>
      <c r="AB6" s="52">
        <v>5.0697960760435672</v>
      </c>
      <c r="AC6" s="51">
        <v>2.4269387119488481</v>
      </c>
      <c r="AD6" s="51">
        <v>4.6056709083064318</v>
      </c>
      <c r="AE6" s="38">
        <v>2760.9743850000004</v>
      </c>
      <c r="AF6" s="38">
        <v>1.4941317374999998</v>
      </c>
      <c r="AG6" s="39">
        <v>8.2162708271513516</v>
      </c>
      <c r="AH6" s="39">
        <v>7.2700088967044607</v>
      </c>
      <c r="AI6" s="51">
        <v>6.7</v>
      </c>
      <c r="AJ6" s="38">
        <v>374.83333299999998</v>
      </c>
      <c r="AK6" s="54">
        <v>11.149550272955967</v>
      </c>
      <c r="AL6" s="54">
        <f t="shared" ref="AL6:AL11" si="0">AI6</f>
        <v>6.7</v>
      </c>
      <c r="AM6" s="54">
        <v>3</v>
      </c>
      <c r="AN6" s="54">
        <v>6.2428737473611662</v>
      </c>
      <c r="AO6" s="54">
        <v>8.5</v>
      </c>
      <c r="AP6" s="49"/>
      <c r="AQ6" s="49"/>
      <c r="AR6" s="49"/>
    </row>
    <row r="7" spans="1:44" x14ac:dyDescent="0.2">
      <c r="A7" s="34" t="s">
        <v>4</v>
      </c>
      <c r="B7" s="38">
        <v>156.41452916581977</v>
      </c>
      <c r="C7" s="38">
        <v>175.12054039999998</v>
      </c>
      <c r="D7" s="50">
        <v>32951.828849999998</v>
      </c>
      <c r="E7" s="38">
        <v>82.612924251644898</v>
      </c>
      <c r="F7" s="50">
        <v>1738.5628219999999</v>
      </c>
      <c r="G7" s="50">
        <v>1417.3552590000002</v>
      </c>
      <c r="H7" s="38">
        <v>153.86247470000001</v>
      </c>
      <c r="I7" s="39">
        <v>446.84811303483161</v>
      </c>
      <c r="J7" s="38">
        <v>234.40361500000003</v>
      </c>
      <c r="K7" s="38">
        <v>99.023364000000015</v>
      </c>
      <c r="L7" s="38">
        <v>2306.3195375764744</v>
      </c>
      <c r="M7" s="38">
        <v>2797.908723</v>
      </c>
      <c r="N7" s="38">
        <v>2777.196872</v>
      </c>
      <c r="O7" s="50">
        <v>4207.437820000001</v>
      </c>
      <c r="P7" s="38">
        <v>140.40033605887265</v>
      </c>
      <c r="Q7" s="50">
        <v>934.36056000000008</v>
      </c>
      <c r="R7" s="38">
        <v>868.4346240000001</v>
      </c>
      <c r="S7" s="50">
        <v>8599.2845399999987</v>
      </c>
      <c r="T7" s="38">
        <v>80.950166666666661</v>
      </c>
      <c r="U7" s="38">
        <v>124.29083333333332</v>
      </c>
      <c r="V7" s="50">
        <v>111.23391666666666</v>
      </c>
      <c r="W7" s="51">
        <v>1.2184358500000001</v>
      </c>
      <c r="X7" s="38">
        <v>396.57713775000002</v>
      </c>
      <c r="Y7" s="52">
        <v>4.2964206485204937</v>
      </c>
      <c r="Z7" s="38">
        <v>136.20896871477805</v>
      </c>
      <c r="AA7" s="52">
        <v>3.0282015191896328</v>
      </c>
      <c r="AB7" s="52">
        <v>4.9920467014797509</v>
      </c>
      <c r="AC7" s="51">
        <v>2.8326091179413275</v>
      </c>
      <c r="AD7" s="51">
        <v>4.9289768063293753</v>
      </c>
      <c r="AE7" s="38">
        <v>2841.0601060000004</v>
      </c>
      <c r="AF7" s="38">
        <v>1.592951045</v>
      </c>
      <c r="AG7" s="39">
        <v>3.6245364210907516</v>
      </c>
      <c r="AH7" s="39">
        <v>3.030618247549266</v>
      </c>
      <c r="AI7" s="51">
        <v>3.3</v>
      </c>
      <c r="AJ7" s="38">
        <v>395.29621900000001</v>
      </c>
      <c r="AK7" s="54">
        <v>5.4591959141478075</v>
      </c>
      <c r="AL7" s="54">
        <f t="shared" si="0"/>
        <v>3.3</v>
      </c>
      <c r="AM7" s="54">
        <v>3</v>
      </c>
      <c r="AN7" s="54">
        <v>3.3322226573854419</v>
      </c>
      <c r="AO7" s="54">
        <v>3.5999999999999996</v>
      </c>
      <c r="AP7" s="49"/>
      <c r="AQ7" s="49"/>
      <c r="AR7" s="49"/>
    </row>
    <row r="8" spans="1:44" x14ac:dyDescent="0.2">
      <c r="A8" s="34" t="s">
        <v>5</v>
      </c>
      <c r="B8" s="38">
        <v>159.36458340471791</v>
      </c>
      <c r="C8" s="38">
        <v>180.24190729999995</v>
      </c>
      <c r="D8" s="50">
        <v>33177.558400000002</v>
      </c>
      <c r="E8" s="38">
        <v>83.013239963996341</v>
      </c>
      <c r="F8" s="50">
        <v>1789.806149</v>
      </c>
      <c r="G8" s="50">
        <v>1433.7020950000001</v>
      </c>
      <c r="H8" s="38">
        <v>161.6441409</v>
      </c>
      <c r="I8" s="39">
        <v>463.68172898906926</v>
      </c>
      <c r="J8" s="38">
        <v>243.12015850000003</v>
      </c>
      <c r="K8" s="38">
        <v>100.50871446000001</v>
      </c>
      <c r="L8" s="38">
        <v>2341.49557802146</v>
      </c>
      <c r="M8" s="38">
        <v>2887.033966</v>
      </c>
      <c r="N8" s="38">
        <v>2863.2390479999995</v>
      </c>
      <c r="O8" s="50">
        <v>4344.7732474999993</v>
      </c>
      <c r="P8" s="38">
        <v>142.04809298595117</v>
      </c>
      <c r="Q8" s="50">
        <v>1013.0660089999999</v>
      </c>
      <c r="R8" s="38">
        <v>859.12472700000012</v>
      </c>
      <c r="S8" s="50">
        <v>8945.6377400000019</v>
      </c>
      <c r="T8" s="38">
        <v>76.816916666666671</v>
      </c>
      <c r="U8" s="38">
        <v>112.61991666666668</v>
      </c>
      <c r="V8" s="50">
        <v>101.3105</v>
      </c>
      <c r="W8" s="51">
        <v>1.2184358500000001</v>
      </c>
      <c r="X8" s="38">
        <v>406.14803824999996</v>
      </c>
      <c r="Y8" s="52">
        <v>2.4133767655646787</v>
      </c>
      <c r="Z8" s="38">
        <v>138.33752537702793</v>
      </c>
      <c r="AA8" s="52">
        <v>1.5627140285505492</v>
      </c>
      <c r="AB8" s="52">
        <v>4.4425854707842527</v>
      </c>
      <c r="AC8" s="51">
        <v>2.9687720437214793</v>
      </c>
      <c r="AD8" s="51">
        <v>4.9792623328578802</v>
      </c>
      <c r="AE8" s="38">
        <v>2937.8612039999998</v>
      </c>
      <c r="AF8" s="38">
        <v>1.5904882275000001</v>
      </c>
      <c r="AG8" s="39">
        <v>2.1030651038918435</v>
      </c>
      <c r="AH8" s="39">
        <v>1.8984750411599194</v>
      </c>
      <c r="AI8" s="51">
        <v>1.6</v>
      </c>
      <c r="AJ8" s="38">
        <v>405.26762200000002</v>
      </c>
      <c r="AK8" s="54">
        <v>2.5225141351529201</v>
      </c>
      <c r="AL8" s="54">
        <f t="shared" si="0"/>
        <v>1.6</v>
      </c>
      <c r="AM8" s="54">
        <f>AL8</f>
        <v>1.6</v>
      </c>
      <c r="AN8" s="54">
        <v>1.8860487287409855</v>
      </c>
      <c r="AO8" s="54">
        <v>2.5</v>
      </c>
      <c r="AP8" s="49"/>
      <c r="AQ8" s="49"/>
      <c r="AR8" s="49"/>
    </row>
    <row r="9" spans="1:44" x14ac:dyDescent="0.2">
      <c r="A9" s="34" t="s">
        <v>6</v>
      </c>
      <c r="B9" s="38">
        <v>162.85815979577995</v>
      </c>
      <c r="C9" s="38">
        <v>189.17592719999999</v>
      </c>
      <c r="D9" s="50">
        <v>33524.6777</v>
      </c>
      <c r="E9" s="38">
        <v>85.839701026269353</v>
      </c>
      <c r="F9" s="50">
        <v>1847.4516429999999</v>
      </c>
      <c r="G9" s="50">
        <v>1459.4190570000001</v>
      </c>
      <c r="H9" s="38">
        <v>170.47461749999999</v>
      </c>
      <c r="I9" s="39">
        <v>479.89781733446097</v>
      </c>
      <c r="J9" s="38">
        <v>252.77274830000002</v>
      </c>
      <c r="K9" s="38">
        <v>104.0265194661</v>
      </c>
      <c r="L9" s="38">
        <v>2389.3557068408945</v>
      </c>
      <c r="M9" s="38">
        <v>2995.0533409999994</v>
      </c>
      <c r="N9" s="38">
        <v>2967.1027439999998</v>
      </c>
      <c r="O9" s="50">
        <v>4505.6194825000002</v>
      </c>
      <c r="P9" s="38">
        <v>147.1593296456881</v>
      </c>
      <c r="Q9" s="50">
        <v>1126.4608559999999</v>
      </c>
      <c r="R9" s="38">
        <v>858.96605899999997</v>
      </c>
      <c r="S9" s="50">
        <v>9416.5369300000002</v>
      </c>
      <c r="T9" s="38">
        <v>74.076482809794754</v>
      </c>
      <c r="U9" s="38">
        <v>94.538922529662187</v>
      </c>
      <c r="V9" s="50">
        <v>92.581112383524527</v>
      </c>
      <c r="W9" s="51">
        <v>1.2184358500000001</v>
      </c>
      <c r="X9" s="38">
        <v>416.69993875</v>
      </c>
      <c r="Y9" s="52">
        <v>2.5980429563234653</v>
      </c>
      <c r="Z9" s="38">
        <v>140.40273332413761</v>
      </c>
      <c r="AA9" s="52">
        <v>1.4928761675338187</v>
      </c>
      <c r="AB9" s="52">
        <v>4.157476243820537</v>
      </c>
      <c r="AC9" s="51">
        <v>3.0798172909044714</v>
      </c>
      <c r="AD9" s="51">
        <v>5.0438580954807231</v>
      </c>
      <c r="AE9" s="38">
        <v>3050.5385249999999</v>
      </c>
      <c r="AF9" s="38">
        <v>1.5167372800000001</v>
      </c>
      <c r="AG9" s="39">
        <v>1.9302759398033942</v>
      </c>
      <c r="AH9" s="39">
        <v>2.1332097081529611</v>
      </c>
      <c r="AI9" s="51">
        <v>1.4</v>
      </c>
      <c r="AJ9" s="38">
        <v>415.31925100000001</v>
      </c>
      <c r="AK9" s="54">
        <v>2.4802447702076735</v>
      </c>
      <c r="AL9" s="54">
        <f t="shared" si="0"/>
        <v>1.4</v>
      </c>
      <c r="AM9" s="54">
        <f t="shared" ref="AM9:AM11" si="1">AL9</f>
        <v>1.4</v>
      </c>
      <c r="AN9" s="54">
        <v>2.1921912111362074</v>
      </c>
      <c r="AO9" s="54">
        <v>2.5</v>
      </c>
      <c r="AP9" s="49"/>
      <c r="AQ9" s="49"/>
      <c r="AR9" s="49"/>
    </row>
    <row r="10" spans="1:44" x14ac:dyDescent="0.2">
      <c r="A10" s="34" t="s">
        <v>7</v>
      </c>
      <c r="B10" s="38">
        <v>167.11411594966646</v>
      </c>
      <c r="C10" s="38">
        <v>199.25724690000004</v>
      </c>
      <c r="D10" s="50">
        <v>33829.823625000005</v>
      </c>
      <c r="E10" s="38">
        <v>88.66942254124902</v>
      </c>
      <c r="F10" s="50">
        <v>1919.814801</v>
      </c>
      <c r="G10" s="50">
        <v>1489.9727919999998</v>
      </c>
      <c r="H10" s="38">
        <v>179.49906050000001</v>
      </c>
      <c r="I10" s="39">
        <v>497.24632515109596</v>
      </c>
      <c r="J10" s="38">
        <v>257.81849850000003</v>
      </c>
      <c r="K10" s="38">
        <v>107.04328853061689</v>
      </c>
      <c r="L10" s="38">
        <v>2434.7474643107921</v>
      </c>
      <c r="M10" s="38">
        <v>3105.8037429999999</v>
      </c>
      <c r="N10" s="38">
        <v>3078.0470759999994</v>
      </c>
      <c r="O10" s="50">
        <v>4672.6724225000007</v>
      </c>
      <c r="P10" s="38">
        <v>152.6350312841202</v>
      </c>
      <c r="Q10" s="50">
        <v>1253.1350560000001</v>
      </c>
      <c r="R10" s="38">
        <v>866.07229300000006</v>
      </c>
      <c r="S10" s="50">
        <v>9915.8282500000005</v>
      </c>
      <c r="T10" s="38">
        <v>74.661445252424045</v>
      </c>
      <c r="U10" s="38">
        <v>96.274091168029273</v>
      </c>
      <c r="V10" s="50">
        <v>94.280347348494942</v>
      </c>
      <c r="W10" s="51">
        <v>1.2184358500000001</v>
      </c>
      <c r="X10" s="38">
        <v>428.54281875000004</v>
      </c>
      <c r="Y10" s="52">
        <v>2.8420642526432394</v>
      </c>
      <c r="Z10" s="38">
        <v>142.94957469272441</v>
      </c>
      <c r="AA10" s="52">
        <v>1.8139542644850737</v>
      </c>
      <c r="AB10" s="52">
        <v>4.0322902188136256</v>
      </c>
      <c r="AC10" s="51">
        <v>3.1119020015708325</v>
      </c>
      <c r="AD10" s="51">
        <v>5.1124441649771564</v>
      </c>
      <c r="AE10" s="38">
        <v>3161.8166039999996</v>
      </c>
      <c r="AF10" s="38">
        <v>1.4775634199999998</v>
      </c>
      <c r="AG10" s="39">
        <v>2.5021071514883531</v>
      </c>
      <c r="AH10" s="39">
        <v>2.5579209018761651</v>
      </c>
      <c r="AI10" s="51">
        <v>1.8</v>
      </c>
      <c r="AJ10" s="38">
        <v>427.03193800000003</v>
      </c>
      <c r="AK10" s="54">
        <v>2.8201647219093129</v>
      </c>
      <c r="AL10" s="54">
        <f t="shared" si="0"/>
        <v>1.8</v>
      </c>
      <c r="AM10" s="54">
        <f t="shared" si="1"/>
        <v>1.8</v>
      </c>
      <c r="AN10" s="54">
        <v>2.6132900919569435</v>
      </c>
      <c r="AO10" s="54">
        <v>2.5</v>
      </c>
      <c r="AP10" s="49"/>
      <c r="AQ10" s="49"/>
      <c r="AR10" s="49"/>
    </row>
    <row r="11" spans="1:44" x14ac:dyDescent="0.2">
      <c r="A11" s="34" t="s">
        <v>289</v>
      </c>
      <c r="B11" s="38">
        <v>171.82073496231391</v>
      </c>
      <c r="C11" s="38">
        <v>209.89521479999999</v>
      </c>
      <c r="D11" s="50">
        <v>34083.350225000002</v>
      </c>
      <c r="E11" s="38">
        <v>91.944297728421148</v>
      </c>
      <c r="F11" s="50">
        <v>1996.3669769999999</v>
      </c>
      <c r="G11" s="50">
        <v>1519.0750220000002</v>
      </c>
      <c r="H11" s="38">
        <v>188.87165580000001</v>
      </c>
      <c r="I11" s="39">
        <v>513.31733119682042</v>
      </c>
      <c r="J11" s="38">
        <v>262.66719390000003</v>
      </c>
      <c r="K11" s="38">
        <v>109.71937074388231</v>
      </c>
      <c r="L11" s="38">
        <v>2476.2493441260826</v>
      </c>
      <c r="M11" s="38">
        <v>3218.1519639999997</v>
      </c>
      <c r="N11" s="38">
        <v>3189.9557250000003</v>
      </c>
      <c r="O11" s="50">
        <v>4841.6999850000002</v>
      </c>
      <c r="P11" s="38">
        <v>158.32999112339883</v>
      </c>
      <c r="Q11" s="50">
        <v>1370.1488999999999</v>
      </c>
      <c r="R11" s="38">
        <v>878.61588399999994</v>
      </c>
      <c r="S11" s="50">
        <v>10441.59339</v>
      </c>
      <c r="T11" s="38">
        <v>76.103996025628561</v>
      </c>
      <c r="U11" s="38">
        <v>98.134224791005082</v>
      </c>
      <c r="V11" s="50">
        <v>96.101959393449917</v>
      </c>
      <c r="W11" s="51">
        <v>1.2184358500000001</v>
      </c>
      <c r="X11" s="38">
        <v>440.80126000000001</v>
      </c>
      <c r="Y11" s="52">
        <v>2.8604939141801955</v>
      </c>
      <c r="Z11" s="38">
        <v>145.78204177397427</v>
      </c>
      <c r="AA11" s="52">
        <v>1.9814449167395942</v>
      </c>
      <c r="AB11" s="52">
        <v>3.9881937944053703</v>
      </c>
      <c r="AC11" s="51">
        <v>3.0702519219753137</v>
      </c>
      <c r="AD11" s="51">
        <v>5.1788630773203224</v>
      </c>
      <c r="AE11" s="38">
        <v>3274.47195349406</v>
      </c>
      <c r="AF11" s="38">
        <v>1.4734258649999998</v>
      </c>
      <c r="AG11" s="39">
        <v>2.8063705621896862</v>
      </c>
      <c r="AH11" s="39">
        <v>2.828169788588375</v>
      </c>
      <c r="AI11" s="51">
        <v>2</v>
      </c>
      <c r="AJ11" s="38">
        <v>439.23719699999998</v>
      </c>
      <c r="AK11" s="54">
        <v>2.8581606933577808</v>
      </c>
      <c r="AL11" s="54">
        <f t="shared" si="0"/>
        <v>2</v>
      </c>
      <c r="AM11" s="54">
        <f t="shared" si="1"/>
        <v>2</v>
      </c>
      <c r="AN11" s="54">
        <v>2.8164102032320226</v>
      </c>
      <c r="AO11" s="39">
        <v>2.8000000000000003</v>
      </c>
    </row>
    <row r="12" spans="1:44" x14ac:dyDescent="0.2">
      <c r="L12" s="38"/>
    </row>
    <row r="14" spans="1:44" x14ac:dyDescent="0.2">
      <c r="A14" s="55"/>
      <c r="B14" s="55" t="s">
        <v>106</v>
      </c>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1"/>
      <c r="AL14" s="31"/>
      <c r="AM14" s="31"/>
      <c r="AN14" s="31"/>
      <c r="AO14" s="31"/>
    </row>
    <row r="15" spans="1:44" s="48" customFormat="1" ht="48" x14ac:dyDescent="0.2">
      <c r="A15" s="35"/>
      <c r="B15" s="35" t="str">
        <f>Scenario_inputs!B4</f>
        <v>Earnings level</v>
      </c>
      <c r="C15" s="35" t="str">
        <f>Scenario_inputs!C4</f>
        <v>Mixed income</v>
      </c>
      <c r="D15" s="35" t="str">
        <f>Scenario_inputs!D4</f>
        <v>Employment</v>
      </c>
      <c r="E15" s="35" t="s">
        <v>254</v>
      </c>
      <c r="F15" s="35" t="str">
        <f>Scenario_inputs!F4</f>
        <v>Nominal consumer spending</v>
      </c>
      <c r="G15" s="35" t="str">
        <f>Scenario_inputs!G4</f>
        <v>Real consumer spending</v>
      </c>
      <c r="H15" s="35" t="s">
        <v>252</v>
      </c>
      <c r="I15" s="35" t="str">
        <f>Scenario_inputs!I4</f>
        <v>Non-oil, non-financial profits</v>
      </c>
      <c r="J15" s="35" t="str">
        <f>Scenario_inputs!J4</f>
        <v>Private non-financial corporations' GFCF</v>
      </c>
      <c r="K15" s="35" t="s">
        <v>245</v>
      </c>
      <c r="L15" s="35" t="str">
        <f>Scenario_inputs!L4</f>
        <v>Real GDP</v>
      </c>
      <c r="M15" s="35" t="str">
        <f>Scenario_inputs!M4</f>
        <v>Non-seasonally adjusted nominal GDP</v>
      </c>
      <c r="N15" s="35" t="str">
        <f>Scenario_inputs!N4</f>
        <v>Calendar year nominal GDP</v>
      </c>
      <c r="O15" s="35" t="str">
        <f>Scenario_inputs!O4</f>
        <v>Equity prices</v>
      </c>
      <c r="P15" s="35" t="str">
        <f>Scenario_inputs!P4</f>
        <v>House prices</v>
      </c>
      <c r="Q15" s="35" t="str">
        <f>Scenario_inputs!Q4</f>
        <v>Property transactions</v>
      </c>
      <c r="R15" s="35" t="s">
        <v>241</v>
      </c>
      <c r="S15" s="35" t="s">
        <v>242</v>
      </c>
      <c r="T15" s="35" t="str">
        <f>Scenario_inputs!T4</f>
        <v>Oil price</v>
      </c>
      <c r="U15" s="35" t="str">
        <f>Scenario_inputs!U4</f>
        <v>Gas price</v>
      </c>
      <c r="V15" s="35" t="s">
        <v>269</v>
      </c>
      <c r="W15" s="35" t="str">
        <f>Scenario_inputs!W4</f>
        <v>Dollar/sterling exchange rate</v>
      </c>
      <c r="X15" s="35" t="s">
        <v>52</v>
      </c>
      <c r="Y15" s="35" t="s">
        <v>95</v>
      </c>
      <c r="Z15" s="35" t="s">
        <v>57</v>
      </c>
      <c r="AA15" s="35" t="s">
        <v>96</v>
      </c>
      <c r="AB15" s="35" t="s">
        <v>60</v>
      </c>
      <c r="AC15" s="35" t="s">
        <v>63</v>
      </c>
      <c r="AD15" s="35" t="s">
        <v>188</v>
      </c>
      <c r="AE15" s="35" t="s">
        <v>97</v>
      </c>
      <c r="AF15" s="35" t="s">
        <v>134</v>
      </c>
      <c r="AG15" s="35" t="s">
        <v>108</v>
      </c>
      <c r="AH15" s="35" t="s">
        <v>109</v>
      </c>
      <c r="AI15" s="35" t="s">
        <v>110</v>
      </c>
      <c r="AJ15" s="35" t="s">
        <v>111</v>
      </c>
      <c r="AK15" s="35" t="s">
        <v>113</v>
      </c>
      <c r="AL15" s="35" t="s">
        <v>124</v>
      </c>
      <c r="AM15" s="35" t="s">
        <v>129</v>
      </c>
      <c r="AN15" s="35" t="s">
        <v>132</v>
      </c>
      <c r="AO15" s="35" t="s">
        <v>291</v>
      </c>
    </row>
    <row r="16" spans="1:44" x14ac:dyDescent="0.2">
      <c r="A16" s="34" t="str">
        <f>Scenario_inputs!A5</f>
        <v>2023-24</v>
      </c>
      <c r="B16" s="56">
        <f>Determinants!B6*(1+Scenario_inputs!B5/100)</f>
        <v>151.37052619533523</v>
      </c>
      <c r="C16" s="56">
        <f>Determinants!C6*(1+Scenario_inputs!C5/100)</f>
        <v>169.10065440000002</v>
      </c>
      <c r="D16" s="57">
        <f>Determinants!D6*(1+Scenario_inputs!D5/100)</f>
        <v>32879.37055</v>
      </c>
      <c r="E16" s="58">
        <f>E6*(1+Scenario_inputs!E5/100)</f>
        <v>86.845374679566774</v>
      </c>
      <c r="F16" s="57">
        <f>Determinants!F6*(1+Scenario_inputs!F5/100)</f>
        <v>1671.739922</v>
      </c>
      <c r="G16" s="57">
        <f>Determinants!G6*(1+Scenario_inputs!G5/100)</f>
        <v>1408.3865169999999</v>
      </c>
      <c r="H16" s="58">
        <f>H6*(1+Scenario_inputs!H5/100)</f>
        <v>145.45820980000002</v>
      </c>
      <c r="I16" s="58">
        <f>Determinants!I6*(1+Scenario_inputs!I5/100)</f>
        <v>453.50658513225005</v>
      </c>
      <c r="J16" s="58">
        <f>Determinants!J6*(1+Scenario_inputs!J5/100)</f>
        <v>245.1130086</v>
      </c>
      <c r="K16" s="58">
        <f>Determinants!K6*(1+Scenario_inputs!K5/100)</f>
        <v>99.023364000000015</v>
      </c>
      <c r="L16" s="58">
        <f>Determinants!L6*(1+Scenario_inputs!L5/100)</f>
        <v>2285.9507221354329</v>
      </c>
      <c r="M16" s="58">
        <f>Determinants!M6*(1+Scenario_inputs!M5/100)</f>
        <v>2726.494404</v>
      </c>
      <c r="N16" s="58">
        <f>Determinants!N6*(1+Scenario_inputs!N5/100)</f>
        <v>2697.095217</v>
      </c>
      <c r="O16" s="58">
        <f>Determinants!O6*(1+Scenario_inputs!O5/100)</f>
        <v>4133.2666799999997</v>
      </c>
      <c r="P16" s="57">
        <f>Determinants!P6*(1+Scenario_inputs!P5/100)</f>
        <v>147.66319004228905</v>
      </c>
      <c r="Q16" s="57">
        <f>Determinants!Q6*(1+Scenario_inputs!Q5/100)</f>
        <v>967.04025999999999</v>
      </c>
      <c r="R16" s="58">
        <f>Determinants!R6*(1+Scenario_inputs!R5/100)</f>
        <v>886.76086099999998</v>
      </c>
      <c r="S16" s="57">
        <f>Determinants!S6*(1+Scenario_inputs!S5/100)</f>
        <v>8461.8461500000012</v>
      </c>
      <c r="T16" s="58">
        <f>Determinants!T6+Scenario_inputs!T5</f>
        <v>84.145220538720537</v>
      </c>
      <c r="U16" s="58">
        <f>Determinants!U6+Scenario_inputs!U5</f>
        <v>100.29953703703704</v>
      </c>
      <c r="V16" s="58">
        <f>V6+Scenario_inputs!V5</f>
        <v>93.846937225516029</v>
      </c>
      <c r="W16" s="56">
        <f>Determinants!W6+Scenario_inputs!W5</f>
        <v>1.2388429250000002</v>
      </c>
      <c r="X16" s="58">
        <f>X5*(1+Y16/100)</f>
        <v>380.24041024999997</v>
      </c>
      <c r="Y16" s="56">
        <f>Determinants!Y6+Scenario_inputs!X5</f>
        <v>8.2637717734844518</v>
      </c>
      <c r="Z16" s="58">
        <f>Z5*(1+AA16/100)</f>
        <v>132.2055191746779</v>
      </c>
      <c r="AA16" s="56">
        <f>Determinants!AA6+Scenario_inputs!Y5</f>
        <v>6.0923113098974468</v>
      </c>
      <c r="AB16" s="56">
        <f>Determinants!AB6+Scenario_inputs!Z5</f>
        <v>5.0697960760435672</v>
      </c>
      <c r="AC16" s="56">
        <f>Determinants!AC6+Scenario_inputs!AA5</f>
        <v>2.4269387119488481</v>
      </c>
      <c r="AD16" s="56">
        <f>Determinants!AD6+Scenario_inputs!AB5</f>
        <v>4.6056709083064318</v>
      </c>
      <c r="AE16" s="58">
        <f>Determinants!AE6*(1+Scenario_inputs!AC5/100)</f>
        <v>2760.9743850000004</v>
      </c>
      <c r="AF16" s="58">
        <f>AF6+Scenario_inputs!AD5</f>
        <v>1.4941317374999998</v>
      </c>
      <c r="AG16" s="56">
        <f>Determinants!AG6+Scenario_inputs!AE5</f>
        <v>8.2162708271513516</v>
      </c>
      <c r="AH16" s="56">
        <f>ROUND(Determinants!AH6+Scenario_inputs!AF5,1)</f>
        <v>7.3</v>
      </c>
      <c r="AI16" s="56">
        <f>ROUND(Determinants!AI6+Scenario_inputs!AG5,1)</f>
        <v>6.7</v>
      </c>
      <c r="AJ16" s="58">
        <f>AJ5*(1+AK16/100)</f>
        <v>374.83333300000004</v>
      </c>
      <c r="AK16" s="38">
        <f>AK6+Scenario_inputs!AH5</f>
        <v>11.149550272955967</v>
      </c>
      <c r="AL16" s="53">
        <f t="shared" ref="AL16:AL21" si="2">MAX(AI16,0)</f>
        <v>6.7</v>
      </c>
      <c r="AM16" s="54">
        <f t="shared" ref="AM16:AM21" si="3">MIN(AI16,3)</f>
        <v>3</v>
      </c>
      <c r="AN16" s="54">
        <f>(B16/B5-1)*100</f>
        <v>6.2428737473611662</v>
      </c>
      <c r="AO16" s="54">
        <v>8.5</v>
      </c>
    </row>
    <row r="17" spans="1:41" x14ac:dyDescent="0.2">
      <c r="A17" s="34" t="str">
        <f>Scenario_inputs!A6</f>
        <v>2024-25</v>
      </c>
      <c r="B17" s="56">
        <f>Determinants!B7*(1+Scenario_inputs!B6/100)</f>
        <v>156.41452916581977</v>
      </c>
      <c r="C17" s="56">
        <f>Determinants!C7*(1+Scenario_inputs!C6/100)</f>
        <v>175.12054039999998</v>
      </c>
      <c r="D17" s="57">
        <f>Determinants!D7*(1+Scenario_inputs!D6/100)</f>
        <v>32951.828849999998</v>
      </c>
      <c r="E17" s="58">
        <f>E7*(1+Scenario_inputs!E6/100)</f>
        <v>82.612924251644898</v>
      </c>
      <c r="F17" s="57">
        <f>Determinants!F7*(1+Scenario_inputs!F6/100)</f>
        <v>1738.5628219999999</v>
      </c>
      <c r="G17" s="57">
        <f>Determinants!G7*(1+Scenario_inputs!G6/100)</f>
        <v>1417.3552590000002</v>
      </c>
      <c r="H17" s="58">
        <f>H7*(1+Scenario_inputs!H6/100)</f>
        <v>153.86247470000001</v>
      </c>
      <c r="I17" s="58">
        <f>Determinants!I7*(1+Scenario_inputs!I6/100)</f>
        <v>446.84811303483161</v>
      </c>
      <c r="J17" s="58">
        <f>Determinants!J7*(1+Scenario_inputs!J6/100)</f>
        <v>234.40361500000003</v>
      </c>
      <c r="K17" s="58">
        <f>Determinants!K7*(1+Scenario_inputs!K6/100)</f>
        <v>99.023364000000015</v>
      </c>
      <c r="L17" s="58">
        <f>Determinants!L7*(1+Scenario_inputs!L6/100)</f>
        <v>2306.3195375764744</v>
      </c>
      <c r="M17" s="58">
        <f>Determinants!M7*(1+Scenario_inputs!M6/100)</f>
        <v>2797.908723</v>
      </c>
      <c r="N17" s="58">
        <f>Determinants!N7*(1+Scenario_inputs!N6/100)</f>
        <v>2777.196872</v>
      </c>
      <c r="O17" s="58">
        <f>Determinants!O7*(1+Scenario_inputs!O6/100)</f>
        <v>4207.437820000001</v>
      </c>
      <c r="P17" s="57">
        <f>Determinants!P7*(1+Scenario_inputs!P6/100)</f>
        <v>140.40033605887265</v>
      </c>
      <c r="Q17" s="57">
        <f>Determinants!Q7*(1+Scenario_inputs!Q6/100)</f>
        <v>934.36056000000008</v>
      </c>
      <c r="R17" s="58">
        <f>Determinants!R7*(1+Scenario_inputs!R6/100)</f>
        <v>868.4346240000001</v>
      </c>
      <c r="S17" s="57">
        <f>Determinants!S7*(1+Scenario_inputs!S6/100)</f>
        <v>8599.2845399999987</v>
      </c>
      <c r="T17" s="58">
        <f>Determinants!T7+Scenario_inputs!T6</f>
        <v>80.950166666666661</v>
      </c>
      <c r="U17" s="58">
        <f>Determinants!U7+Scenario_inputs!U6</f>
        <v>124.29083333333332</v>
      </c>
      <c r="V17" s="58">
        <f>V7+Scenario_inputs!V6</f>
        <v>111.23391666666666</v>
      </c>
      <c r="W17" s="56">
        <f>Determinants!W7+Scenario_inputs!W6</f>
        <v>1.2184358500000001</v>
      </c>
      <c r="X17" s="58">
        <f>X16*(1+Y17/100)</f>
        <v>396.57713775000002</v>
      </c>
      <c r="Y17" s="56">
        <f>Determinants!Y7+Scenario_inputs!X6</f>
        <v>4.2964206485204937</v>
      </c>
      <c r="Z17" s="58">
        <f>Z16*(1+AA17/100)</f>
        <v>136.20896871477805</v>
      </c>
      <c r="AA17" s="56">
        <f>Determinants!AA7+Scenario_inputs!Y6</f>
        <v>3.0282015191896328</v>
      </c>
      <c r="AB17" s="56">
        <f>Determinants!AB7+Scenario_inputs!Z6</f>
        <v>4.9920467014797509</v>
      </c>
      <c r="AC17" s="56">
        <f>Determinants!AC7+Scenario_inputs!AA6</f>
        <v>2.8326091179413275</v>
      </c>
      <c r="AD17" s="56">
        <f>Determinants!AD7+Scenario_inputs!AB6</f>
        <v>4.9289768063293753</v>
      </c>
      <c r="AE17" s="58">
        <f>Determinants!AE7*(1+Scenario_inputs!AC6/100)</f>
        <v>2841.0601060000004</v>
      </c>
      <c r="AF17" s="58">
        <f>AF7+Scenario_inputs!AD6</f>
        <v>1.592951045</v>
      </c>
      <c r="AG17" s="56">
        <f>Determinants!AG7+Scenario_inputs!AE6</f>
        <v>3.6245364210907516</v>
      </c>
      <c r="AH17" s="56">
        <f>ROUND(Determinants!AH7+Scenario_inputs!AF6,1)</f>
        <v>3</v>
      </c>
      <c r="AI17" s="56">
        <f>ROUND(Determinants!AI7+Scenario_inputs!AG6,1)</f>
        <v>3.3</v>
      </c>
      <c r="AJ17" s="58">
        <f>AJ16*(1+AK17/100)</f>
        <v>395.29621900000006</v>
      </c>
      <c r="AK17" s="38">
        <f>AK7+Scenario_inputs!AH6</f>
        <v>5.4591959141478075</v>
      </c>
      <c r="AL17" s="53">
        <f t="shared" si="2"/>
        <v>3.3</v>
      </c>
      <c r="AM17" s="54">
        <f t="shared" si="3"/>
        <v>3</v>
      </c>
      <c r="AN17" s="54">
        <f>(B17/B16-1)*100</f>
        <v>3.3322226573854419</v>
      </c>
      <c r="AO17" s="139">
        <f>ROUND(MAX(AG17,AA17,2.5),1)</f>
        <v>3.6</v>
      </c>
    </row>
    <row r="18" spans="1:41" x14ac:dyDescent="0.2">
      <c r="A18" s="34" t="str">
        <f>Scenario_inputs!A7</f>
        <v>2025-26</v>
      </c>
      <c r="B18" s="56">
        <f>Determinants!B8*(1+Scenario_inputs!B7/100)</f>
        <v>159.36458340471791</v>
      </c>
      <c r="C18" s="56">
        <f>Determinants!C8*(1+Scenario_inputs!C7/100)</f>
        <v>180.24190729999995</v>
      </c>
      <c r="D18" s="57">
        <f>Determinants!D8*(1+Scenario_inputs!D7/100)</f>
        <v>33177.558400000002</v>
      </c>
      <c r="E18" s="58">
        <f>E8*(1+Scenario_inputs!E7/100)</f>
        <v>83.013239963996341</v>
      </c>
      <c r="F18" s="57">
        <f>Determinants!F8*(1+Scenario_inputs!F7/100)</f>
        <v>1789.806149</v>
      </c>
      <c r="G18" s="57">
        <f>Determinants!G8*(1+Scenario_inputs!G7/100)</f>
        <v>1433.7020950000001</v>
      </c>
      <c r="H18" s="58">
        <f>H8*(1+Scenario_inputs!H7/100)</f>
        <v>161.6441409</v>
      </c>
      <c r="I18" s="58">
        <f>Determinants!I8*(1+Scenario_inputs!I7/100)</f>
        <v>463.68172898906926</v>
      </c>
      <c r="J18" s="58">
        <f>Determinants!J8*(1+Scenario_inputs!J7/100)</f>
        <v>243.12015850000003</v>
      </c>
      <c r="K18" s="58">
        <f>Determinants!K8*(1+Scenario_inputs!K7/100)</f>
        <v>100.50871446000001</v>
      </c>
      <c r="L18" s="58">
        <f>Determinants!L8*(1+Scenario_inputs!L7/100)</f>
        <v>2341.49557802146</v>
      </c>
      <c r="M18" s="58">
        <f>Determinants!M8*(1+Scenario_inputs!M7/100)</f>
        <v>2887.033966</v>
      </c>
      <c r="N18" s="58">
        <f>Determinants!N8*(1+Scenario_inputs!N7/100)</f>
        <v>2863.2390479999995</v>
      </c>
      <c r="O18" s="58">
        <f>Determinants!O8*(1+Scenario_inputs!O7/100)</f>
        <v>4344.7732474999993</v>
      </c>
      <c r="P18" s="57">
        <f>Determinants!P8*(1+Scenario_inputs!P7/100)</f>
        <v>142.04809298595117</v>
      </c>
      <c r="Q18" s="57">
        <f>Determinants!Q8*(1+Scenario_inputs!Q7/100)</f>
        <v>1013.0660089999999</v>
      </c>
      <c r="R18" s="58">
        <f>Determinants!R8*(1+Scenario_inputs!R7/100)</f>
        <v>859.12472700000012</v>
      </c>
      <c r="S18" s="57">
        <f>Determinants!S8*(1+Scenario_inputs!S7/100)</f>
        <v>8945.6377400000019</v>
      </c>
      <c r="T18" s="58">
        <f>Determinants!T8+Scenario_inputs!T7</f>
        <v>76.816916666666671</v>
      </c>
      <c r="U18" s="58">
        <f>Determinants!U8+Scenario_inputs!U7</f>
        <v>112.61991666666668</v>
      </c>
      <c r="V18" s="58">
        <f>V8+Scenario_inputs!V7</f>
        <v>101.3105</v>
      </c>
      <c r="W18" s="56">
        <f>Determinants!W8+Scenario_inputs!W7</f>
        <v>1.2184358500000001</v>
      </c>
      <c r="X18" s="58">
        <f>X17*(1+Y18/100)</f>
        <v>406.14803824999996</v>
      </c>
      <c r="Y18" s="56">
        <f>Determinants!Y8+Scenario_inputs!X7</f>
        <v>2.4133767655646787</v>
      </c>
      <c r="Z18" s="58">
        <f>Z17*(1+AA18/100)</f>
        <v>138.33752537702793</v>
      </c>
      <c r="AA18" s="56">
        <f>Determinants!AA8+Scenario_inputs!Y7</f>
        <v>1.5627140285505492</v>
      </c>
      <c r="AB18" s="56">
        <f>Determinants!AB8+Scenario_inputs!Z7</f>
        <v>4.4425854707842527</v>
      </c>
      <c r="AC18" s="56">
        <f>Determinants!AC8+Scenario_inputs!AA7</f>
        <v>2.9687720437214793</v>
      </c>
      <c r="AD18" s="56">
        <f>Determinants!AD8+Scenario_inputs!AB7</f>
        <v>4.9792623328578802</v>
      </c>
      <c r="AE18" s="58">
        <f>Determinants!AE8*(1+Scenario_inputs!AC7/100)</f>
        <v>2937.8612039999998</v>
      </c>
      <c r="AF18" s="58">
        <f>AF8+Scenario_inputs!AD7</f>
        <v>1.5904882275000001</v>
      </c>
      <c r="AG18" s="56">
        <f>Determinants!AG8+Scenario_inputs!AE7</f>
        <v>2.1030651038918435</v>
      </c>
      <c r="AH18" s="56">
        <f>ROUND(Determinants!AH8+Scenario_inputs!AF7,1)</f>
        <v>1.9</v>
      </c>
      <c r="AI18" s="56">
        <f>ROUND(Determinants!AI8+Scenario_inputs!AG7,1)</f>
        <v>1.6</v>
      </c>
      <c r="AJ18" s="58">
        <f>AJ17*(1+AK18/100)</f>
        <v>405.26762200000013</v>
      </c>
      <c r="AK18" s="38">
        <f>AK8+Scenario_inputs!AH7</f>
        <v>2.5225141351529201</v>
      </c>
      <c r="AL18" s="53">
        <f t="shared" si="2"/>
        <v>1.6</v>
      </c>
      <c r="AM18" s="54">
        <f t="shared" si="3"/>
        <v>1.6</v>
      </c>
      <c r="AN18" s="54">
        <f>(B18/B17-1)*100</f>
        <v>1.8860487287409855</v>
      </c>
      <c r="AO18" s="139">
        <f t="shared" ref="AO18:AO21" si="4">ROUND(MAX(AG18,AA18,2.5),1)</f>
        <v>2.5</v>
      </c>
    </row>
    <row r="19" spans="1:41" x14ac:dyDescent="0.2">
      <c r="A19" s="34" t="str">
        <f>Scenario_inputs!A8</f>
        <v>2026-27</v>
      </c>
      <c r="B19" s="56">
        <f>Determinants!B9*(1+Scenario_inputs!B8/100)</f>
        <v>162.85815979577995</v>
      </c>
      <c r="C19" s="56">
        <f>Determinants!C9*(1+Scenario_inputs!C8/100)</f>
        <v>189.17592719999999</v>
      </c>
      <c r="D19" s="57">
        <f>Determinants!D9*(1+Scenario_inputs!D8/100)</f>
        <v>33524.6777</v>
      </c>
      <c r="E19" s="58">
        <f>E9*(1+Scenario_inputs!E8/100)</f>
        <v>85.839701026269353</v>
      </c>
      <c r="F19" s="57">
        <f>Determinants!F9*(1+Scenario_inputs!F8/100)</f>
        <v>1847.4516429999999</v>
      </c>
      <c r="G19" s="57">
        <f>Determinants!G9*(1+Scenario_inputs!G8/100)</f>
        <v>1459.4190570000001</v>
      </c>
      <c r="H19" s="58">
        <f>H9*(1+Scenario_inputs!H8/100)</f>
        <v>170.47461749999999</v>
      </c>
      <c r="I19" s="58">
        <f>Determinants!I9*(1+Scenario_inputs!I8/100)</f>
        <v>479.89781733446097</v>
      </c>
      <c r="J19" s="58">
        <f>Determinants!J9*(1+Scenario_inputs!J8/100)</f>
        <v>252.77274830000002</v>
      </c>
      <c r="K19" s="58">
        <f>Determinants!K9*(1+Scenario_inputs!K8/100)</f>
        <v>104.0265194661</v>
      </c>
      <c r="L19" s="58">
        <f>Determinants!L9*(1+Scenario_inputs!L8/100)</f>
        <v>2389.3557068408945</v>
      </c>
      <c r="M19" s="58">
        <f>Determinants!M9*(1+Scenario_inputs!M8/100)</f>
        <v>2995.0533409999994</v>
      </c>
      <c r="N19" s="58">
        <f>Determinants!N9*(1+Scenario_inputs!N8/100)</f>
        <v>2967.1027439999998</v>
      </c>
      <c r="O19" s="58">
        <f>Determinants!O9*(1+Scenario_inputs!O8/100)</f>
        <v>4505.6194825000002</v>
      </c>
      <c r="P19" s="57">
        <f>Determinants!P9*(1+Scenario_inputs!P8/100)</f>
        <v>147.1593296456881</v>
      </c>
      <c r="Q19" s="57">
        <f>Determinants!Q9*(1+Scenario_inputs!Q8/100)</f>
        <v>1126.4608559999999</v>
      </c>
      <c r="R19" s="58">
        <f>Determinants!R9*(1+Scenario_inputs!R8/100)</f>
        <v>858.96605899999997</v>
      </c>
      <c r="S19" s="57">
        <f>Determinants!S9*(1+Scenario_inputs!S8/100)</f>
        <v>9416.5369300000002</v>
      </c>
      <c r="T19" s="58">
        <f>Determinants!T9+Scenario_inputs!T8</f>
        <v>74.076482809794754</v>
      </c>
      <c r="U19" s="58">
        <f>Determinants!U9+Scenario_inputs!U8</f>
        <v>94.538922529662187</v>
      </c>
      <c r="V19" s="58">
        <f>V9+Scenario_inputs!V8</f>
        <v>92.581112383524527</v>
      </c>
      <c r="W19" s="56">
        <f>Determinants!W9+Scenario_inputs!W8</f>
        <v>1.2184358500000001</v>
      </c>
      <c r="X19" s="58">
        <f>X18*(1+Y19/100)</f>
        <v>416.69993875</v>
      </c>
      <c r="Y19" s="56">
        <f>Determinants!Y9+Scenario_inputs!X8</f>
        <v>2.5980429563234653</v>
      </c>
      <c r="Z19" s="58">
        <f>Z18*(1+AA19/100)</f>
        <v>140.40273332413764</v>
      </c>
      <c r="AA19" s="56">
        <f>Determinants!AA9+Scenario_inputs!Y8</f>
        <v>1.4928761675338187</v>
      </c>
      <c r="AB19" s="56">
        <f>Determinants!AB9+Scenario_inputs!Z8</f>
        <v>4.157476243820537</v>
      </c>
      <c r="AC19" s="56">
        <f>Determinants!AC9+Scenario_inputs!AA8</f>
        <v>3.0798172909044714</v>
      </c>
      <c r="AD19" s="56">
        <f>Determinants!AD9+Scenario_inputs!AB8</f>
        <v>5.0438580954807231</v>
      </c>
      <c r="AE19" s="58">
        <f>Determinants!AE9*(1+Scenario_inputs!AC8/100)</f>
        <v>3050.5385249999999</v>
      </c>
      <c r="AF19" s="58">
        <f>AF9+Scenario_inputs!AD8</f>
        <v>1.5167372800000001</v>
      </c>
      <c r="AG19" s="56">
        <f>Determinants!AG9+Scenario_inputs!AE8</f>
        <v>1.9302759398033942</v>
      </c>
      <c r="AH19" s="56">
        <f>ROUND(Determinants!AH9+Scenario_inputs!AF8,1)</f>
        <v>2.1</v>
      </c>
      <c r="AI19" s="56">
        <f>ROUND(Determinants!AI9+Scenario_inputs!AG8,1)</f>
        <v>1.4</v>
      </c>
      <c r="AJ19" s="58">
        <f>AJ18*(1+AK19/100)</f>
        <v>415.31925100000012</v>
      </c>
      <c r="AK19" s="38">
        <f>AK9+Scenario_inputs!AH8</f>
        <v>2.4802447702076735</v>
      </c>
      <c r="AL19" s="53">
        <f t="shared" si="2"/>
        <v>1.4</v>
      </c>
      <c r="AM19" s="54">
        <f t="shared" si="3"/>
        <v>1.4</v>
      </c>
      <c r="AN19" s="54">
        <f>(B19/B18-1)*100</f>
        <v>2.1921912111362074</v>
      </c>
      <c r="AO19" s="139">
        <f t="shared" si="4"/>
        <v>2.5</v>
      </c>
    </row>
    <row r="20" spans="1:41" x14ac:dyDescent="0.2">
      <c r="A20" s="34" t="str">
        <f>Scenario_inputs!A9</f>
        <v>2027-28</v>
      </c>
      <c r="B20" s="56">
        <f>Determinants!B10*(1+Scenario_inputs!B9/100)</f>
        <v>167.11411594966646</v>
      </c>
      <c r="C20" s="56">
        <f>Determinants!C10*(1+Scenario_inputs!C9/100)</f>
        <v>199.25724690000004</v>
      </c>
      <c r="D20" s="57">
        <f>Determinants!D10*(1+Scenario_inputs!D9/100)</f>
        <v>33829.823625000005</v>
      </c>
      <c r="E20" s="58">
        <f>E10*(1+Scenario_inputs!E9/100)</f>
        <v>88.66942254124902</v>
      </c>
      <c r="F20" s="57">
        <f>Determinants!F10*(1+Scenario_inputs!F9/100)</f>
        <v>1919.814801</v>
      </c>
      <c r="G20" s="57">
        <f>Determinants!G10*(1+Scenario_inputs!G9/100)</f>
        <v>1489.9727919999998</v>
      </c>
      <c r="H20" s="58">
        <f>H10*(1+Scenario_inputs!H9/100)</f>
        <v>179.49906050000001</v>
      </c>
      <c r="I20" s="58">
        <f>Determinants!I10*(1+Scenario_inputs!I9/100)</f>
        <v>497.24632515109596</v>
      </c>
      <c r="J20" s="58">
        <f>Determinants!J10*(1+Scenario_inputs!J9/100)</f>
        <v>257.81849850000003</v>
      </c>
      <c r="K20" s="58">
        <f>Determinants!K10*(1+Scenario_inputs!K9/100)</f>
        <v>107.04328853061689</v>
      </c>
      <c r="L20" s="58">
        <f>Determinants!L10*(1+Scenario_inputs!L9/100)</f>
        <v>2434.7474643107921</v>
      </c>
      <c r="M20" s="58">
        <f>Determinants!M10*(1+Scenario_inputs!M9/100)</f>
        <v>3105.8037429999999</v>
      </c>
      <c r="N20" s="58">
        <f>Determinants!N10*(1+Scenario_inputs!N9/100)</f>
        <v>3078.0470759999994</v>
      </c>
      <c r="O20" s="58">
        <f>Determinants!O10*(1+Scenario_inputs!O9/100)</f>
        <v>4672.6724225000007</v>
      </c>
      <c r="P20" s="57">
        <f>Determinants!P10*(1+Scenario_inputs!P9/100)</f>
        <v>152.6350312841202</v>
      </c>
      <c r="Q20" s="57">
        <f>Determinants!Q10*(1+Scenario_inputs!Q9/100)</f>
        <v>1253.1350560000001</v>
      </c>
      <c r="R20" s="58">
        <f>Determinants!R10*(1+Scenario_inputs!R9/100)</f>
        <v>866.07229300000006</v>
      </c>
      <c r="S20" s="57">
        <f>Determinants!S10*(1+Scenario_inputs!S9/100)</f>
        <v>9915.8282500000005</v>
      </c>
      <c r="T20" s="58">
        <f>Determinants!T10+Scenario_inputs!T9</f>
        <v>74.661445252424045</v>
      </c>
      <c r="U20" s="58">
        <f>Determinants!U10+Scenario_inputs!U9</f>
        <v>96.274091168029273</v>
      </c>
      <c r="V20" s="58">
        <f>V10+Scenario_inputs!V9</f>
        <v>94.280347348494942</v>
      </c>
      <c r="W20" s="56">
        <f>Determinants!W10+Scenario_inputs!W9</f>
        <v>1.2184358500000001</v>
      </c>
      <c r="X20" s="58">
        <f>X19*(1+Y20/100)</f>
        <v>428.54281875000004</v>
      </c>
      <c r="Y20" s="56">
        <f>Determinants!Y10+Scenario_inputs!X9</f>
        <v>2.8420642526432394</v>
      </c>
      <c r="Z20" s="58">
        <f>Z19*(1+AA20/100)</f>
        <v>142.94957469272444</v>
      </c>
      <c r="AA20" s="56">
        <f>Determinants!AA10+Scenario_inputs!Y9</f>
        <v>1.8139542644850737</v>
      </c>
      <c r="AB20" s="56">
        <f>Determinants!AB10+Scenario_inputs!Z9</f>
        <v>4.0322902188136256</v>
      </c>
      <c r="AC20" s="56">
        <f>Determinants!AC10+Scenario_inputs!AA9</f>
        <v>3.1119020015708325</v>
      </c>
      <c r="AD20" s="56">
        <f>Determinants!AD10+Scenario_inputs!AB9</f>
        <v>5.1124441649771564</v>
      </c>
      <c r="AE20" s="58">
        <f>Determinants!AE10*(1+Scenario_inputs!AC9/100)</f>
        <v>3161.8166039999996</v>
      </c>
      <c r="AF20" s="58">
        <f>AF10+Scenario_inputs!AD9</f>
        <v>1.4775634199999998</v>
      </c>
      <c r="AG20" s="56">
        <f>Determinants!AG10+Scenario_inputs!AE9</f>
        <v>2.5021071514883531</v>
      </c>
      <c r="AH20" s="56">
        <f>ROUND(Determinants!AH10+Scenario_inputs!AF9,1)</f>
        <v>2.6</v>
      </c>
      <c r="AI20" s="56">
        <f>ROUND(Determinants!AI10+Scenario_inputs!AG9,1)</f>
        <v>1.8</v>
      </c>
      <c r="AJ20" s="58">
        <f>AJ19*(1+AK20/100)</f>
        <v>427.03193800000014</v>
      </c>
      <c r="AK20" s="38">
        <f>AK10+Scenario_inputs!AH9</f>
        <v>2.8201647219093129</v>
      </c>
      <c r="AL20" s="53">
        <f t="shared" si="2"/>
        <v>1.8</v>
      </c>
      <c r="AM20" s="54">
        <f t="shared" si="3"/>
        <v>1.8</v>
      </c>
      <c r="AN20" s="54">
        <f>(B20/B19-1)*100</f>
        <v>2.6132900919569213</v>
      </c>
      <c r="AO20" s="139">
        <f t="shared" si="4"/>
        <v>2.5</v>
      </c>
    </row>
    <row r="21" spans="1:41" x14ac:dyDescent="0.2">
      <c r="A21" s="34" t="s">
        <v>289</v>
      </c>
      <c r="B21" s="56">
        <f>Determinants!B11*(1+Scenario_inputs!B10/100)</f>
        <v>171.82073496231391</v>
      </c>
      <c r="C21" s="56">
        <f>Determinants!C11*(1+Scenario_inputs!C10/100)</f>
        <v>209.89521479999999</v>
      </c>
      <c r="D21" s="57">
        <f>Determinants!D11*(1+Scenario_inputs!D10/100)</f>
        <v>34083.350225000002</v>
      </c>
      <c r="E21" s="58">
        <f>E11*(1+Scenario_inputs!E10/100)</f>
        <v>91.944297728421148</v>
      </c>
      <c r="F21" s="57">
        <f>Determinants!F11*(1+Scenario_inputs!F10/100)</f>
        <v>1996.3669769999999</v>
      </c>
      <c r="G21" s="57">
        <f>Determinants!G11*(1+Scenario_inputs!G10/100)</f>
        <v>1519.0750220000002</v>
      </c>
      <c r="H21" s="58">
        <f>H11*(1+Scenario_inputs!H10/100)</f>
        <v>188.87165580000001</v>
      </c>
      <c r="I21" s="58">
        <f>Determinants!I11*(1+Scenario_inputs!I10/100)</f>
        <v>513.31733119682042</v>
      </c>
      <c r="J21" s="58">
        <f>Determinants!J11*(1+Scenario_inputs!J10/100)</f>
        <v>262.66719390000003</v>
      </c>
      <c r="K21" s="58">
        <f>Determinants!K11*(1+Scenario_inputs!K10/100)</f>
        <v>109.71937074388231</v>
      </c>
      <c r="L21" s="58">
        <f>Determinants!L11*(1+Scenario_inputs!L10/100)</f>
        <v>2476.2493441260826</v>
      </c>
      <c r="M21" s="58">
        <f>Determinants!M11*(1+Scenario_inputs!M10/100)</f>
        <v>3218.1519639999997</v>
      </c>
      <c r="N21" s="58">
        <f>Determinants!N11*(1+Scenario_inputs!N10/100)</f>
        <v>3189.9557250000003</v>
      </c>
      <c r="O21" s="58">
        <f>Determinants!O11*(1+Scenario_inputs!O10/100)</f>
        <v>4841.6999850000002</v>
      </c>
      <c r="P21" s="57">
        <f>Determinants!P11*(1+Scenario_inputs!P10/100)</f>
        <v>158.32999112339883</v>
      </c>
      <c r="Q21" s="57">
        <f>Determinants!Q11*(1+Scenario_inputs!Q10/100)</f>
        <v>1370.1488999999999</v>
      </c>
      <c r="R21" s="58">
        <f>Determinants!R11*(1+Scenario_inputs!R10/100)</f>
        <v>878.61588399999994</v>
      </c>
      <c r="S21" s="57">
        <f>Determinants!S11*(1+Scenario_inputs!S10/100)</f>
        <v>10441.59339</v>
      </c>
      <c r="T21" s="58">
        <f>Determinants!T11+Scenario_inputs!T10</f>
        <v>76.103996025628561</v>
      </c>
      <c r="U21" s="58">
        <f>Determinants!U11+Scenario_inputs!U10</f>
        <v>98.134224791005082</v>
      </c>
      <c r="V21" s="58">
        <f>V11+Scenario_inputs!V10</f>
        <v>96.101959393449917</v>
      </c>
      <c r="W21" s="56">
        <f>Determinants!W11+Scenario_inputs!W10</f>
        <v>1.2184358500000001</v>
      </c>
      <c r="X21" s="58">
        <f>X20*(1+Y21/100)</f>
        <v>440.80126000000007</v>
      </c>
      <c r="Y21" s="56">
        <f>Determinants!Y11+Scenario_inputs!X10</f>
        <v>2.8604939141801955</v>
      </c>
      <c r="Z21" s="58">
        <f>Z20*(1+AA21/100)</f>
        <v>145.7820417739743</v>
      </c>
      <c r="AA21" s="56">
        <f>Determinants!AA11+Scenario_inputs!Y10</f>
        <v>1.9814449167395942</v>
      </c>
      <c r="AB21" s="56">
        <f>Determinants!AB11+Scenario_inputs!Z10</f>
        <v>3.9881937944053703</v>
      </c>
      <c r="AC21" s="56">
        <f>Determinants!AC11+Scenario_inputs!AA10</f>
        <v>3.0702519219753137</v>
      </c>
      <c r="AD21" s="56">
        <f>Determinants!AD11+Scenario_inputs!AB10</f>
        <v>5.1788630773203224</v>
      </c>
      <c r="AE21" s="58">
        <f>Determinants!AE11*(1+Scenario_inputs!AC10/100)</f>
        <v>3274.47195349406</v>
      </c>
      <c r="AF21" s="58">
        <f>AF11+Scenario_inputs!AD10</f>
        <v>1.4734258649999998</v>
      </c>
      <c r="AG21" s="56">
        <f>Determinants!AG11+Scenario_inputs!AE10</f>
        <v>2.8063705621896862</v>
      </c>
      <c r="AH21" s="56">
        <f>ROUND(Determinants!AH11+Scenario_inputs!AF10,1)</f>
        <v>2.8</v>
      </c>
      <c r="AI21" s="56">
        <f>ROUND(Determinants!AI11+Scenario_inputs!AG10,1)</f>
        <v>2</v>
      </c>
      <c r="AJ21" s="58">
        <f>AJ20*(1+AK21/100)</f>
        <v>439.23719700000009</v>
      </c>
      <c r="AK21" s="38">
        <f>AK11+Scenario_inputs!AH10</f>
        <v>2.8581606933577808</v>
      </c>
      <c r="AL21" s="53">
        <f t="shared" si="2"/>
        <v>2</v>
      </c>
      <c r="AM21" s="54">
        <f t="shared" si="3"/>
        <v>2</v>
      </c>
      <c r="AN21" s="54">
        <f>(B21/B20-1)*100</f>
        <v>2.8164102032320448</v>
      </c>
      <c r="AO21" s="139">
        <f t="shared" si="4"/>
        <v>2.8</v>
      </c>
    </row>
    <row r="23" spans="1:41" x14ac:dyDescent="0.2">
      <c r="B23" s="137" t="s">
        <v>32</v>
      </c>
    </row>
    <row r="24" spans="1:41" ht="14.25" x14ac:dyDescent="0.2">
      <c r="B24" s="34" t="s">
        <v>292</v>
      </c>
    </row>
  </sheetData>
  <hyperlinks>
    <hyperlink ref="A1" location="Notes!A1" display="Back to contents" xr:uid="{9B81D0E9-33C8-47EB-9CEA-FF42B8447378}"/>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Notes</vt:lpstr>
      <vt:lpstr>Inputs -&gt;</vt:lpstr>
      <vt:lpstr>Scenario_inputs</vt:lpstr>
      <vt:lpstr>Outputs -&gt;</vt:lpstr>
      <vt:lpstr>Receipts_and_spending</vt:lpstr>
      <vt:lpstr>Aggregates</vt:lpstr>
      <vt:lpstr>Charts</vt:lpstr>
      <vt:lpstr>Calculations -&gt;</vt:lpstr>
      <vt:lpstr>Determinants</vt:lpstr>
      <vt:lpstr>Receipts_determinants</vt:lpstr>
      <vt:lpstr>Receipts_RR£</vt:lpstr>
      <vt:lpstr>Receipts_RRpc</vt:lpstr>
      <vt:lpstr>Receipts_effects</vt:lpstr>
      <vt:lpstr>Receipts_by_stream</vt:lpstr>
      <vt:lpstr>Receipts_by_determinant</vt:lpstr>
      <vt:lpstr>Receipts_adjustments</vt:lpstr>
      <vt:lpstr>Spending_determinants</vt:lpstr>
      <vt:lpstr>Spending_RR£</vt:lpstr>
      <vt:lpstr>Spending_RRpc</vt:lpstr>
      <vt:lpstr>Spending_effects</vt:lpstr>
      <vt:lpstr>Spending_by_stream</vt:lpstr>
      <vt:lpstr>Spending_by_determinant</vt:lpstr>
      <vt:lpstr>Spending_adjustments</vt:lpstr>
      <vt:lpstr>Debt_interest_determinants</vt:lpstr>
      <vt:lpstr>Debt_interest_RR</vt:lpstr>
      <vt:lpstr>Debt_interest_effects</vt:lpstr>
      <vt:lpstr>Debt_interest_adjustments</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Sousa, Joao</dc:creator>
  <cp:lastModifiedBy>Bunney, Charlotte - OBR</cp:lastModifiedBy>
  <cp:lastPrinted>2023-07-19T17:27:28Z</cp:lastPrinted>
  <dcterms:created xsi:type="dcterms:W3CDTF">2023-05-11T15:50:48Z</dcterms:created>
  <dcterms:modified xsi:type="dcterms:W3CDTF">2024-04-05T14:30:23Z</dcterms:modified>
</cp:coreProperties>
</file>