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7\xx.FINAL WEB VERSIONS\Wave 1 (doc, supps + CaTs)\"/>
    </mc:Choice>
  </mc:AlternateContent>
  <bookViews>
    <workbookView xWindow="0" yWindow="0" windowWidth="28800" windowHeight="12435"/>
  </bookViews>
  <sheets>
    <sheet name="Contents" sheetId="5" r:id="rId1"/>
    <sheet name="Chapter 4" sheetId="6" r:id="rId2"/>
    <sheet name="C4.A" sheetId="7" r:id="rId3"/>
    <sheet name="T4.A" sheetId="8" r:id="rId4"/>
    <sheet name="T4.1" sheetId="9" r:id="rId5"/>
    <sheet name="T4.2" sheetId="10" r:id="rId6"/>
    <sheet name="T4.3" sheetId="11" r:id="rId7"/>
    <sheet name="C4.1" sheetId="12" r:id="rId8"/>
    <sheet name="C4.B" sheetId="13" r:id="rId9"/>
    <sheet name="C4.C" sheetId="14" r:id="rId10"/>
    <sheet name="T4.4" sheetId="15" r:id="rId11"/>
    <sheet name="T4.5" sheetId="16" r:id="rId12"/>
    <sheet name="C4.2" sheetId="17" r:id="rId13"/>
    <sheet name="C4.3" sheetId="18" r:id="rId14"/>
    <sheet name="T4.6" sheetId="19" r:id="rId15"/>
    <sheet name="T4.7" sheetId="20" r:id="rId16"/>
    <sheet name="T4.8" sheetId="21" r:id="rId17"/>
    <sheet name="T4.9" sheetId="22" r:id="rId18"/>
    <sheet name="T4.10" sheetId="23" r:id="rId19"/>
    <sheet name="T4.11" sheetId="24" r:id="rId20"/>
    <sheet name="T4.12" sheetId="25" r:id="rId21"/>
    <sheet name="T4.13" sheetId="26" r:id="rId22"/>
    <sheet name="T4.14" sheetId="27" r:id="rId23"/>
    <sheet name="C4.D" sheetId="28" r:id="rId24"/>
    <sheet name="C4.4" sheetId="29" r:id="rId25"/>
    <sheet name="T4.15" sheetId="30" r:id="rId26"/>
    <sheet name="T4.16" sheetId="31" r:id="rId27"/>
    <sheet name="T4.17" sheetId="32" r:id="rId28"/>
    <sheet name="T4.18" sheetId="33" r:id="rId29"/>
    <sheet name="T4.19" sheetId="34" r:id="rId30"/>
    <sheet name="T4.20" sheetId="35" r:id="rId31"/>
    <sheet name="T4.21" sheetId="36" r:id="rId32"/>
    <sheet name="C4.5" sheetId="37" r:id="rId33"/>
    <sheet name="C4.6" sheetId="38" r:id="rId34"/>
    <sheet name="T4.22" sheetId="39" r:id="rId35"/>
    <sheet name="T4.23" sheetId="40" r:id="rId36"/>
    <sheet name="T4.24" sheetId="41" r:id="rId37"/>
    <sheet name="T4.25" sheetId="42" r:id="rId38"/>
    <sheet name="C4.7" sheetId="43" r:id="rId39"/>
    <sheet name="T4.27" sheetId="45" r:id="rId40"/>
    <sheet name="T4.26" sheetId="44" r:id="rId41"/>
    <sheet name="T4.28" sheetId="46" r:id="rId42"/>
    <sheet name="T4.29" sheetId="47" r:id="rId43"/>
    <sheet name="C4.8" sheetId="48" r:id="rId44"/>
    <sheet name="C4.9" sheetId="49" r:id="rId45"/>
    <sheet name="C4.E" sheetId="50" r:id="rId46"/>
    <sheet name="C4.F" sheetId="51" r:id="rId47"/>
    <sheet name="T4.30" sheetId="52" r:id="rId48"/>
    <sheet name="T4.31" sheetId="53" r:id="rId49"/>
    <sheet name="T4.32" sheetId="54" r:id="rId50"/>
    <sheet name="T4.33" sheetId="55" r:id="rId51"/>
    <sheet name="T4.34" sheetId="56" r:id="rId52"/>
    <sheet name="T4.35" sheetId="57" r:id="rId53"/>
    <sheet name="T4.36" sheetId="58" r:id="rId54"/>
    <sheet name="T4.37" sheetId="59" r:id="rId55"/>
    <sheet name="C4.10" sheetId="60" r:id="rId56"/>
    <sheet name="T4.38" sheetId="61" r:id="rId57"/>
    <sheet name="T4.39" sheetId="62" r:id="rId58"/>
    <sheet name="C4.11" sheetId="63" r:id="rId59"/>
    <sheet name="T4.40" sheetId="64" r:id="rId60"/>
    <sheet name="C4.12" sheetId="96" r:id="rId61"/>
    <sheet name="T4.41" sheetId="66" r:id="rId62"/>
    <sheet name="C4.13" sheetId="65" r:id="rId63"/>
    <sheet name="T4.42" sheetId="67" r:id="rId64"/>
    <sheet name="T4.43" sheetId="68" r:id="rId65"/>
    <sheet name="T4.44" sheetId="69" r:id="rId66"/>
    <sheet name="T4.45" sheetId="70" r:id="rId67"/>
    <sheet name="Chapter 5" sheetId="71" r:id="rId68"/>
    <sheet name="T5.1" sheetId="72" r:id="rId69"/>
    <sheet name="C5.1" sheetId="73" r:id="rId70"/>
    <sheet name="C5.2" sheetId="74" r:id="rId71"/>
    <sheet name="T5.2" sheetId="75" r:id="rId72"/>
    <sheet name="T5.3" sheetId="76" r:id="rId73"/>
    <sheet name="T5.4" sheetId="77" r:id="rId74"/>
    <sheet name="C5.3" sheetId="78" r:id="rId75"/>
    <sheet name="C5.4" sheetId="79" r:id="rId76"/>
    <sheet name="T5.5" sheetId="80" r:id="rId77"/>
    <sheet name="C5.5" sheetId="81" r:id="rId78"/>
    <sheet name="T5.6" sheetId="82" r:id="rId79"/>
    <sheet name="Annex A" sheetId="84" r:id="rId80"/>
    <sheet name="TA.1" sheetId="85" r:id="rId81"/>
    <sheet name="TA.2" sheetId="86" r:id="rId82"/>
    <sheet name="TA.3" sheetId="87" r:id="rId83"/>
    <sheet name="CA.1" sheetId="88" r:id="rId84"/>
    <sheet name="CA.2" sheetId="89" r:id="rId85"/>
    <sheet name="Annex B" sheetId="90" r:id="rId86"/>
    <sheet name="B.1" sheetId="91" r:id="rId87"/>
    <sheet name="B.2" sheetId="92" r:id="rId88"/>
    <sheet name="B.3" sheetId="93" r:id="rId89"/>
    <sheet name="B.4" sheetId="94" r:id="rId90"/>
    <sheet name="B.5" sheetId="95" r:id="rId91"/>
  </sheets>
  <externalReferences>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__123Graph_A" localSheetId="60" hidden="1">'[1]Model inputs'!#REF!</definedName>
    <definedName name="__123Graph_A" hidden="1">'[1]Model inputs'!#REF!</definedName>
    <definedName name="__123Graph_AALLTAX" localSheetId="60" hidden="1">'[2]Forecast data'!#REF!</definedName>
    <definedName name="__123Graph_AALLTAX" hidden="1">'[2]Forecast data'!#REF!</definedName>
    <definedName name="__123Graph_ACFSINDIV" localSheetId="60"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60" hidden="1">'[5]T3 Page 1'!#REF!</definedName>
    <definedName name="__123Graph_AEFF" hidden="1">'[5]T3 Page 1'!#REF!</definedName>
    <definedName name="__123Graph_AGR14PBF1" hidden="1">'[6]HIS19FIN(A)'!$AF$70:$AF$81</definedName>
    <definedName name="__123Graph_AHOMEVAT" localSheetId="60" hidden="1">'[2]Forecast data'!#REF!</definedName>
    <definedName name="__123Graph_AHOMEVAT" hidden="1">'[2]Forecast data'!#REF!</definedName>
    <definedName name="__123Graph_AIMPORT" localSheetId="60" hidden="1">'[2]Forecast data'!#REF!</definedName>
    <definedName name="__123Graph_AIMPORT" hidden="1">'[2]Forecast data'!#REF!</definedName>
    <definedName name="__123Graph_ALBFFIN" localSheetId="60"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localSheetId="60" hidden="1">'[5]T3 Page 1'!#REF!</definedName>
    <definedName name="__123Graph_APIC" hidden="1">'[5]T3 Page 1'!#REF!</definedName>
    <definedName name="__123Graph_ATOBREV" localSheetId="60" hidden="1">'[2]Forecast data'!#REF!</definedName>
    <definedName name="__123Graph_ATOBREV" hidden="1">'[2]Forecast data'!#REF!</definedName>
    <definedName name="__123Graph_ATOTAL" localSheetId="60" hidden="1">'[2]Forecast data'!#REF!</definedName>
    <definedName name="__123Graph_ATOTAL" hidden="1">'[2]Forecast data'!#REF!</definedName>
    <definedName name="__123Graph_B" localSheetId="60" hidden="1">'[1]Model inputs'!#REF!</definedName>
    <definedName name="__123Graph_B" hidden="1">'[1]Model inputs'!#REF!</definedName>
    <definedName name="__123Graph_BCFSINDIV" localSheetId="60" hidden="1">[3]Data!#REF!</definedName>
    <definedName name="__123Graph_BCFSINDIV" hidden="1">[3]Data!#REF!</definedName>
    <definedName name="__123Graph_BCFSUK" localSheetId="60" hidden="1">[3]Data!#REF!</definedName>
    <definedName name="__123Graph_BCFSUK" hidden="1">[3]Data!#REF!</definedName>
    <definedName name="__123Graph_BCHGSPD1" hidden="1">[4]CHGSPD19.FIN!$H$10:$H$25</definedName>
    <definedName name="__123Graph_BCHGSPD2" hidden="1">[4]CHGSPD19.FIN!$I$11:$I$25</definedName>
    <definedName name="__123Graph_BEFF" localSheetId="60" hidden="1">'[5]T3 Page 1'!#REF!</definedName>
    <definedName name="__123Graph_BEFF" hidden="1">'[5]T3 Page 1'!#REF!</definedName>
    <definedName name="__123Graph_BHOMEVAT" localSheetId="60" hidden="1">'[2]Forecast data'!#REF!</definedName>
    <definedName name="__123Graph_BHOMEVAT" hidden="1">'[2]Forecast data'!#REF!</definedName>
    <definedName name="__123Graph_BIMPORT" localSheetId="60" hidden="1">'[2]Forecast data'!#REF!</definedName>
    <definedName name="__123Graph_BIMPORT" hidden="1">'[2]Forecast data'!#REF!</definedName>
    <definedName name="__123Graph_BLBF" localSheetId="60" hidden="1">'[5]T3 Page 1'!#REF!</definedName>
    <definedName name="__123Graph_BLBF" hidden="1">'[5]T3 Page 1'!#REF!</definedName>
    <definedName name="__123Graph_BLBFFIN" localSheetId="60" hidden="1">'[5]FC Page 1'!#REF!</definedName>
    <definedName name="__123Graph_BLBFFIN" hidden="1">'[5]FC Page 1'!#REF!</definedName>
    <definedName name="__123Graph_BLCB" hidden="1">'[6]HIS19FIN(A)'!$D$79:$I$79</definedName>
    <definedName name="__123Graph_BPIC" localSheetId="60" hidden="1">'[5]T3 Page 1'!#REF!</definedName>
    <definedName name="__123Graph_BPIC" hidden="1">'[5]T3 Page 1'!#REF!</definedName>
    <definedName name="__123Graph_BTOTAL" localSheetId="60" hidden="1">'[2]Forecast data'!#REF!</definedName>
    <definedName name="__123Graph_BTOTAL" hidden="1">'[2]Forecast data'!#REF!</definedName>
    <definedName name="__123Graph_CACT13BUD" localSheetId="60" hidden="1">'[5]FC Page 1'!#REF!</definedName>
    <definedName name="__123Graph_CACT13BUD" hidden="1">'[5]FC Page 1'!#REF!</definedName>
    <definedName name="__123Graph_CCFSINDIV" localSheetId="60" hidden="1">[3]Data!#REF!</definedName>
    <definedName name="__123Graph_CCFSINDIV" hidden="1">[3]Data!#REF!</definedName>
    <definedName name="__123Graph_CCFSUK" localSheetId="60" hidden="1">[3]Data!#REF!</definedName>
    <definedName name="__123Graph_CCFSUK" hidden="1">[3]Data!#REF!</definedName>
    <definedName name="__123Graph_CEFF" localSheetId="60" hidden="1">'[5]T3 Page 1'!#REF!</definedName>
    <definedName name="__123Graph_CEFF" hidden="1">'[5]T3 Page 1'!#REF!</definedName>
    <definedName name="__123Graph_CGR14PBF1" hidden="1">'[6]HIS19FIN(A)'!$AK$70:$AK$81</definedName>
    <definedName name="__123Graph_CLBF" localSheetId="60" hidden="1">'[5]T3 Page 1'!#REF!</definedName>
    <definedName name="__123Graph_CLBF" hidden="1">'[5]T3 Page 1'!#REF!</definedName>
    <definedName name="__123Graph_CPIC" localSheetId="60" hidden="1">'[5]T3 Page 1'!#REF!</definedName>
    <definedName name="__123Graph_CPIC" hidden="1">'[5]T3 Page 1'!#REF!</definedName>
    <definedName name="__123Graph_DACT13BUD" localSheetId="60" hidden="1">'[5]FC Page 1'!#REF!</definedName>
    <definedName name="__123Graph_DACT13BUD" hidden="1">'[5]FC Page 1'!#REF!</definedName>
    <definedName name="__123Graph_DCFSINDIV" localSheetId="60" hidden="1">[3]Data!#REF!</definedName>
    <definedName name="__123Graph_DCFSINDIV" hidden="1">[3]Data!#REF!</definedName>
    <definedName name="__123Graph_DCFSUK" localSheetId="60" hidden="1">[3]Data!#REF!</definedName>
    <definedName name="__123Graph_DCFSUK" hidden="1">[3]Data!#REF!</definedName>
    <definedName name="__123Graph_DEFF" localSheetId="60" hidden="1">'[5]T3 Page 1'!#REF!</definedName>
    <definedName name="__123Graph_DEFF" hidden="1">'[5]T3 Page 1'!#REF!</definedName>
    <definedName name="__123Graph_DGR14PBF1" hidden="1">'[6]HIS19FIN(A)'!$AH$70:$AH$81</definedName>
    <definedName name="__123Graph_DLBF" localSheetId="60" hidden="1">'[5]T3 Page 1'!#REF!</definedName>
    <definedName name="__123Graph_DLBF" hidden="1">'[5]T3 Page 1'!#REF!</definedName>
    <definedName name="__123Graph_DPIC" localSheetId="60" hidden="1">'[5]T3 Page 1'!#REF!</definedName>
    <definedName name="__123Graph_DPIC" hidden="1">'[5]T3 Page 1'!#REF!</definedName>
    <definedName name="__123Graph_EACT13BUD" localSheetId="60" hidden="1">'[5]FC Page 1'!#REF!</definedName>
    <definedName name="__123Graph_EACT13BUD" hidden="1">'[5]FC Page 1'!#REF!</definedName>
    <definedName name="__123Graph_ECFSINDIV" localSheetId="60" hidden="1">[3]Data!#REF!</definedName>
    <definedName name="__123Graph_ECFSINDIV" hidden="1">[3]Data!#REF!</definedName>
    <definedName name="__123Graph_ECFSUK" localSheetId="60" hidden="1">[3]Data!#REF!</definedName>
    <definedName name="__123Graph_ECFSUK" hidden="1">[3]Data!#REF!</definedName>
    <definedName name="__123Graph_EEFF" localSheetId="60" hidden="1">'[5]T3 Page 1'!#REF!</definedName>
    <definedName name="__123Graph_EEFF" hidden="1">'[5]T3 Page 1'!#REF!</definedName>
    <definedName name="__123Graph_EEFFHIC" localSheetId="60" hidden="1">'[5]FC Page 1'!#REF!</definedName>
    <definedName name="__123Graph_EEFFHIC" hidden="1">'[5]FC Page 1'!#REF!</definedName>
    <definedName name="__123Graph_EGR14PBF1" hidden="1">'[6]HIS19FIN(A)'!$AG$67:$AG$67</definedName>
    <definedName name="__123Graph_ELBF" localSheetId="60" hidden="1">'[5]T3 Page 1'!#REF!</definedName>
    <definedName name="__123Graph_ELBF" hidden="1">'[5]T3 Page 1'!#REF!</definedName>
    <definedName name="__123Graph_EPIC" localSheetId="60" hidden="1">'[5]T3 Page 1'!#REF!</definedName>
    <definedName name="__123Graph_EPIC" hidden="1">'[5]T3 Page 1'!#REF!</definedName>
    <definedName name="__123Graph_FACT13BUD" localSheetId="60" hidden="1">'[5]FC Page 1'!#REF!</definedName>
    <definedName name="__123Graph_FACT13BUD" hidden="1">'[5]FC Page 1'!#REF!</definedName>
    <definedName name="__123Graph_FCFSUK" localSheetId="60" hidden="1">[3]Data!#REF!</definedName>
    <definedName name="__123Graph_FCFSUK" hidden="1">[3]Data!#REF!</definedName>
    <definedName name="__123Graph_FEFF" localSheetId="60" hidden="1">'[5]T3 Page 1'!#REF!</definedName>
    <definedName name="__123Graph_FEFF" hidden="1">'[5]T3 Page 1'!#REF!</definedName>
    <definedName name="__123Graph_FEFFHIC" localSheetId="60" hidden="1">'[5]FC Page 1'!#REF!</definedName>
    <definedName name="__123Graph_FEFFHIC" hidden="1">'[5]FC Page 1'!#REF!</definedName>
    <definedName name="__123Graph_FGR14PBF1" hidden="1">'[6]HIS19FIN(A)'!$AH$67:$AH$67</definedName>
    <definedName name="__123Graph_FLBF" localSheetId="60" hidden="1">'[5]T3 Page 1'!#REF!</definedName>
    <definedName name="__123Graph_FLBF" hidden="1">'[5]T3 Page 1'!#REF!</definedName>
    <definedName name="__123Graph_FPIC" localSheetId="60" hidden="1">'[5]T3 Page 1'!#REF!</definedName>
    <definedName name="__123Graph_FPIC" hidden="1">'[5]T3 Page 1'!#REF!</definedName>
    <definedName name="__123Graph_LBL_ARESID" hidden="1">'[6]HIS19FIN(A)'!$R$3:$W$3</definedName>
    <definedName name="__123Graph_LBL_BRESID" hidden="1">'[6]HIS19FIN(A)'!$R$3:$W$3</definedName>
    <definedName name="__123Graph_X" localSheetId="60" hidden="1">'[2]Forecast data'!#REF!</definedName>
    <definedName name="__123Graph_X" hidden="1">'[2]Forecast data'!#REF!</definedName>
    <definedName name="__123Graph_XACTHIC" localSheetId="60" hidden="1">'[5]FC Page 1'!#REF!</definedName>
    <definedName name="__123Graph_XACTHIC" hidden="1">'[5]FC Page 1'!#REF!</definedName>
    <definedName name="__123Graph_XALLTAX" localSheetId="60" hidden="1">'[2]Forecast data'!#REF!</definedName>
    <definedName name="__123Graph_XALLTAX" hidden="1">'[2]Forecast data'!#REF!</definedName>
    <definedName name="__123Graph_XCHGSPD1" hidden="1">[4]CHGSPD19.FIN!$A$10:$A$25</definedName>
    <definedName name="__123Graph_XCHGSPD2" hidden="1">[4]CHGSPD19.FIN!$A$11:$A$25</definedName>
    <definedName name="__123Graph_XEFF" localSheetId="60" hidden="1">'[5]T3 Page 1'!#REF!</definedName>
    <definedName name="__123Graph_XEFF" hidden="1">'[5]T3 Page 1'!#REF!</definedName>
    <definedName name="__123Graph_XGR14PBF1" hidden="1">'[6]HIS19FIN(A)'!$AL$70:$AL$81</definedName>
    <definedName name="__123Graph_XHOMEVAT" localSheetId="60" hidden="1">'[2]Forecast data'!#REF!</definedName>
    <definedName name="__123Graph_XHOMEVAT" hidden="1">'[2]Forecast data'!#REF!</definedName>
    <definedName name="__123Graph_XIMPORT" localSheetId="60" hidden="1">'[2]Forecast data'!#REF!</definedName>
    <definedName name="__123Graph_XIMPORT" hidden="1">'[2]Forecast data'!#REF!</definedName>
    <definedName name="__123Graph_XLBF" localSheetId="60"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localSheetId="60" hidden="1">'[5]T3 Page 1'!#REF!</definedName>
    <definedName name="__123Graph_XPIC" hidden="1">'[5]T3 Page 1'!#REF!</definedName>
    <definedName name="__123Graph_XSTAG2ALL" localSheetId="60" hidden="1">'[2]Forecast data'!#REF!</definedName>
    <definedName name="__123Graph_XSTAG2ALL" hidden="1">'[2]Forecast data'!#REF!</definedName>
    <definedName name="__123Graph_XSTAG2EC" localSheetId="60" hidden="1">'[2]Forecast data'!#REF!</definedName>
    <definedName name="__123Graph_XSTAG2EC" hidden="1">'[2]Forecast data'!#REF!</definedName>
    <definedName name="__123Graph_XTOBREV" localSheetId="60" hidden="1">'[2]Forecast data'!#REF!</definedName>
    <definedName name="__123Graph_XTOBREV" hidden="1">'[2]Forecast data'!#REF!</definedName>
    <definedName name="__123Graph_XTOTAL" localSheetId="60" hidden="1">'[2]Forecast data'!#REF!</definedName>
    <definedName name="__123Graph_XTOTAL" hidden="1">'[2]Forecast data'!#REF!</definedName>
    <definedName name="_1_" localSheetId="60">#REF!</definedName>
    <definedName name="_1_">#REF!</definedName>
    <definedName name="_1__123Graph_ACHART_15" hidden="1">[7]USGC!$B$34:$B$53</definedName>
    <definedName name="_1_0" localSheetId="60">#REF!</definedName>
    <definedName name="_1_0">#REF!</definedName>
    <definedName name="_10__123Graph_XCHART_15" hidden="1">[7]USGC!$A$34:$A$53</definedName>
    <definedName name="_2__123Graph_BCHART_10" hidden="1">[7]USGC!$L$34:$L$53</definedName>
    <definedName name="_2_0" localSheetId="60">#REF!</definedName>
    <definedName name="_2_0">#REF!</definedName>
    <definedName name="_2ecm" localSheetId="60">#REF!</definedName>
    <definedName name="_2ecm">#REF!</definedName>
    <definedName name="_3__123Graph_BCHART_13" hidden="1">[7]USGC!$R$34:$R$53</definedName>
    <definedName name="_3_0ecm" localSheetId="60">#REF!</definedName>
    <definedName name="_3_0ecm">#REF!</definedName>
    <definedName name="_3ecw" localSheetId="60">#REF!</definedName>
    <definedName name="_3ecw">#REF!</definedName>
    <definedName name="_4__123Graph_BCHART_15" hidden="1">[7]USGC!$C$34:$C$53</definedName>
    <definedName name="_4_0ecm" localSheetId="60">#REF!</definedName>
    <definedName name="_4_0ecm">#REF!</definedName>
    <definedName name="_5__123Graph_CCHART_10" hidden="1">[7]USGC!$F$34:$F$53</definedName>
    <definedName name="_5_0ecw" localSheetId="60">#REF!</definedName>
    <definedName name="_5_0ecw">#REF!</definedName>
    <definedName name="_6__123Graph_CCHART_13" hidden="1">[7]USGC!$O$34:$O$53</definedName>
    <definedName name="_6_0ecw" localSheetId="60">#REF!</definedName>
    <definedName name="_6_0ecw">#REF!</definedName>
    <definedName name="_7__123Graph_CCHART_15" hidden="1">[7]USGC!$D$34:$D$53</definedName>
    <definedName name="_8__123Graph_XCHART_10" hidden="1">[7]USGC!$A$34:$A$53</definedName>
    <definedName name="_9__123Graph_XCHART_13" hidden="1">[7]USGC!$A$34:$A$53</definedName>
    <definedName name="_Fill" localSheetId="60" hidden="1">'[2]Forecast data'!#REF!</definedName>
    <definedName name="_Fill" hidden="1">'[2]Forecast data'!#REF!</definedName>
    <definedName name="_Key1" localSheetId="60" hidden="1">#REF!</definedName>
    <definedName name="_Key1" hidden="1">#REF!</definedName>
    <definedName name="_Order1" hidden="1">255</definedName>
    <definedName name="_Order2" hidden="1">255</definedName>
    <definedName name="_Regression_Out" localSheetId="60" hidden="1">#REF!</definedName>
    <definedName name="_Regression_Out" hidden="1">#REF!</definedName>
    <definedName name="_Regression_X" localSheetId="60" hidden="1">#REF!</definedName>
    <definedName name="_Regression_X" hidden="1">#REF!</definedName>
    <definedName name="_Regression_Y" localSheetId="60"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CT" localSheetId="60" hidden="1">'[2]Forecast data'!#REF!</definedName>
    <definedName name="CT" hidden="1">'[2]Forecast data'!#REF!</definedName>
    <definedName name="CTNABS" localSheetId="60" hidden="1">'[1]Model inputs'!#REF!</definedName>
    <definedName name="CTNABS" hidden="1">'[1]Model inputs'!#REF!</definedName>
    <definedName name="datazone">'[11]Data (monthly)'!$A$3:$AN$2314</definedName>
    <definedName name="dgsgf" hidden="1">{#N/A,#N/A,FALSE,"TMCOMP96";#N/A,#N/A,FALSE,"MAT96";#N/A,#N/A,FALSE,"FANDA96";#N/A,#N/A,FALSE,"INTRAN96";#N/A,#N/A,FALSE,"NAA9697";#N/A,#N/A,FALSE,"ECWEBB";#N/A,#N/A,FALSE,"MFT96";#N/A,#N/A,FALSE,"CTrecon"}</definedName>
    <definedName name="Distribution" localSheetId="60" hidden="1">#REF!</definedName>
    <definedName name="Distribution" hidden="1">#REF!</definedName>
    <definedName name="dwl_data">[12]Download!$B$2:$CE$81</definedName>
    <definedName name="dwl_data_fy">[13]Download!$B$65:$CE$79</definedName>
    <definedName name="dwl_data_P09b" localSheetId="60">#REF!</definedName>
    <definedName name="dwl_data_P09b">#REF!</definedName>
    <definedName name="dwl_dates">[12]Download!$A$2:$A$81</definedName>
    <definedName name="dwl_dates_fy">[13]Download!$A$65:$A$79</definedName>
    <definedName name="dwl_dates_P09b" localSheetId="60">#REF!</definedName>
    <definedName name="dwl_dates_P09b">#REF!</definedName>
    <definedName name="dwl_vars">[12]Download!$B$1:$CE$1</definedName>
    <definedName name="dwl_vars_P09b" localSheetId="60">#REF!</definedName>
    <definedName name="dwl_vars_P09b">#REF!</definedName>
    <definedName name="ecscost" localSheetId="60">'[14]Dint 13'!#REF!</definedName>
    <definedName name="ecscost">'[14]Dint 13'!#REF!</definedName>
    <definedName name="eeapp" localSheetId="60">'[14]Dint 13'!#REF!</definedName>
    <definedName name="eeapp">'[14]Dint 13'!#REF!</definedName>
    <definedName name="EFO" localSheetId="60" hidden="1">'[2]Forecast data'!#REF!</definedName>
    <definedName name="EFO" hidden="1">'[2]Forecast data'!#REF!</definedName>
    <definedName name="Ev">[15]Determinants!$CL$2:$CL$8</definedName>
    <definedName name="ExtraProfiles" localSheetId="60"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60" hidden="1">'[2]Forecast data'!#REF!</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ag" localSheetId="60">'[14]Dint 13'!#REF!</definedName>
    <definedName name="hag">'[14]Dint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60">#REF!</definedName>
    <definedName name="ilgupPbr">#REF!</definedName>
    <definedName name="imf" localSheetId="60" hidden="1">#REF!</definedName>
    <definedName name="imf" hidden="1">#REF!</definedName>
    <definedName name="intid" localSheetId="60">#REF!</definedName>
    <definedName name="intid">#REF!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 localSheetId="60">'[14]Dint 13'!#REF!</definedName>
    <definedName name="lease">'[14]Dint 13'!#REF!</definedName>
    <definedName name="nlfo" localSheetId="60">'[14]Dint 13'!#REF!</definedName>
    <definedName name="nlfo">'[14]Dint 13'!#REF!</definedName>
    <definedName name="nlfout" localSheetId="60">'[14]Dint 13'!#REF!</definedName>
    <definedName name="nlfout">'[14]Dint 13'!#REF!</definedName>
    <definedName name="nlfp" localSheetId="60">'[14]Dint 13'!#REF!</definedName>
    <definedName name="nlfp">'[14]Dint 13'!#REF!</definedName>
    <definedName name="nlfpcout" localSheetId="60">'[14]Dint 13'!#REF!</definedName>
    <definedName name="nlfpcout">'[14]Dint 13'!#REF!</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60">'[14]Dint 13'!#REF!</definedName>
    <definedName name="oto">'[14]Dint 13'!#REF!</definedName>
    <definedName name="otout" localSheetId="60">'[14]Dint 13'!#REF!</definedName>
    <definedName name="otout">'[14]Dint 13'!#REF!</definedName>
    <definedName name="otp" localSheetId="60">'[14]Dint 13'!#REF!</definedName>
    <definedName name="otp">'[14]Dint 13'!#REF!</definedName>
    <definedName name="Pop" localSheetId="60" hidden="1">[16]Population!#REF!</definedName>
    <definedName name="Pop" hidden="1">[16]Population!#REF!</definedName>
    <definedName name="Population" localSheetId="60" hidden="1">#REF!</definedName>
    <definedName name="Population" hidden="1">#REF!</definedName>
    <definedName name="_xlnm.Print_Area" localSheetId="86">B.1!$A$2:$O$17</definedName>
    <definedName name="_xlnm.Print_Area" localSheetId="87">B.2!$A$2:$M$8</definedName>
    <definedName name="_xlnm.Print_Area" localSheetId="88">B.3!$A$2:$J$16</definedName>
    <definedName name="_xlnm.Print_Area" localSheetId="89">B.4!$A$2:$J$19</definedName>
    <definedName name="_xlnm.Print_Area" localSheetId="90">B.5!$A$2:$J$11</definedName>
    <definedName name="_xlnm.Print_Area" localSheetId="7">C4.1!$A$2:$I$34</definedName>
    <definedName name="_xlnm.Print_Area" localSheetId="55">C4.10!$A$2:$J$34</definedName>
    <definedName name="_xlnm.Print_Area" localSheetId="58">C4.11!$A$2:$K$32</definedName>
    <definedName name="_xlnm.Print_Area" localSheetId="60">C4.12!$A$2:$DA$30</definedName>
    <definedName name="_xlnm.Print_Area" localSheetId="62">C4.13!$A$2:$Z$29</definedName>
    <definedName name="_xlnm.Print_Area" localSheetId="12">C4.2!$A$2:$J$35</definedName>
    <definedName name="_xlnm.Print_Area" localSheetId="13">C4.3!$A$2:$H$38</definedName>
    <definedName name="_xlnm.Print_Area" localSheetId="24">C4.4!$A$2:$R$43</definedName>
    <definedName name="_xlnm.Print_Area" localSheetId="32">C4.5!$A$2:$K$33</definedName>
    <definedName name="_xlnm.Print_Area" localSheetId="33">C4.6!$A$2:$K$33</definedName>
    <definedName name="_xlnm.Print_Area" localSheetId="38">C4.7!$A$2:$L$36</definedName>
    <definedName name="_xlnm.Print_Area" localSheetId="43">C4.8!$A$2:$P$31</definedName>
    <definedName name="_xlnm.Print_Area" localSheetId="44">C4.9!$A$2:$J$37</definedName>
    <definedName name="_xlnm.Print_Area" localSheetId="2">C4.A!$A$2:$N$116</definedName>
    <definedName name="_xlnm.Print_Area" localSheetId="8">C4.B!$A$2:$H$37</definedName>
    <definedName name="_xlnm.Print_Area" localSheetId="9">C4.C!$A$2:$K$36</definedName>
    <definedName name="_xlnm.Print_Area" localSheetId="23">C4.D!$A$2:$K$177</definedName>
    <definedName name="_xlnm.Print_Area" localSheetId="45">C4.E!$A$2:$I$30</definedName>
    <definedName name="_xlnm.Print_Area" localSheetId="46">C4.F!$A$2:$I$30</definedName>
    <definedName name="_xlnm.Print_Area" localSheetId="69">C5.1!$A$2:$I$84</definedName>
    <definedName name="_xlnm.Print_Area" localSheetId="70">C5.2!$A$2:$I$36</definedName>
    <definedName name="_xlnm.Print_Area" localSheetId="74">C5.3!$A$2:$M$40</definedName>
    <definedName name="_xlnm.Print_Area" localSheetId="75">C5.4!$A$2:$M$42</definedName>
    <definedName name="_xlnm.Print_Area" localSheetId="77">C5.5!$A$2:$CV$47</definedName>
    <definedName name="_xlnm.Print_Area" localSheetId="83">CA.1!$A$2:$E$84</definedName>
    <definedName name="_xlnm.Print_Area" localSheetId="84">CA.2!$A$2:$J$29</definedName>
    <definedName name="_xlnm.Print_Area" localSheetId="0">Contents!$A$1:$C$97</definedName>
    <definedName name="_xlnm.Print_Area" localSheetId="4">T4.1!$A$2:$J$48</definedName>
    <definedName name="_xlnm.Print_Area" localSheetId="18">T4.10!$A$2:$H$26</definedName>
    <definedName name="_xlnm.Print_Area" localSheetId="19">T4.11!$A$2:$H$24</definedName>
    <definedName name="_xlnm.Print_Area" localSheetId="20">T4.12!$A$2:$H$21</definedName>
    <definedName name="_xlnm.Print_Area" localSheetId="21">T4.13!$A$2:$H$21</definedName>
    <definedName name="_xlnm.Print_Area" localSheetId="22">T4.14!$A$2:$H$21</definedName>
    <definedName name="_xlnm.Print_Area" localSheetId="25">T4.15!$A$2:$J$22</definedName>
    <definedName name="_xlnm.Print_Area" localSheetId="26">T4.16!$A$2:$J$49</definedName>
    <definedName name="_xlnm.Print_Area" localSheetId="27">T4.17!$A$2:$I$49</definedName>
    <definedName name="_xlnm.Print_Area" localSheetId="28">T4.18!$A$2:$H$48</definedName>
    <definedName name="_xlnm.Print_Area" localSheetId="29">T4.19!$A$2:$J$20</definedName>
    <definedName name="_xlnm.Print_Area" localSheetId="5">T4.2!$A$2:$H$48</definedName>
    <definedName name="_xlnm.Print_Area" localSheetId="30">T4.20!$A$2:$I$44</definedName>
    <definedName name="_xlnm.Print_Area" localSheetId="31">T4.21!$A$2:$H$42</definedName>
    <definedName name="_xlnm.Print_Area" localSheetId="34">T4.22!$A$2:$J$16</definedName>
    <definedName name="_xlnm.Print_Area" localSheetId="35">T4.23!$A$2:$J$46</definedName>
    <definedName name="_xlnm.Print_Area" localSheetId="36">T4.24!$A$2:$I$52</definedName>
    <definedName name="_xlnm.Print_Area" localSheetId="37">T4.25!$A$2:$F$25</definedName>
    <definedName name="_xlnm.Print_Area" localSheetId="40">T4.26!$A$1:$I$40</definedName>
    <definedName name="_xlnm.Print_Area" localSheetId="39">T4.27!$A$2:$H$29</definedName>
    <definedName name="_xlnm.Print_Area" localSheetId="41">T4.28!$A$2:$J$12</definedName>
    <definedName name="_xlnm.Print_Area" localSheetId="42">T4.29!$A$2:$J$17</definedName>
    <definedName name="_xlnm.Print_Area" localSheetId="6">T4.3!$A$2:$I$31</definedName>
    <definedName name="_xlnm.Print_Area" localSheetId="47">T4.30!$A$2:$H$21</definedName>
    <definedName name="_xlnm.Print_Area" localSheetId="48">T4.31!$A$2:$L$22</definedName>
    <definedName name="_xlnm.Print_Area" localSheetId="49">T4.32!$A$2:$I$27</definedName>
    <definedName name="_xlnm.Print_Area" localSheetId="50">T4.33!$A$2:$H$12</definedName>
    <definedName name="_xlnm.Print_Area" localSheetId="51">T4.34!$A$2:$H$12</definedName>
    <definedName name="_xlnm.Print_Area" localSheetId="52">T4.35!$A$2:$H$21</definedName>
    <definedName name="_xlnm.Print_Area" localSheetId="53">T4.36!$A$2:$I$49</definedName>
    <definedName name="_xlnm.Print_Area" localSheetId="54">T4.37!$A$2:$H$49</definedName>
    <definedName name="_xlnm.Print_Area" localSheetId="56">T4.38!$A$2:$I$17</definedName>
    <definedName name="_xlnm.Print_Area" localSheetId="57">T4.39!$A$2:$H$17</definedName>
    <definedName name="_xlnm.Print_Area" localSheetId="10">T4.4!$A$2:$L$23</definedName>
    <definedName name="_xlnm.Print_Area" localSheetId="59">T4.40!$A$2:$J$34</definedName>
    <definedName name="_xlnm.Print_Area" localSheetId="61">T4.41!$A$2:$I$30</definedName>
    <definedName name="_xlnm.Print_Area" localSheetId="63">T4.42!$A$2:$I$14</definedName>
    <definedName name="_xlnm.Print_Area" localSheetId="64">T4.43!$A$2:$J$43</definedName>
    <definedName name="_xlnm.Print_Area" localSheetId="65">T4.44!$A$2:$J$17</definedName>
    <definedName name="_xlnm.Print_Area" localSheetId="66">T4.45!$A$2:$J$15</definedName>
    <definedName name="_xlnm.Print_Area" localSheetId="11">T4.5!$A$2:$J$21</definedName>
    <definedName name="_xlnm.Print_Area" localSheetId="14">T4.6!$A$2:$K$56</definedName>
    <definedName name="_xlnm.Print_Area" localSheetId="15">T4.7!$A$2:$J$56</definedName>
    <definedName name="_xlnm.Print_Area" localSheetId="16">T4.8!$A$2:$H$47</definedName>
    <definedName name="_xlnm.Print_Area" localSheetId="17">T4.9!$A$2:$J$26</definedName>
    <definedName name="_xlnm.Print_Area" localSheetId="3">T4.A!$A$2:$H$14</definedName>
    <definedName name="_xlnm.Print_Area" localSheetId="68">T5.1!$A$2:$J$22</definedName>
    <definedName name="_xlnm.Print_Area" localSheetId="71">T5.2!$A$2:$H$20</definedName>
    <definedName name="_xlnm.Print_Area" localSheetId="72">T5.3!$A$2:$H$19</definedName>
    <definedName name="_xlnm.Print_Area" localSheetId="73">T5.4!$A$2:$I$12</definedName>
    <definedName name="_xlnm.Print_Area" localSheetId="76">T5.5!$A$2:$J$12</definedName>
    <definedName name="_xlnm.Print_Area" localSheetId="78">T5.6!$A$2:$I$43</definedName>
    <definedName name="_xlnm.Print_Area" localSheetId="80">TA.1!$A$2:$J$20</definedName>
    <definedName name="_xlnm.Print_Area" localSheetId="81">TA.2!$A$2:$N$89</definedName>
    <definedName name="_xlnm.Print_Area" localSheetId="82">TA.3!$A$2:$I$22</definedName>
    <definedName name="Profiles" localSheetId="60" hidden="1">#REF!</definedName>
    <definedName name="Profiles" hidden="1">#REF!</definedName>
    <definedName name="Projections" localSheetId="60" hidden="1">#REF!</definedName>
    <definedName name="Projections" hidden="1">#REF!</definedName>
    <definedName name="ratio" localSheetId="60">#REF!</definedName>
    <definedName name="ratio">#REF!</definedName>
    <definedName name="RDEL">OFFSET([8]RDEL!$G$15,0,0,MAX([8]RDEL!$B$15:$B100),1)</definedName>
    <definedName name="Receipts">OFFSET([8]Receipts!$D$15,0,0,MAX([8]Receipts!$B$15:$B100),1)</definedName>
    <definedName name="Results" hidden="1">[17]UK99!$A$1:$A$1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G37" i="18" l="1"/>
  <c r="F37" i="18"/>
  <c r="E37" i="18"/>
  <c r="D37" i="18"/>
  <c r="C37" i="18"/>
  <c r="E36" i="18"/>
  <c r="D36" i="18"/>
  <c r="C36" i="18"/>
  <c r="C35" i="18"/>
  <c r="G35" i="18"/>
  <c r="E34" i="18"/>
  <c r="D34" i="18"/>
  <c r="C34" i="18"/>
  <c r="E33" i="18"/>
  <c r="D33" i="18"/>
  <c r="C33" i="18"/>
  <c r="E32" i="18"/>
  <c r="D32" i="18"/>
  <c r="C32" i="18"/>
  <c r="E31" i="18"/>
  <c r="D31" i="18"/>
  <c r="E30" i="18"/>
  <c r="D30" i="18"/>
  <c r="C30" i="18"/>
  <c r="E29" i="18"/>
  <c r="D29" i="18"/>
  <c r="C29" i="18"/>
  <c r="E28" i="18"/>
  <c r="D28" i="18"/>
  <c r="C28" i="18"/>
  <c r="G27" i="18"/>
  <c r="C27" i="18"/>
  <c r="F26" i="18"/>
  <c r="E26" i="18"/>
  <c r="D26" i="18"/>
  <c r="C26" i="18"/>
  <c r="B35" i="44"/>
  <c r="B34" i="44"/>
  <c r="B33" i="44"/>
  <c r="B32" i="44"/>
  <c r="B31" i="44"/>
  <c r="B30" i="44"/>
  <c r="B29" i="44"/>
  <c r="B28" i="44"/>
</calcChain>
</file>

<file path=xl/sharedStrings.xml><?xml version="1.0" encoding="utf-8"?>
<sst xmlns="http://schemas.openxmlformats.org/spreadsheetml/2006/main" count="3058" uniqueCount="1311">
  <si>
    <t>Chart 4.A: Changes to the age structure in the latest population projections</t>
  </si>
  <si>
    <t>Table 4.A: Summary of effects on our net borrowing forecast</t>
  </si>
  <si>
    <t>Table 4.1: Determinants of the fiscal forecast</t>
  </si>
  <si>
    <t>Table 4.2: Changes in the determinants of the fiscal forecast</t>
  </si>
  <si>
    <t>Table 4.3: Summary of the effect of Government decisions on the budget balance</t>
  </si>
  <si>
    <t>Chart 4.1: The effect of Budget decisions on public sector net borrowing</t>
  </si>
  <si>
    <t>Chart 4.B: The average effect of Government decisions on borrowing</t>
  </si>
  <si>
    <t>Chart 4.C: The effect of Government decisions on borrowing in 2018-19</t>
  </si>
  <si>
    <t>Table 4.4: Gross and net cash flows of financial sector interventions</t>
  </si>
  <si>
    <t>Table 4.5: Major receipts as a per cent of GDP</t>
  </si>
  <si>
    <t>Chart 4.2: Year-on-year changes in the receipts-to-GDP ratio</t>
  </si>
  <si>
    <t>Chart 4.3: Sources of changes in the tax-to-GDP ratio (2017-18 to 2022-23)</t>
  </si>
  <si>
    <t>Table 4.6: Current receipts</t>
  </si>
  <si>
    <t>Table 4.7: Change to current receipts since March</t>
  </si>
  <si>
    <t>Table 4.8: Sources of change to the receipts forecast since March</t>
  </si>
  <si>
    <t>Table 4.9: Tax receipts in 2017-18</t>
  </si>
  <si>
    <t>Table 4.10: Key changes to the PAYE income tax and NICs forecast since March</t>
  </si>
  <si>
    <t>Table 4.11: Key changes to the SA income tax forecast since March</t>
  </si>
  <si>
    <t>Table 4.12: Key changes to the VAT forecast since March</t>
  </si>
  <si>
    <t>Table 4.13: Key changes to the onshore corporation tax forecast since March</t>
  </si>
  <si>
    <t>Table 4.14: Key changes to the property transactions taxes forecast since March</t>
  </si>
  <si>
    <t>Chart 4.D: SDLT liability of different house prices: with and without FTB relief</t>
  </si>
  <si>
    <t>Chart 4.4: Successive Government fuel duty rate assumptions</t>
  </si>
  <si>
    <t>Table 4.15: TME split between DEL and AME</t>
  </si>
  <si>
    <t>Table 4.16: Total managed expenditure</t>
  </si>
  <si>
    <t>Table 4.17: Changes to total managed expenditure since March</t>
  </si>
  <si>
    <t>Table 4.18: Sources of changes to the spending forecast since March</t>
  </si>
  <si>
    <t>Table 4.19: Central government expenditure in 2017-18</t>
  </si>
  <si>
    <t>Table 4.20: RDEL and CDEL spending and total changes since March</t>
  </si>
  <si>
    <t>Table 4.21: Sources of changes to DELs since March</t>
  </si>
  <si>
    <t>Chart 4.5: Change in real RDEL spending per capita from 2015-16</t>
  </si>
  <si>
    <t>Chart 4.6: Change in real CDEL spending per capita from 2015-16</t>
  </si>
  <si>
    <t>Table 4.22: Welfare spending forecast overview</t>
  </si>
  <si>
    <t>Table 4.23: Welfare spending</t>
  </si>
  <si>
    <t>Table 4.24: Sources of changes to welfare spending since March</t>
  </si>
  <si>
    <t>Table 4.25: Universal credit and the legacy benefits in 2017-18</t>
  </si>
  <si>
    <t>Chart 4.7: Successive revisions to the universal credit rollout assumption</t>
  </si>
  <si>
    <t>Table 4.26: The marginal effect of UC on welfare spending and changes since March</t>
  </si>
  <si>
    <t>Table 4.27: Key changes to public service pensions since March</t>
  </si>
  <si>
    <t>Table 4.28: Expenditure transfers to EU institutions and possible substitute spending</t>
  </si>
  <si>
    <t>Table 4.29: Key changes to expenditure transfers to EU institutions on a ‘no referendum’ counterfactual basis</t>
  </si>
  <si>
    <t>Chart 4.8: Local authority current spending (England)</t>
  </si>
  <si>
    <t>Chart 4.9: English local authority under- and over-spends against revenue budgets by service area</t>
  </si>
  <si>
    <t>Chart 4.E: Net addition to reserves by local authority type (England)</t>
  </si>
  <si>
    <t>Chart 4.F: Stock of reserves by local authority type (England)</t>
  </si>
  <si>
    <t>Table 4.30: Key changes to locally financed current expenditure since March</t>
  </si>
  <si>
    <t>Table 4.31: Key changes to locally financed capital expenditure and public corporations' capital expenditure since March</t>
  </si>
  <si>
    <t>Table 4.32: Key changes to central government debt interest since March</t>
  </si>
  <si>
    <t>Table 4.33: Key changes to housing associations borrowing since March</t>
  </si>
  <si>
    <t>Table 4.34: Key changes to housing associations debt since March</t>
  </si>
  <si>
    <t>Table 4.35: Housing associations reclassification: detailed components</t>
  </si>
  <si>
    <t>Table 4.36: Reconciliation of PSNB and PSNCR</t>
  </si>
  <si>
    <t>Table 4.37: Changes in the reconciliation of PSNB and PSNCR</t>
  </si>
  <si>
    <t>Chart 4.10: Proceeds from asset sales</t>
  </si>
  <si>
    <t>Table 4.38: Reconciliation of PSNCR and CGNCR</t>
  </si>
  <si>
    <t>Table 4.39: Changes in the reconciliation of PSNCR and CGNCR</t>
  </si>
  <si>
    <t>Chart 4.11: Public sector net borrowing on a consistent definition</t>
  </si>
  <si>
    <t>Table 4.40: Changes to public sector net borrowing since March</t>
  </si>
  <si>
    <t>Chart 4.12: Total public sector spending and receipts</t>
  </si>
  <si>
    <t>Table 4.41: Changes to public sector net debt since March</t>
  </si>
  <si>
    <t>Table 4.42: Reconciliation of PSNCR and changes in PSND</t>
  </si>
  <si>
    <t>Table 4.43: Fiscal aggregates</t>
  </si>
  <si>
    <t>Table 4.44: Comparison with European Commission forecasts</t>
  </si>
  <si>
    <t>Table 4.45: Comparison with IMF forecasts</t>
  </si>
  <si>
    <t>Table 5.1: Performance against the Government’s fiscal targets</t>
  </si>
  <si>
    <t>Chart 5.1: Cumulative changes in the structural deficit since 2016-17</t>
  </si>
  <si>
    <t>Chart 5.2: Year-on-year changes to the debt-to-GDP ratio</t>
  </si>
  <si>
    <t>Table 5.2: Changes in the profile of net debt since March</t>
  </si>
  <si>
    <t>Table 5.3: Performance against the current welfare cap</t>
  </si>
  <si>
    <t>Table 5.4: The new welfare cap and margin</t>
  </si>
  <si>
    <t>Chart 5.3: Cyclically adjusted public sector net borrowing fan chart</t>
  </si>
  <si>
    <t>Chart 5.4: Receipts fan chart</t>
  </si>
  <si>
    <t>Table 5.5: Illustrative debt target sensitivities in 2020-21</t>
  </si>
  <si>
    <t>Chart 5.5: Productivity growth (output per hour) – forecasts and outturns</t>
  </si>
  <si>
    <t>Table 5.6: Key economic and fiscal aggregates under alternative scenarios</t>
  </si>
  <si>
    <t>Table A.1: Costings for policy decisions not on the Treasury scorecard</t>
  </si>
  <si>
    <t>Table A.2: Treasury scorecard of policy decisions and OBR assessment of the uncertainty of costings</t>
  </si>
  <si>
    <t>Table A.3: Assigning uncertainty rating criteria to 'Research and Development: increase R&amp;D expenditure credit to 12%''</t>
  </si>
  <si>
    <t>Chart A.1:OBR assesment of the uncertainty of scorecard costings</t>
  </si>
  <si>
    <t>Chart A.2: Forecast expenditure for tax-free childcare</t>
  </si>
  <si>
    <t>Table B.1: EU annual budget forecast assumptions</t>
  </si>
  <si>
    <t>Table B.2: EU miscellaneous revenue</t>
  </si>
  <si>
    <t>Table B.3: Contributions to the EU on a ‘no referendum’ counterfactual basis</t>
  </si>
  <si>
    <t>Table B.4: EU-related flows in our fiscal forecast</t>
  </si>
  <si>
    <t>Table B.5: Expenditure transfers to EU institutions and possible substitute spending</t>
  </si>
  <si>
    <t>November 2017 Economic and fiscal outlook: Charts &amp; Tables</t>
  </si>
  <si>
    <t>Chapter 4 - Fiscal outlook</t>
  </si>
  <si>
    <t>Chapter 5 - Performance against the Government's fiscal targets</t>
  </si>
  <si>
    <t>Annex A - Autumn Budget 2017 policy measures</t>
  </si>
  <si>
    <t>Annex B - EU finances and our forecasts</t>
  </si>
  <si>
    <t>Back to contents</t>
  </si>
  <si>
    <t>2014 based</t>
  </si>
  <si>
    <t>2016 based</t>
  </si>
  <si>
    <t>Difference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</si>
  <si>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</si>
  <si>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</si>
  <si>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</si>
  <si>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</si>
  <si>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</si>
  <si>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</si>
  <si>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</si>
  <si>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</si>
  <si>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</si>
  <si>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</si>
  <si>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</si>
  <si>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</si>
  <si>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</si>
  <si>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</si>
  <si>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</si>
  <si>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</si>
  <si>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</si>
  <si>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</si>
  <si>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</si>
  <si>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</si>
  <si>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</si>
  <si>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</si>
  <si>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</si>
  <si>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</si>
  <si>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</si>
  <si>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</si>
  <si>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</si>
  <si>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</si>
  <si>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</si>
  <si>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</si>
  <si>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</si>
  <si>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</si>
  <si>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</si>
  <si>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</si>
  <si>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</si>
  <si>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</si>
  <si>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</si>
  <si>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</si>
  <si>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</si>
  <si>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</si>
  <si>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</si>
  <si>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</si>
  <si>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</si>
  <si>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</si>
  <si>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</si>
  <si>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</si>
  <si>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</si>
  <si>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</si>
  <si>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</si>
  <si>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</si>
  <si>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</si>
  <si>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</si>
  <si>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</si>
  <si>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</si>
  <si>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</si>
  <si>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</si>
  <si>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</si>
  <si>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</si>
  <si>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</si>
  <si>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</si>
  <si>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</si>
  <si>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</si>
  <si>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</si>
  <si>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</si>
  <si>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</si>
  <si>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</si>
  <si>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</si>
  <si>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</si>
  <si>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</si>
  <si>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</si>
  <si>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</si>
  <si>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</si>
  <si>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</si>
  <si>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</si>
  <si>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</si>
  <si>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</si>
  <si>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</si>
  <si>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</si>
  <si>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</si>
  <si>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</si>
  <si>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</si>
  <si>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</si>
  <si>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</si>
  <si>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</si>
  <si>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</si>
  <si>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</si>
  <si>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</si>
  <si>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</si>
  <si>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</si>
  <si>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</si>
  <si>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billion</t>
  </si>
  <si>
    <t>2017-18</t>
  </si>
  <si>
    <t>2018-19</t>
  </si>
  <si>
    <t>2019-20</t>
  </si>
  <si>
    <t>2020-21</t>
  </si>
  <si>
    <t>2021-22</t>
  </si>
  <si>
    <t>Effect on PSNB</t>
  </si>
  <si>
    <t>of which:</t>
  </si>
  <si>
    <t>Welfare spending</t>
  </si>
  <si>
    <t>Receipts</t>
  </si>
  <si>
    <t>GDP, employment and house prices</t>
  </si>
  <si>
    <t>Inheritance tax</t>
  </si>
  <si>
    <t>Note: This table uses the convention that a negative figure means a reduction in PSNB, i.e. the reduction in receipts has a positive effect on PSNB and the reduction in welfare spending has a negative effect on PSNB.</t>
  </si>
  <si>
    <t>Percentage change on previous year, unless otherwise specified</t>
  </si>
  <si>
    <t>Outturn</t>
  </si>
  <si>
    <t>Forecast</t>
  </si>
  <si>
    <t>2016-17</t>
  </si>
  <si>
    <t>2022-23</t>
  </si>
  <si>
    <t>GDP and its components</t>
  </si>
  <si>
    <t>Real GDP</t>
  </si>
  <si>
    <t>Prices and earnings</t>
  </si>
  <si>
    <t>GDP deflator</t>
  </si>
  <si>
    <t>'Triple-lock' guarantee (September)</t>
  </si>
  <si>
    <t>Key fiscal determinants</t>
  </si>
  <si>
    <t>Employment (millions)</t>
  </si>
  <si>
    <t>Implied VAT gap (per cent)9</t>
  </si>
  <si>
    <t>Output gap (per cent of potential output)</t>
  </si>
  <si>
    <t>Financial and property sectors</t>
  </si>
  <si>
    <t>Equity prices (FTSE All-Share index)</t>
  </si>
  <si>
    <t>Oil and gas</t>
  </si>
  <si>
    <t>Interest rates and exchange rates</t>
  </si>
  <si>
    <t>Euro/Sterling exchange rate (€/£)</t>
  </si>
  <si>
    <t>-</t>
  </si>
  <si>
    <t>Total effect of Government decisions</t>
  </si>
  <si>
    <t>Direct effect of policies on the scorecard</t>
  </si>
  <si>
    <t>AME</t>
  </si>
  <si>
    <t>RDEL</t>
  </si>
  <si>
    <t>CDEL</t>
  </si>
  <si>
    <t>Direct effect of non-scorecard policies</t>
  </si>
  <si>
    <t>Indirect effect of Government decisions</t>
  </si>
  <si>
    <t>Gross tax increases</t>
  </si>
  <si>
    <t>Gross tax cuts</t>
  </si>
  <si>
    <t>Total AME policy changes</t>
  </si>
  <si>
    <t>Indirect effects</t>
  </si>
  <si>
    <t>Note: The full Treasury scorecard can be found in Annex A. This table uses the Treasury scorecard convention that a positive figure means an improvement in PSNB, PSNCR and PSND. The supplementary tables on our website shows how each measure is attributed between receipts, AME and DEL.</t>
  </si>
  <si>
    <t>Total</t>
  </si>
  <si>
    <t>RDEL policy changes</t>
  </si>
  <si>
    <t>CDEL policy changes</t>
  </si>
  <si>
    <t>AME policy changes</t>
  </si>
  <si>
    <t>Gross tax rises</t>
  </si>
  <si>
    <t>Scorecard measures</t>
  </si>
  <si>
    <t>Year 1</t>
  </si>
  <si>
    <t>Year 2</t>
  </si>
  <si>
    <t>Year 3</t>
  </si>
  <si>
    <t>Year 4</t>
  </si>
  <si>
    <t>Year 5</t>
  </si>
  <si>
    <t>Spending Review 2010 to Budget 2015</t>
  </si>
  <si>
    <t>Summer Budget 2015 to Spring Budget 2017</t>
  </si>
  <si>
    <t>Spending Review 2010 to Spring Budget 2017</t>
  </si>
  <si>
    <t>Autumn Budget 2017</t>
  </si>
  <si>
    <t>Individual fiscal events</t>
  </si>
  <si>
    <t>Cumulative effect</t>
  </si>
  <si>
    <t>Lloyds</t>
  </si>
  <si>
    <t>RBS</t>
  </si>
  <si>
    <t>UKAR1</t>
  </si>
  <si>
    <t>FSCS2</t>
  </si>
  <si>
    <t>CGS3</t>
  </si>
  <si>
    <t>SLS4</t>
  </si>
  <si>
    <t>Other</t>
  </si>
  <si>
    <t xml:space="preserve">Cash outlays </t>
  </si>
  <si>
    <t>Principal repayments</t>
  </si>
  <si>
    <t>Net cash position</t>
  </si>
  <si>
    <t>Outstanding payments</t>
  </si>
  <si>
    <t>Implied balance</t>
  </si>
  <si>
    <t>Exchequer financing</t>
  </si>
  <si>
    <t>Overall balance</t>
  </si>
  <si>
    <t>Income tax and NICs</t>
  </si>
  <si>
    <t>Value added tax</t>
  </si>
  <si>
    <t>Onshore corporation tax</t>
  </si>
  <si>
    <t>Fuel duties</t>
  </si>
  <si>
    <t>Business rates</t>
  </si>
  <si>
    <t>Council tax</t>
  </si>
  <si>
    <t>Excise duties</t>
  </si>
  <si>
    <t>Capital taxes</t>
  </si>
  <si>
    <t>UK oil and gas receipts</t>
  </si>
  <si>
    <t>Other taxes</t>
  </si>
  <si>
    <t>National Accounts taxes</t>
  </si>
  <si>
    <t>Interest and dividend receipts</t>
  </si>
  <si>
    <t>Other receipts</t>
  </si>
  <si>
    <t>Current receipts</t>
  </si>
  <si>
    <t>Fuel and excise duties</t>
  </si>
  <si>
    <t>Apprenticeship levy</t>
  </si>
  <si>
    <t>Other taxes and receipts</t>
  </si>
  <si>
    <t>Total change</t>
  </si>
  <si>
    <t>Total change in share of GDP</t>
  </si>
  <si>
    <t>Change due to tax base</t>
  </si>
  <si>
    <t>Change due to effective tax rate</t>
  </si>
  <si>
    <t>2017-18 dividend forestalling base effect</t>
  </si>
  <si>
    <t>Not disaggregated</t>
  </si>
  <si>
    <t>VAT</t>
  </si>
  <si>
    <t xml:space="preserve">of which: </t>
  </si>
  <si>
    <t>Pay as you earn</t>
  </si>
  <si>
    <t>Self assessment</t>
  </si>
  <si>
    <t>National insurance contributions</t>
  </si>
  <si>
    <t>Onshore</t>
  </si>
  <si>
    <t>Offshore</t>
  </si>
  <si>
    <t>Petroleum revenue tax</t>
  </si>
  <si>
    <t>VAT refunds</t>
  </si>
  <si>
    <t>Capital gains tax</t>
  </si>
  <si>
    <t>Stamp taxes on shares</t>
  </si>
  <si>
    <t>Tobacco duties</t>
  </si>
  <si>
    <t>Spirits duties</t>
  </si>
  <si>
    <t>Wine duties</t>
  </si>
  <si>
    <t>Beer and cider duties</t>
  </si>
  <si>
    <t>Air passenger duty</t>
  </si>
  <si>
    <t>Insurance premium tax</t>
  </si>
  <si>
    <t>Climate change levy</t>
  </si>
  <si>
    <t>Vehicle excise duties</t>
  </si>
  <si>
    <t>Bank levy</t>
  </si>
  <si>
    <t>Bank surcharge</t>
  </si>
  <si>
    <t>Licence fee receipts</t>
  </si>
  <si>
    <t>Environmental levies</t>
  </si>
  <si>
    <t>EU ETS auction receipts</t>
  </si>
  <si>
    <t>Diverted profits tax</t>
  </si>
  <si>
    <t>Soft drinks industry levy</t>
  </si>
  <si>
    <t>Interest and dividends</t>
  </si>
  <si>
    <t>Gross operating surplus</t>
  </si>
  <si>
    <t>of which: Pay as you earn</t>
  </si>
  <si>
    <t>March forecast</t>
  </si>
  <si>
    <t>Reclassification of English HAs</t>
  </si>
  <si>
    <t>Other ONS changes</t>
  </si>
  <si>
    <t>March forecast restated</t>
  </si>
  <si>
    <t>November forecast</t>
  </si>
  <si>
    <t>Like-for-like change</t>
  </si>
  <si>
    <t>Total change to underlying forecast</t>
  </si>
  <si>
    <t>Total effect of economic determinants</t>
  </si>
  <si>
    <t>Productivity revision</t>
  </si>
  <si>
    <t>Average hours revision</t>
  </si>
  <si>
    <t>Sustainable unemployment revision</t>
  </si>
  <si>
    <t>Population projection changes</t>
  </si>
  <si>
    <t>Other GDP and house price revisions</t>
  </si>
  <si>
    <t>Property transactions</t>
  </si>
  <si>
    <t>RPI and CPI inflation</t>
  </si>
  <si>
    <t>Equity prices</t>
  </si>
  <si>
    <t>Oil and gas prices</t>
  </si>
  <si>
    <t>Interest rates</t>
  </si>
  <si>
    <t>Other determinants</t>
  </si>
  <si>
    <t>Other assumptions</t>
  </si>
  <si>
    <t>IT and NICs receipts and modelling</t>
  </si>
  <si>
    <t>Corporation tax receipts and modelling</t>
  </si>
  <si>
    <t>Incorporations modelling</t>
  </si>
  <si>
    <t>VAT receipts and modelling</t>
  </si>
  <si>
    <t>CGT outturn and modelling</t>
  </si>
  <si>
    <t>Excise duties outturn and modelling</t>
  </si>
  <si>
    <t>SDLT outturn and modelling</t>
  </si>
  <si>
    <t>Interest and dividend outturn and modelling</t>
  </si>
  <si>
    <t>Business rates modelling</t>
  </si>
  <si>
    <t>Other judgements and modelling</t>
  </si>
  <si>
    <t>Non-scorecard measures</t>
  </si>
  <si>
    <t>Indirect effects of Government decisions</t>
  </si>
  <si>
    <t>Memo: November pre-measures forecast</t>
  </si>
  <si>
    <t>Percentage change on 2016-17</t>
  </si>
  <si>
    <t>Apr-Sep</t>
  </si>
  <si>
    <t>Oct-Mar</t>
  </si>
  <si>
    <t>Full year</t>
  </si>
  <si>
    <t>PAYE and NICs</t>
  </si>
  <si>
    <t>n/m</t>
  </si>
  <si>
    <t>Alcohol duties</t>
  </si>
  <si>
    <t>Change</t>
  </si>
  <si>
    <t>(by economic determinant)</t>
  </si>
  <si>
    <t>Average earnings</t>
  </si>
  <si>
    <t>Employee numbers</t>
  </si>
  <si>
    <t>Inflation</t>
  </si>
  <si>
    <t>Other economic determinants</t>
  </si>
  <si>
    <t>(by other category)</t>
  </si>
  <si>
    <t>Outturn PAYE receipts</t>
  </si>
  <si>
    <t>Outturn NICs receipts</t>
  </si>
  <si>
    <t>Recostings of previous measures</t>
  </si>
  <si>
    <t>Other modelling and receipts changes</t>
  </si>
  <si>
    <t>Non-savings, non-dividend income</t>
  </si>
  <si>
    <t>Dividend income</t>
  </si>
  <si>
    <t>Savings income</t>
  </si>
  <si>
    <t>Household spending</t>
  </si>
  <si>
    <t>Standard rated share</t>
  </si>
  <si>
    <t>Outturn receipts and modelling</t>
  </si>
  <si>
    <t>Industrial and commercial company profits</t>
  </si>
  <si>
    <t>Industrial and commercial company investment</t>
  </si>
  <si>
    <t>Litigation repayment</t>
  </si>
  <si>
    <t>House prices</t>
  </si>
  <si>
    <t>Residential property transactions</t>
  </si>
  <si>
    <t>Commercial property market</t>
  </si>
  <si>
    <t>Indirect effects of government decisions</t>
  </si>
  <si>
    <t>Price Band</t>
  </si>
  <si>
    <t>SDLT main rates</t>
  </si>
  <si>
    <t>SDLT with first-time buyers relief</t>
  </si>
  <si>
    <t>November 2010</t>
  </si>
  <si>
    <t>March 2011</t>
  </si>
  <si>
    <t>November 2011</t>
  </si>
  <si>
    <t>March 2012</t>
  </si>
  <si>
    <t>December 2012</t>
  </si>
  <si>
    <t>March 2013</t>
  </si>
  <si>
    <t>December 2013</t>
  </si>
  <si>
    <t>March 2014</t>
  </si>
  <si>
    <t>December 2014</t>
  </si>
  <si>
    <t>March 2015</t>
  </si>
  <si>
    <t>July 2015</t>
  </si>
  <si>
    <t>November 2015</t>
  </si>
  <si>
    <t>Successive policy assumptions</t>
  </si>
  <si>
    <t>November 2016</t>
  </si>
  <si>
    <t>March 2017</t>
  </si>
  <si>
    <t>November 2017</t>
  </si>
  <si>
    <t>Actual fuel duty rate</t>
  </si>
  <si>
    <t>Like-for-like difference</t>
  </si>
  <si>
    <t>Underlying forecast revisions</t>
  </si>
  <si>
    <t>Latest data</t>
  </si>
  <si>
    <t>Other economy forecast changes</t>
  </si>
  <si>
    <t>Fiscal modelling and other factors</t>
  </si>
  <si>
    <t>Scorecard receipts measures</t>
  </si>
  <si>
    <t>Scorecard AME measures</t>
  </si>
  <si>
    <t>Non-scorecard receipts and AME measures</t>
  </si>
  <si>
    <t>Overall change since March</t>
  </si>
  <si>
    <t>Note: This table uses the convention that a negative figure means a reduction in PSNB, i.e. an increase in receipts or a reduction in spending will have a negative effect on PSNB.</t>
  </si>
  <si>
    <t>Per cent of GDP</t>
  </si>
  <si>
    <t>Change in cash level of net debt</t>
  </si>
  <si>
    <t>Total underlying forecast revisions</t>
  </si>
  <si>
    <t>Bank of England schemes</t>
  </si>
  <si>
    <t>Borrowing (pre-measures)</t>
  </si>
  <si>
    <t>Gilt premia</t>
  </si>
  <si>
    <t>Lending</t>
  </si>
  <si>
    <t>UKAR</t>
  </si>
  <si>
    <t>Others</t>
  </si>
  <si>
    <t>Affecting borrowing and debt</t>
  </si>
  <si>
    <t>Affecting only debt</t>
  </si>
  <si>
    <t>Memo: Impact of reclassification of English HAs</t>
  </si>
  <si>
    <t>1 Non-seasonally adjusted GDP centred end-March.</t>
  </si>
  <si>
    <t>Receipts and expenditure</t>
  </si>
  <si>
    <t>Public sector current receipts (a)</t>
  </si>
  <si>
    <t>Total managed expenditure (b)</t>
  </si>
  <si>
    <t>Public sector current expenditure (c)</t>
  </si>
  <si>
    <t>Public sector net investment (d)</t>
  </si>
  <si>
    <t>Depreciation (e)</t>
  </si>
  <si>
    <t>Fiscal mandate and supplementary target</t>
  </si>
  <si>
    <t>Cyclically adjusted net borrowing</t>
  </si>
  <si>
    <t>Deficit</t>
  </si>
  <si>
    <t>Public sector net borrowing (b-a)</t>
  </si>
  <si>
    <t>Current budget deficit (c+e-a)</t>
  </si>
  <si>
    <t>Cyclically adjusted current budget deficit</t>
  </si>
  <si>
    <t>Primary deficit</t>
  </si>
  <si>
    <t>Cyclically adjusted primary deficit</t>
  </si>
  <si>
    <t>Financing</t>
  </si>
  <si>
    <t>Central government net cash requirement</t>
  </si>
  <si>
    <t>Public sector net cash requirement</t>
  </si>
  <si>
    <t>Alternative balance sheet metrics</t>
  </si>
  <si>
    <t>Public sector net debt ex. Bank of England</t>
  </si>
  <si>
    <t>Public sector net financial liabilities</t>
  </si>
  <si>
    <t>Stability and Growth Pact</t>
  </si>
  <si>
    <t>Cyclically adjusted Treaty deficit</t>
  </si>
  <si>
    <t>Public sector net borrowing</t>
  </si>
  <si>
    <t>Current budget deficit</t>
  </si>
  <si>
    <t>Public sector net debt</t>
  </si>
  <si>
    <t>Memo: Output gap (per cent of GDP)</t>
  </si>
  <si>
    <t>UK (November EFO)</t>
  </si>
  <si>
    <t>UK (EC)</t>
  </si>
  <si>
    <t>Germany</t>
  </si>
  <si>
    <t>France</t>
  </si>
  <si>
    <t>Italy</t>
  </si>
  <si>
    <t>Spain</t>
  </si>
  <si>
    <t>Euro area</t>
  </si>
  <si>
    <t>Source: European Commission, European Economic Forecast Autumn 2017, OBR.</t>
  </si>
  <si>
    <t>General government net borrowing</t>
  </si>
  <si>
    <t>General government net debt</t>
  </si>
  <si>
    <t>UK (IMF)</t>
  </si>
  <si>
    <t>Japan</t>
  </si>
  <si>
    <t>U.S</t>
  </si>
  <si>
    <t>Source: IMF, World Economic Outlook, October 2017, OBR.</t>
  </si>
  <si>
    <t>TME</t>
  </si>
  <si>
    <t>TME in DEL</t>
  </si>
  <si>
    <t>PSCE in RDEL</t>
  </si>
  <si>
    <t>PSGI in CDEL</t>
  </si>
  <si>
    <t>TME in AME</t>
  </si>
  <si>
    <t>Debt interest net of APF</t>
  </si>
  <si>
    <t xml:space="preserve">Locally financed current expenditure </t>
  </si>
  <si>
    <t xml:space="preserve">Net public service pension payments </t>
  </si>
  <si>
    <t>Other PSCE in AME</t>
  </si>
  <si>
    <t>PSGI in AME</t>
  </si>
  <si>
    <t>Note: The forecasts reflect the reclassification of English housing associations to the private sector, effective from November 2017. This increases PSGI in CDEL and reduces PSCE and PSGI in AME. For further detail, see Table 4.35.</t>
  </si>
  <si>
    <t>Public sector current expenditure (PSCE)</t>
  </si>
  <si>
    <t>PSCE in AME</t>
  </si>
  <si>
    <t>Inside welfare cap</t>
  </si>
  <si>
    <t>Outside welfare cap</t>
  </si>
  <si>
    <t>Company and other tax credits</t>
  </si>
  <si>
    <t>National lottery current grants</t>
  </si>
  <si>
    <t>BBC current expenditure</t>
  </si>
  <si>
    <t>Other PSCE items in departmental AME</t>
  </si>
  <si>
    <t>Locally financed current expenditure</t>
  </si>
  <si>
    <t>Public corporations' debt interest</t>
  </si>
  <si>
    <t>General government depreciation</t>
  </si>
  <si>
    <t>Current VAT refunds</t>
  </si>
  <si>
    <t>General government imputed pensions</t>
  </si>
  <si>
    <t>Other National Accounts adjustments</t>
  </si>
  <si>
    <t>Total public sector current expenditure</t>
  </si>
  <si>
    <t>Public sector gross investment (PSGI)</t>
  </si>
  <si>
    <t>Tax litigation</t>
  </si>
  <si>
    <t>Network Rail capital expenditure</t>
  </si>
  <si>
    <t>Other PSGI items in departmental AME</t>
  </si>
  <si>
    <t>Locally financed capital expenditure</t>
  </si>
  <si>
    <t xml:space="preserve">Public corporations' capital expenditure </t>
  </si>
  <si>
    <t xml:space="preserve">Other National Accounts adjustments </t>
  </si>
  <si>
    <t>Total public sector gross investment</t>
  </si>
  <si>
    <t>Public sector net investment</t>
  </si>
  <si>
    <t>Total managed expenditure</t>
  </si>
  <si>
    <t>Expenditure transfers to EU institutions</t>
  </si>
  <si>
    <t xml:space="preserve">General government depreciation </t>
  </si>
  <si>
    <t>Forecast changes since March</t>
  </si>
  <si>
    <t>Economic determinants</t>
  </si>
  <si>
    <t>Inflation changes</t>
  </si>
  <si>
    <t>Market assumptions: interest rates</t>
  </si>
  <si>
    <t>Other assumptions and changes</t>
  </si>
  <si>
    <t>Other welfare changes</t>
  </si>
  <si>
    <t xml:space="preserve">Network Rail </t>
  </si>
  <si>
    <t>Other net debt interest changes</t>
  </si>
  <si>
    <t>Effect of Government decisions</t>
  </si>
  <si>
    <t>AME scorecard measures</t>
  </si>
  <si>
    <t>AME non-scorecard measures</t>
  </si>
  <si>
    <t>Spending in 2017-18 (£ billion)</t>
  </si>
  <si>
    <t>Oct-March</t>
  </si>
  <si>
    <t>Full Year</t>
  </si>
  <si>
    <t>Total current expenditure</t>
  </si>
  <si>
    <t>Net social benefits</t>
  </si>
  <si>
    <t>Debt interest</t>
  </si>
  <si>
    <t>Current grants to local authorities</t>
  </si>
  <si>
    <t>VAT and GNI based EU contributions net of EU abatement</t>
  </si>
  <si>
    <t>Total (gross) capital spending</t>
  </si>
  <si>
    <t>Capital grants to local authorities</t>
  </si>
  <si>
    <t>Total central government expenditure in TME</t>
  </si>
  <si>
    <t>Limits</t>
  </si>
  <si>
    <t>Assumed underspend1</t>
  </si>
  <si>
    <t>Actual spending</t>
  </si>
  <si>
    <t>Changes</t>
  </si>
  <si>
    <t>Changes on a like-for-like basis</t>
  </si>
  <si>
    <t>PSCE in RDEL (actual spending)</t>
  </si>
  <si>
    <t>PSGI in CDEL (actual spending)</t>
  </si>
  <si>
    <t xml:space="preserve">Change </t>
  </si>
  <si>
    <t>Forecast changes</t>
  </si>
  <si>
    <t xml:space="preserve">Assumed underspend </t>
  </si>
  <si>
    <t>Net increases in Scottish and Welsh Governments' self-financed spending</t>
  </si>
  <si>
    <t>Business rates retention additional pilots</t>
  </si>
  <si>
    <t>DH capital/current switch</t>
  </si>
  <si>
    <t>Probate fees increase and reclassification from March 2017 unwound</t>
  </si>
  <si>
    <t>Immigration and skills charge reclassification</t>
  </si>
  <si>
    <t xml:space="preserve">Additional non-scorecard policy changes </t>
  </si>
  <si>
    <t>Assumed underspend (indirect effect)</t>
  </si>
  <si>
    <t xml:space="preserve">March forecast </t>
  </si>
  <si>
    <t>Change on a like for like basis</t>
  </si>
  <si>
    <t>Assumed underspend</t>
  </si>
  <si>
    <t xml:space="preserve">Affordable housing </t>
  </si>
  <si>
    <t>Reprofiling of spending</t>
  </si>
  <si>
    <t xml:space="preserve">Other </t>
  </si>
  <si>
    <t>2015-16</t>
  </si>
  <si>
    <t>March forecast (year-on-year change)</t>
  </si>
  <si>
    <t>November forecast (year-on-year change)</t>
  </si>
  <si>
    <t>March forecast (cumulative since 2015-16)</t>
  </si>
  <si>
    <t>November forecast (cumulative since 2015-16)</t>
  </si>
  <si>
    <t>Net public service pensions</t>
  </si>
  <si>
    <t>Expenditure</t>
  </si>
  <si>
    <t>CPI inflation</t>
  </si>
  <si>
    <t>Scheme-specific factors</t>
  </si>
  <si>
    <t>Income</t>
  </si>
  <si>
    <t>TPS salary increase assumptions</t>
  </si>
  <si>
    <t>CSPS transfers and workforce changes</t>
  </si>
  <si>
    <t>NHS paybill growth</t>
  </si>
  <si>
    <t>‘No-referendum’ counterfactual</t>
  </si>
  <si>
    <t>Which is reflected in our forecast as:</t>
  </si>
  <si>
    <t>Assumed domestic spending in lieu of EU transfers</t>
  </si>
  <si>
    <t>Sterling-euro exchange rate</t>
  </si>
  <si>
    <t>UK and EU growth forecasts</t>
  </si>
  <si>
    <t>EU budget implementation</t>
  </si>
  <si>
    <t>2018 draw-forward assumption</t>
  </si>
  <si>
    <t>Other factors</t>
  </si>
  <si>
    <t>Note: Annex B and the supplementary fiscal tables on our website show details of our latest forecasts for our GNI and VAT payments and the rebate, and the various annual adjustments to those transactions that are assumed within our forecast. They also include a table that shows our assumptions about the EU annual budgets, and the adjustments to budget ceilings under the various flexibilities allowed in the 2014-2020 Multiannual Financial Framework, and our assumptions about implementation rates against the adjusted ceilings.</t>
  </si>
  <si>
    <t>2010-11</t>
  </si>
  <si>
    <t>2011-12</t>
  </si>
  <si>
    <t>2012-13</t>
  </si>
  <si>
    <t>2013-14</t>
  </si>
  <si>
    <t xml:space="preserve">2014-15 </t>
  </si>
  <si>
    <t>Non-education</t>
  </si>
  <si>
    <t>Education</t>
  </si>
  <si>
    <t>2014-15</t>
  </si>
  <si>
    <t>Average</t>
  </si>
  <si>
    <t>Adult social care</t>
  </si>
  <si>
    <t>Central and cultural &amp; related services</t>
  </si>
  <si>
    <t>Children's social care</t>
  </si>
  <si>
    <t>Environmental and regulatory</t>
  </si>
  <si>
    <t>Fire &amp; rescue and police</t>
  </si>
  <si>
    <t>Highways and transport</t>
  </si>
  <si>
    <t>Housing and planning &amp; development</t>
  </si>
  <si>
    <t>Public health</t>
  </si>
  <si>
    <t>Social care</t>
  </si>
  <si>
    <t>Non-social care</t>
  </si>
  <si>
    <t>GLA</t>
  </si>
  <si>
    <t>of which, changes in sources of local finance:</t>
  </si>
  <si>
    <t>Retained business rates</t>
  </si>
  <si>
    <t>Net use of current reserves</t>
  </si>
  <si>
    <t>Non-scorecard policy change: business rates pilots extension</t>
  </si>
  <si>
    <t>Change on a like-for-like basis</t>
  </si>
  <si>
    <t>Prudential borrowing</t>
  </si>
  <si>
    <t>Other local authority spending</t>
  </si>
  <si>
    <t>OBR timing adjustment for TfL spending</t>
  </si>
  <si>
    <t>Less local authority asset sales</t>
  </si>
  <si>
    <t>Artistic originals</t>
  </si>
  <si>
    <t>Other public corporations' spending</t>
  </si>
  <si>
    <t>Reclassification effect</t>
  </si>
  <si>
    <t>PSCE in AME: Public corporations debt interest</t>
  </si>
  <si>
    <t>PSGI in AME: Local authority capital expenditure</t>
  </si>
  <si>
    <t>PSGI in AME: Public corporations capital expenditure</t>
  </si>
  <si>
    <t>Note: This table uses the convention that a positive figure means an increase in PSNB (e.g. a reduction in receipts or increase in spending will have a positive effect on PSNB).</t>
  </si>
  <si>
    <t>Total welfare spending</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</si>
  <si>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</si>
  <si>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</si>
  <si>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</si>
  <si>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</si>
  <si>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</si>
  <si>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</si>
  <si>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</si>
  <si>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</si>
  <si>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payments</t>
  </si>
  <si>
    <t>Other DWP in welfare cap</t>
  </si>
  <si>
    <t>Personal tax credits</t>
  </si>
  <si>
    <t>Child benefit</t>
  </si>
  <si>
    <t>Tax free childcare</t>
  </si>
  <si>
    <t>NI social security in welfare cap</t>
  </si>
  <si>
    <t>Paternity pay</t>
  </si>
  <si>
    <t>Budget measures</t>
  </si>
  <si>
    <t>Welfare spending outside the welfare cap</t>
  </si>
  <si>
    <t>State pension</t>
  </si>
  <si>
    <t>Jobseeker's allowance</t>
  </si>
  <si>
    <t>Housing benefit (on JSA)</t>
  </si>
  <si>
    <t>NI social security outside welfare cap</t>
  </si>
  <si>
    <t>Total welfare</t>
  </si>
  <si>
    <t>Memo: welfare cap as proportion of total welfare</t>
  </si>
  <si>
    <t>Welfare spending inside the welfare cap</t>
  </si>
  <si>
    <t>Population projections</t>
  </si>
  <si>
    <t>Estimating/modelling changes</t>
  </si>
  <si>
    <t>Universal credit</t>
  </si>
  <si>
    <t>Tax-free childcare</t>
  </si>
  <si>
    <t>Housing benefit</t>
  </si>
  <si>
    <t>Claimant count unemployment</t>
  </si>
  <si>
    <t xml:space="preserve">Triple lock </t>
  </si>
  <si>
    <t>Per cent difference</t>
  </si>
  <si>
    <t>Legacy benefits</t>
  </si>
  <si>
    <t>Employment and support allowance</t>
  </si>
  <si>
    <t>Tax credits</t>
  </si>
  <si>
    <t xml:space="preserve">Total </t>
  </si>
  <si>
    <t>Changes since March</t>
  </si>
  <si>
    <t>March 2013 assumption</t>
  </si>
  <si>
    <t>December 2013 assumption</t>
  </si>
  <si>
    <t>July 2015 assumption</t>
  </si>
  <si>
    <t>November 2015 DWP</t>
  </si>
  <si>
    <t>November 2015 OBR</t>
  </si>
  <si>
    <t>November 2016 DWP</t>
  </si>
  <si>
    <t>November 2016 OBR</t>
  </si>
  <si>
    <t>November 2017 OBR</t>
  </si>
  <si>
    <t>Marginal effect on welfare spending</t>
  </si>
  <si>
    <t>Gross cost</t>
  </si>
  <si>
    <t>Transitional protection where entitlement is lower</t>
  </si>
  <si>
    <t>Gross saving</t>
  </si>
  <si>
    <t>Gross saving of abolishing the disregards</t>
  </si>
  <si>
    <t>Gross saving from reductions in fraud and error</t>
  </si>
  <si>
    <t>Gross saving from the minimum income floor</t>
  </si>
  <si>
    <t>Gross saving from other factors</t>
  </si>
  <si>
    <t>Budget scorecard measures</t>
  </si>
  <si>
    <t>Modelling changes</t>
  </si>
  <si>
    <t>March forecast (net of APF)</t>
  </si>
  <si>
    <t>November forecast (net of APF)</t>
  </si>
  <si>
    <t>March forecast (gross of APF)</t>
  </si>
  <si>
    <t>November forecast (gross of APF)</t>
  </si>
  <si>
    <t xml:space="preserve">Inflation </t>
  </si>
  <si>
    <t>Modelling</t>
  </si>
  <si>
    <t>Other forecast changes (including outturn)</t>
  </si>
  <si>
    <t>Changes from the Asset Purchase Facility</t>
  </si>
  <si>
    <t xml:space="preserve">November forecast </t>
  </si>
  <si>
    <t xml:space="preserve">Interest rates </t>
  </si>
  <si>
    <t>Loans and repayments</t>
  </si>
  <si>
    <t>Green Investment Bank</t>
  </si>
  <si>
    <t>Business Bank/Partnership</t>
  </si>
  <si>
    <t>Help to Buy</t>
  </si>
  <si>
    <t>UK Export Finance</t>
  </si>
  <si>
    <t>Ireland</t>
  </si>
  <si>
    <t>Allowance for shortfall</t>
  </si>
  <si>
    <t>Transactions in financial assets</t>
  </si>
  <si>
    <t>Student loan book</t>
  </si>
  <si>
    <t>Lloyds Banking Group share sales</t>
  </si>
  <si>
    <t>RBS share sales</t>
  </si>
  <si>
    <t>UKAR asset sales and rundown</t>
  </si>
  <si>
    <t>Accruals adjustments</t>
  </si>
  <si>
    <t>PAYE income tax and NICs</t>
  </si>
  <si>
    <t>Indirect taxes</t>
  </si>
  <si>
    <t>Corporation tax and bank surcharge</t>
  </si>
  <si>
    <t>All gilts</t>
  </si>
  <si>
    <t>Other expenditure</t>
  </si>
  <si>
    <t>Alignment adjustment</t>
  </si>
  <si>
    <t>Cash spending on new loans</t>
  </si>
  <si>
    <t>Cash repayments</t>
  </si>
  <si>
    <t>GIB</t>
  </si>
  <si>
    <t>UKAR (excluding run down)</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</si>
  <si>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</si>
  <si>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</si>
  <si>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</si>
  <si>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</si>
  <si>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</si>
  <si>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</si>
  <si>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</si>
  <si>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</si>
  <si>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</si>
  <si>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Public sector net debt excluding Bank of England</t>
  </si>
  <si>
    <t>Index-linked gilts</t>
  </si>
  <si>
    <t>APF</t>
  </si>
  <si>
    <t>International reserves</t>
  </si>
  <si>
    <t>Change in public sector net debt</t>
  </si>
  <si>
    <t>Fiscal mandate: Cyclically adjusted public sector net borrowing</t>
  </si>
  <si>
    <t>Supplementary target: Public sector net debt</t>
  </si>
  <si>
    <t>Spending subject to the welfare cap (£ billion)</t>
  </si>
  <si>
    <t xml:space="preserve">Fiscal mandate (October 2015 to January 2017): Public sector net borrowing </t>
  </si>
  <si>
    <t>Fiscal mandate (June 2010 to October 2015): Cyclically adjusted current budget deficit</t>
  </si>
  <si>
    <t>Spending</t>
  </si>
  <si>
    <t>PSNB</t>
  </si>
  <si>
    <t>Income tax &amp; NICs</t>
  </si>
  <si>
    <t>Onshore CT</t>
  </si>
  <si>
    <t xml:space="preserve">VAT </t>
  </si>
  <si>
    <t>Fuel &amp; excise duties</t>
  </si>
  <si>
    <t>Total receipts</t>
  </si>
  <si>
    <t>North Sea receipts</t>
  </si>
  <si>
    <t>Welfare</t>
  </si>
  <si>
    <t>Total spending</t>
  </si>
  <si>
    <t>Primary balance</t>
  </si>
  <si>
    <t>Net lending to the private sector</t>
  </si>
  <si>
    <t>Growth-interest differential</t>
  </si>
  <si>
    <t>Monetary policy (gilts, TFS, corporate bonds)</t>
  </si>
  <si>
    <t xml:space="preserve">UKAR and other asset sales </t>
  </si>
  <si>
    <t xml:space="preserve">Other factors </t>
  </si>
  <si>
    <t>Total change excluding TFS and HA</t>
  </si>
  <si>
    <t>Change in net debt as per cent of GDP on previous year</t>
  </si>
  <si>
    <t>Effects of Government decisions</t>
  </si>
  <si>
    <t>Underlying forecast changes</t>
  </si>
  <si>
    <t>Greater use of the TFS</t>
  </si>
  <si>
    <t xml:space="preserve">UKAR, RBS and other asset sales </t>
  </si>
  <si>
    <t xml:space="preserve">Gilt premia </t>
  </si>
  <si>
    <t>Welfare cap pathway</t>
  </si>
  <si>
    <t>Margin (per cent)</t>
  </si>
  <si>
    <t>Margin</t>
  </si>
  <si>
    <t>Welfare cap and pathway plus margin</t>
  </si>
  <si>
    <t>Inflation adjustment</t>
  </si>
  <si>
    <t>Latest forecast and update on performance against cap and pathway</t>
  </si>
  <si>
    <t>November forecast with inflation adjustment</t>
  </si>
  <si>
    <t>Difference from:</t>
  </si>
  <si>
    <t>Cap and pathway</t>
  </si>
  <si>
    <t>Cap and pathway plus margin</t>
  </si>
  <si>
    <t>Central</t>
  </si>
  <si>
    <t>Year on year change in the PSND-to-GDP ratio in 2020-21</t>
  </si>
  <si>
    <t>Difference in GDP growth in 2020-21 (percentage points)</t>
  </si>
  <si>
    <t>Difference in the level of PSND in 2019-20 (per cent of GDP)</t>
  </si>
  <si>
    <t>Per cent of GDP, unless otherwise stated</t>
  </si>
  <si>
    <t>Central forecast</t>
  </si>
  <si>
    <t>Economic assumptions</t>
  </si>
  <si>
    <t>GDP growth (per cent on a year earlier)</t>
  </si>
  <si>
    <t>Output gap (per cent of potential GDP)</t>
  </si>
  <si>
    <t>Fiscal aggregates</t>
  </si>
  <si>
    <t>Public sector current receipts</t>
  </si>
  <si>
    <t>Fiscal targets</t>
  </si>
  <si>
    <t>Cyclically adjusted public sector net borrowing</t>
  </si>
  <si>
    <t xml:space="preserve">Public sector net debt </t>
  </si>
  <si>
    <t>'High productivity' scenario</t>
  </si>
  <si>
    <t>Fiscal mandate measures</t>
  </si>
  <si>
    <t>'Low productivity' scenario</t>
  </si>
  <si>
    <t>£ million</t>
  </si>
  <si>
    <t>Head</t>
  </si>
  <si>
    <t>Probate fees</t>
  </si>
  <si>
    <t>Immigration skills charge</t>
  </si>
  <si>
    <t>Staircase tax</t>
  </si>
  <si>
    <t>Current AME</t>
  </si>
  <si>
    <t>Excise uprating changes</t>
  </si>
  <si>
    <t>Business rates pilots</t>
  </si>
  <si>
    <t>Network rail control period 6 changes</t>
  </si>
  <si>
    <t>Capital AME</t>
  </si>
  <si>
    <t>VAT exempt research</t>
  </si>
  <si>
    <t>Other non-scorecard DEL changes</t>
  </si>
  <si>
    <t>Note: The presentation of these numbers is consistent with that in the scorecard shown in Table A.2, with negative signs implying an Exchequer loss and a positive an Exchequer gain.</t>
  </si>
  <si>
    <t>Uncertainty</t>
  </si>
  <si>
    <t>Housing and Homeownership</t>
  </si>
  <si>
    <t>Spend</t>
  </si>
  <si>
    <t>N/A</t>
  </si>
  <si>
    <t>Small sites: infrastructure and remediation</t>
  </si>
  <si>
    <t>Local Authority housebuilding: additional investment</t>
  </si>
  <si>
    <t>Stamp Duty Land Tax: abolish for First Time Buyers up to £300,000</t>
  </si>
  <si>
    <t>Tax</t>
  </si>
  <si>
    <t>High</t>
  </si>
  <si>
    <t>Right to Buy for Housing Association tenants: pilot</t>
  </si>
  <si>
    <t>Council Tax: increase maximum empty home premium to 100%</t>
  </si>
  <si>
    <t>Medium</t>
  </si>
  <si>
    <t>National Health Service</t>
  </si>
  <si>
    <t>NHS: additional resource</t>
  </si>
  <si>
    <t>NHS: additional capital</t>
  </si>
  <si>
    <t>Supporting families and working people</t>
  </si>
  <si>
    <t>Fuel Duty: freeze for 2018-19</t>
  </si>
  <si>
    <t>Medium-low</t>
  </si>
  <si>
    <t>Alcohol Duties: freeze in 2018</t>
  </si>
  <si>
    <t>Air Passenger Duty: freeze for long-haul economy flights and raise business class multiplier</t>
  </si>
  <si>
    <t>Targeted Affordability Fund: increase</t>
  </si>
  <si>
    <t>Universal Credit: remove 7 day wait and extend advances to 100%</t>
  </si>
  <si>
    <t>Universal Credit: run on payment for housing benefit recipients</t>
  </si>
  <si>
    <t>Universal Credit: in-work progression trials</t>
  </si>
  <si>
    <t>*</t>
  </si>
  <si>
    <t>Private rented sector access schemes: support for households at risk of homelessness</t>
  </si>
  <si>
    <t>Disabled Facilities Grant: additional resource</t>
  </si>
  <si>
    <t>Relationship Support: continue programme</t>
  </si>
  <si>
    <t>An economy fit for the future</t>
  </si>
  <si>
    <t>Domestic spending: preparing for EU Exit</t>
  </si>
  <si>
    <t>Research and Development: increase R&amp;D expenditure credit to 12%</t>
  </si>
  <si>
    <t>Oil and Gas: transferable tax history</t>
  </si>
  <si>
    <t>Patient Capital Review: reforms to tax reliefs to support productive investment</t>
  </si>
  <si>
    <t>Innovation: Ultra Low Emission Vehicles: plug in car grant</t>
  </si>
  <si>
    <t>Innovation: tech, AI, and geo-spatial data</t>
  </si>
  <si>
    <t>Transport: accelerate capital investment for intra-city transport (Transforming Cities Fund)</t>
  </si>
  <si>
    <t>Transport: additional investment in local roads</t>
  </si>
  <si>
    <t>Public Works Loan Board: new local infrastructure rate</t>
  </si>
  <si>
    <t>Skills: National Retraining Scheme initial investment</t>
  </si>
  <si>
    <t>Skills: investment in computer science teachers and maths</t>
  </si>
  <si>
    <t>Skills: teacher premium pilot</t>
  </si>
  <si>
    <t>Business Rates: bring forward CPI uprating to 2018-19</t>
  </si>
  <si>
    <t>Low</t>
  </si>
  <si>
    <t>Business Rates: extend pubs discount to 2018-19</t>
  </si>
  <si>
    <t>Competition and Markets Authority: additional enforcement</t>
  </si>
  <si>
    <t>Aggregates Levy: freeze in 2018-19</t>
  </si>
  <si>
    <t>HGV VED and Road User Levy: freeze in 2018-19</t>
  </si>
  <si>
    <t>Avoidance, Evasion, Fraud and Error</t>
  </si>
  <si>
    <t>Avoidance and Evasion: additional compliance resource</t>
  </si>
  <si>
    <t>Very high</t>
  </si>
  <si>
    <t>Corporation Tax: tackle related party step up schemes</t>
  </si>
  <si>
    <t>Corporation Tax: depreciatory transactions</t>
  </si>
  <si>
    <t>Medium-high</t>
  </si>
  <si>
    <t>Royalty payments made to low tax jurisdictions: withholding tax</t>
  </si>
  <si>
    <t>Online VAT fraud: extend powers to combat</t>
  </si>
  <si>
    <t>Offshore Time Limits: extend to prevent non-compliance</t>
  </si>
  <si>
    <t>Carried Interest: prevent avoidance of Capital Gains Tax</t>
  </si>
  <si>
    <t>Insolvency use to escape tax debt</t>
  </si>
  <si>
    <t>Dynamic coding-out of debt</t>
  </si>
  <si>
    <t>Construction supply chain VAT fraud: introduce reverse charge</t>
  </si>
  <si>
    <t>Waste crime</t>
  </si>
  <si>
    <t>Fraud, Error, and Debt: greater use of real-time information</t>
  </si>
  <si>
    <t>A fair and sustainable tax system</t>
  </si>
  <si>
    <t>Corporation Tax: freeze indexation allowance from January 2018</t>
  </si>
  <si>
    <t>Capital Gains Tax: extend to all non-resident gains from April 2019</t>
  </si>
  <si>
    <t>Non-resident property income: move from Income Tax to Corporation Tax</t>
  </si>
  <si>
    <t>Capital Gains Tax payment window reduction: delay to April 2020</t>
  </si>
  <si>
    <t>VAT registration threshold: maintain at £85,000 for two years</t>
  </si>
  <si>
    <t>Tobacco Duty: continue escalator and index Minimum Excise Duty</t>
  </si>
  <si>
    <t>Other public spending</t>
  </si>
  <si>
    <t>Adjustments to DEL spending</t>
  </si>
  <si>
    <t>Official Development Assistance: meet 0.7% GNI target</t>
  </si>
  <si>
    <t>Scotland police and fire: VAT refunds</t>
  </si>
  <si>
    <t>Air Quality</t>
  </si>
  <si>
    <t>Air Quality: increase Company Car Tax diesel supplement by 1ppt from April 2018</t>
  </si>
  <si>
    <t>Air Quality: First Year Rate increased by one VED band for new diesel cars from April 2018</t>
  </si>
  <si>
    <t>Air Quality: funding for Air Quality Plan and Clean Air Fund</t>
  </si>
  <si>
    <t>Previously announced policy decisions</t>
  </si>
  <si>
    <t>Tuition Fees: raise threshold to £25,000 in April 2018</t>
  </si>
  <si>
    <t>Tuition Fees: freeze fees in September 2018</t>
  </si>
  <si>
    <t>Oil and Gas: funding for UK continental shelf exploration projects</t>
  </si>
  <si>
    <t>NICs: maintain Class 4 NICs at 9% and delay NICs Bill by one year</t>
  </si>
  <si>
    <t>Making Tax Digital: only apply above VAT threshold and for VAT</t>
  </si>
  <si>
    <t>City Deals: Swansea and Edinburgh</t>
  </si>
  <si>
    <t>Social rented sector: maintain current rent policy without Local Housing Allowance cap</t>
  </si>
  <si>
    <t>TOTAL POLICY DECISIONS</t>
  </si>
  <si>
    <t>*negligible</t>
  </si>
  <si>
    <t>Rating</t>
  </si>
  <si>
    <t>Data</t>
  </si>
  <si>
    <t>Behaviour</t>
  </si>
  <si>
    <t>Significant modelling challenges</t>
  </si>
  <si>
    <t>Very little data</t>
  </si>
  <si>
    <t>No information on potential behaviour</t>
  </si>
  <si>
    <t>Multiple stages and/or high sensitivity on a range of unverifiable assumptions</t>
  </si>
  <si>
    <t>Poor quality</t>
  </si>
  <si>
    <t>Little data</t>
  </si>
  <si>
    <t>Behaviour is volatile or very dependent on factors outside the tax/benefit system</t>
  </si>
  <si>
    <t>Much of it poor quality</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</si>
  <si>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</si>
  <si>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</si>
  <si>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</si>
  <si>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</si>
  <si>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</si>
  <si>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</si>
  <si>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Incomplete data</t>
  </si>
  <si>
    <t>Considerable behavioural changes or dependent on factors outside the system</t>
  </si>
  <si>
    <t>Difficulty in generating an 
up-to-date baseline</t>
  </si>
  <si>
    <t>High quality external sources</t>
  </si>
  <si>
    <t>Verifiable assumptions</t>
  </si>
  <si>
    <t>Straightforward modelling</t>
  </si>
  <si>
    <t>High quality data</t>
  </si>
  <si>
    <t>Behaviour fairly predictable</t>
  </si>
  <si>
    <t>Few sensitive assumptions required</t>
  </si>
  <si>
    <t>Straightforward modelling of new parameters for existing policy with few or no sensitive assumptions</t>
  </si>
  <si>
    <t>Well established, stable and predictable behaviour</t>
  </si>
  <si>
    <t>Importance</t>
  </si>
  <si>
    <t>Overall</t>
  </si>
  <si>
    <t>€ billion</t>
  </si>
  <si>
    <t>2014-20 Multiannual Financial Framework (MFF)</t>
  </si>
  <si>
    <t>Original ceiling</t>
  </si>
  <si>
    <t>Adjusted ceiling</t>
  </si>
  <si>
    <t>Implemented expenditure</t>
  </si>
  <si>
    <t>Miscellaneous revenue</t>
  </si>
  <si>
    <t>GNI based contribution (a)</t>
  </si>
  <si>
    <t>VAT payments to the EU (b)</t>
  </si>
  <si>
    <t xml:space="preserve">Traditional Own Resources (c) </t>
  </si>
  <si>
    <t>Notional contribution (d)=(a+b+c)</t>
  </si>
  <si>
    <t>TOR collection costs (e)</t>
  </si>
  <si>
    <t>UK abatement (f)</t>
  </si>
  <si>
    <t>Gross contribution (g)=(d+e+f)</t>
  </si>
  <si>
    <t>Public sector receipts from the EU (h)</t>
  </si>
  <si>
    <t>Net contribution (i)=(g+h)</t>
  </si>
  <si>
    <t>Expenditure transfers within AME, TME</t>
  </si>
  <si>
    <t>GNI based contribution</t>
  </si>
  <si>
    <t>VAT payments to the EU</t>
  </si>
  <si>
    <t>UK abatement</t>
  </si>
  <si>
    <t>TOR collection costs</t>
  </si>
  <si>
    <t>PSCR</t>
  </si>
  <si>
    <t>PSNB impact</t>
  </si>
  <si>
    <t>Chart 4.13: Public sector balance sheet measures</t>
  </si>
  <si>
    <r>
      <t xml:space="preserve">1 </t>
    </r>
    <r>
      <rPr>
        <sz val="8"/>
        <rFont val="Futura Bk BT"/>
        <family val="2"/>
      </rPr>
      <t>Non-seasonally adjusted.</t>
    </r>
  </si>
  <si>
    <r>
      <rPr>
        <vertAlign val="superscript"/>
        <sz val="8"/>
        <rFont val="Futura Bk BT"/>
        <family val="2"/>
      </rPr>
      <t>7</t>
    </r>
    <r>
      <rPr>
        <sz val="8"/>
        <rFont val="Futura Bk BT"/>
        <family val="2"/>
      </rPr>
      <t xml:space="preserve"> Q3 forecast used as a proxy for September.                                                   </t>
    </r>
  </si>
  <si>
    <r>
      <rPr>
        <vertAlign val="superscript"/>
        <sz val="8"/>
        <rFont val="Futura Bk BT"/>
        <family val="2"/>
      </rPr>
      <t xml:space="preserve">2 </t>
    </r>
    <r>
      <rPr>
        <sz val="8"/>
        <rFont val="Futura Bk BT"/>
        <family val="2"/>
      </rPr>
      <t xml:space="preserve">Denominator for receipts, spending and deficit forecasts as a per cent of GDP. </t>
    </r>
  </si>
  <si>
    <r>
      <t xml:space="preserve">8 </t>
    </r>
    <r>
      <rPr>
        <sz val="8"/>
        <rFont val="Futura Bk BT"/>
        <family val="2"/>
      </rPr>
      <t xml:space="preserve">Wages and salaries divided by employees.
</t>
    </r>
    <r>
      <rPr>
        <vertAlign val="superscript"/>
        <sz val="8"/>
        <rFont val="Futura Bk BT"/>
        <family val="2"/>
      </rPr>
      <t>9</t>
    </r>
    <r>
      <rPr>
        <sz val="8"/>
        <rFont val="Futura Bk BT"/>
        <family val="2"/>
      </rPr>
      <t xml:space="preserve"> Adjusted for timing effects.</t>
    </r>
  </si>
  <si>
    <r>
      <t xml:space="preserve">3 </t>
    </r>
    <r>
      <rPr>
        <sz val="8"/>
        <rFont val="Futura Bk BT"/>
        <family val="2"/>
      </rPr>
      <t>Denominator for net debt as a per cent of GDP.</t>
    </r>
  </si>
  <si>
    <r>
      <rPr>
        <vertAlign val="superscript"/>
        <sz val="8"/>
        <rFont val="Futura Bk BT"/>
        <family val="2"/>
      </rPr>
      <t>10</t>
    </r>
    <r>
      <rPr>
        <sz val="8"/>
        <rFont val="Futura Bk BT"/>
        <family val="2"/>
      </rPr>
      <t xml:space="preserve"> HMRC Gross Case 1 trading profits.</t>
    </r>
  </si>
  <si>
    <r>
      <t xml:space="preserve">11 </t>
    </r>
    <r>
      <rPr>
        <sz val="8"/>
        <rFont val="Futura Bk BT"/>
        <family val="2"/>
      </rPr>
      <t xml:space="preserve">Outturn data from ONS House Price Index.  </t>
    </r>
  </si>
  <si>
    <r>
      <rPr>
        <vertAlign val="superscript"/>
        <sz val="8"/>
        <rFont val="Futura Bk BT"/>
        <family val="2"/>
      </rPr>
      <t>12</t>
    </r>
    <r>
      <rPr>
        <sz val="8"/>
        <rFont val="Futura Bk BT"/>
        <family val="2"/>
      </rPr>
      <t xml:space="preserve"> Outturn data from HMRC information on stamp duty land tax.</t>
    </r>
  </si>
  <si>
    <r>
      <rPr>
        <vertAlign val="superscript"/>
        <sz val="8"/>
        <rFont val="Futura Bk BT"/>
        <family val="2"/>
      </rPr>
      <t xml:space="preserve">6 </t>
    </r>
    <r>
      <rPr>
        <sz val="8"/>
        <rFont val="Futura Bk BT"/>
        <family val="2"/>
      </rPr>
      <t xml:space="preserve">Quarterly forecasts are available in our supplementary economy tables on our website.     </t>
    </r>
  </si>
  <si>
    <r>
      <t>13</t>
    </r>
    <r>
      <rPr>
        <sz val="8"/>
        <rFont val="Futura Bk BT"/>
        <family val="2"/>
      </rPr>
      <t xml:space="preserve"> 3-month sterling interbank rate (LIBOR). </t>
    </r>
    <r>
      <rPr>
        <vertAlign val="superscript"/>
        <sz val="8"/>
        <rFont val="Futura Bk BT"/>
        <family val="2"/>
      </rPr>
      <t xml:space="preserve">
14 </t>
    </r>
    <r>
      <rPr>
        <sz val="8"/>
        <rFont val="Futura Bk BT"/>
        <family val="2"/>
      </rPr>
      <t>Weighted average interest rate on conventional gilts.</t>
    </r>
  </si>
  <si>
    <r>
      <rPr>
        <vertAlign val="superscript"/>
        <sz val="8"/>
        <color indexed="8"/>
        <rFont val="Futura Bk BT"/>
        <family val="2"/>
      </rPr>
      <t>4</t>
    </r>
    <r>
      <rPr>
        <sz val="8"/>
        <color indexed="8"/>
        <rFont val="Futura Bk BT"/>
        <family val="2"/>
      </rPr>
      <t xml:space="preserve"> Nominal.   </t>
    </r>
  </si>
  <si>
    <r>
      <rPr>
        <vertAlign val="superscript"/>
        <sz val="8"/>
        <color indexed="8"/>
        <rFont val="Futura Bk BT"/>
        <family val="2"/>
      </rPr>
      <t xml:space="preserve">5 </t>
    </r>
    <r>
      <rPr>
        <sz val="8"/>
        <color indexed="8"/>
        <rFont val="Futura Bk BT"/>
        <family val="2"/>
      </rPr>
      <t xml:space="preserve">Calendar year.   </t>
    </r>
  </si>
  <si>
    <r>
      <t>Nominal GDP (centred end-March £bn)</t>
    </r>
    <r>
      <rPr>
        <vertAlign val="superscript"/>
        <sz val="10"/>
        <rFont val="Futura Bk BT"/>
        <family val="2"/>
      </rPr>
      <t>1,3</t>
    </r>
  </si>
  <si>
    <r>
      <t>Nominal GDP (£ billion)</t>
    </r>
    <r>
      <rPr>
        <vertAlign val="superscript"/>
        <sz val="10"/>
        <rFont val="Futura Bk BT"/>
        <family val="2"/>
      </rPr>
      <t>1,2</t>
    </r>
  </si>
  <si>
    <r>
      <t>Wages and salaries</t>
    </r>
    <r>
      <rPr>
        <vertAlign val="superscript"/>
        <sz val="10"/>
        <rFont val="Futura Bk BT"/>
        <family val="2"/>
      </rPr>
      <t>4</t>
    </r>
  </si>
  <si>
    <r>
      <t>Non-oil PNFC profits</t>
    </r>
    <r>
      <rPr>
        <vertAlign val="superscript"/>
        <sz val="10"/>
        <rFont val="Futura Bk BT"/>
        <family val="2"/>
      </rPr>
      <t>4,5</t>
    </r>
  </si>
  <si>
    <r>
      <t>Consumer spending</t>
    </r>
    <r>
      <rPr>
        <vertAlign val="superscript"/>
        <sz val="10"/>
        <rFont val="Futura Bk BT"/>
        <family val="2"/>
      </rPr>
      <t>4,5</t>
    </r>
  </si>
  <si>
    <r>
      <t>CPI (September)</t>
    </r>
    <r>
      <rPr>
        <vertAlign val="superscript"/>
        <sz val="10"/>
        <rFont val="Futura Bk BT"/>
        <family val="2"/>
      </rPr>
      <t>7</t>
    </r>
  </si>
  <si>
    <r>
      <t>Average earnings</t>
    </r>
    <r>
      <rPr>
        <vertAlign val="superscript"/>
        <sz val="10"/>
        <rFont val="Futura Bk BT"/>
        <family val="2"/>
      </rPr>
      <t>8</t>
    </r>
  </si>
  <si>
    <r>
      <t>HMRC financial sector profits</t>
    </r>
    <r>
      <rPr>
        <vertAlign val="superscript"/>
        <sz val="10"/>
        <rFont val="Futura Bk BT"/>
        <family val="2"/>
      </rPr>
      <t>1,5,10</t>
    </r>
  </si>
  <si>
    <r>
      <t>Residential property prices</t>
    </r>
    <r>
      <rPr>
        <vertAlign val="superscript"/>
        <sz val="10"/>
        <rFont val="Futura Bk BT"/>
        <family val="2"/>
      </rPr>
      <t>11</t>
    </r>
  </si>
  <si>
    <r>
      <t>Residential property transactions (000s)</t>
    </r>
    <r>
      <rPr>
        <vertAlign val="superscript"/>
        <sz val="10"/>
        <rFont val="Futura Bk BT"/>
        <family val="2"/>
      </rPr>
      <t>12</t>
    </r>
  </si>
  <si>
    <r>
      <t>Commercial property prices</t>
    </r>
    <r>
      <rPr>
        <vertAlign val="superscript"/>
        <sz val="10"/>
        <rFont val="Futura Bk BT"/>
        <family val="2"/>
      </rPr>
      <t>12</t>
    </r>
  </si>
  <si>
    <r>
      <t>Commercial property transactions</t>
    </r>
    <r>
      <rPr>
        <vertAlign val="superscript"/>
        <sz val="10"/>
        <rFont val="Futura Bk BT"/>
        <family val="2"/>
      </rPr>
      <t>12</t>
    </r>
  </si>
  <si>
    <r>
      <t xml:space="preserve">RPI </t>
    </r>
    <r>
      <rPr>
        <vertAlign val="superscript"/>
        <sz val="10"/>
        <rFont val="Futura Bk BT"/>
        <family val="2"/>
      </rPr>
      <t>6</t>
    </r>
  </si>
  <si>
    <t>Chart 4.12:  Total public sector spending and receipts</t>
  </si>
  <si>
    <r>
      <t>Oil prices (£ per barrel)</t>
    </r>
    <r>
      <rPr>
        <vertAlign val="superscript"/>
        <sz val="10"/>
        <rFont val="Futura Bk BT"/>
        <family val="2"/>
      </rPr>
      <t>5</t>
    </r>
  </si>
  <si>
    <r>
      <t>Oil prices ($ per barrel)</t>
    </r>
    <r>
      <rPr>
        <vertAlign val="superscript"/>
        <sz val="10"/>
        <rFont val="Futura Bk BT"/>
        <family val="2"/>
      </rPr>
      <t>5</t>
    </r>
  </si>
  <si>
    <r>
      <t>Gas prices (p/therm)</t>
    </r>
    <r>
      <rPr>
        <vertAlign val="superscript"/>
        <sz val="10"/>
        <rFont val="Futura Bk BT"/>
        <family val="2"/>
      </rPr>
      <t>5</t>
    </r>
  </si>
  <si>
    <r>
      <t>Oil production (million tonnes)</t>
    </r>
    <r>
      <rPr>
        <vertAlign val="superscript"/>
        <sz val="10"/>
        <rFont val="Futura Bk BT"/>
        <family val="2"/>
      </rPr>
      <t>5</t>
    </r>
  </si>
  <si>
    <r>
      <t>Gas production (billion therms)</t>
    </r>
    <r>
      <rPr>
        <vertAlign val="superscript"/>
        <sz val="10"/>
        <rFont val="Futura Bk BT"/>
        <family val="2"/>
      </rPr>
      <t>5</t>
    </r>
  </si>
  <si>
    <r>
      <t>Market short-term interest rates (%)</t>
    </r>
    <r>
      <rPr>
        <vertAlign val="superscript"/>
        <sz val="10"/>
        <rFont val="Futura Bk BT"/>
        <family val="2"/>
      </rPr>
      <t>13</t>
    </r>
  </si>
  <si>
    <r>
      <t>Market gilt rates (%)</t>
    </r>
    <r>
      <rPr>
        <vertAlign val="superscript"/>
        <sz val="10"/>
        <rFont val="Futura Bk BT"/>
        <family val="2"/>
      </rPr>
      <t>14</t>
    </r>
  </si>
  <si>
    <r>
      <t>Nominal GDP</t>
    </r>
    <r>
      <rPr>
        <vertAlign val="superscript"/>
        <sz val="10"/>
        <rFont val="Futura Bk BT"/>
        <family val="2"/>
      </rPr>
      <t>1</t>
    </r>
  </si>
  <si>
    <r>
      <rPr>
        <vertAlign val="superscript"/>
        <sz val="8"/>
        <rFont val="Futura Bk BT"/>
        <family val="2"/>
      </rPr>
      <t>1</t>
    </r>
    <r>
      <rPr>
        <sz val="8"/>
        <rFont val="Futura Bk BT"/>
        <family val="2"/>
      </rPr>
      <t xml:space="preserve"> The change in 2022-23 is relative to a baseline that assumes DEL would otherwise have remained constant as a share of GDP.</t>
    </r>
  </si>
  <si>
    <r>
      <t>Total RDEL policy changes</t>
    </r>
    <r>
      <rPr>
        <vertAlign val="superscript"/>
        <sz val="10"/>
        <rFont val="Futura Bk BT"/>
        <family val="2"/>
      </rPr>
      <t>1</t>
    </r>
  </si>
  <si>
    <r>
      <t>Total CDEL policy changes</t>
    </r>
    <r>
      <rPr>
        <vertAlign val="superscript"/>
        <sz val="10"/>
        <rFont val="Futura Bk BT"/>
        <family val="2"/>
      </rPr>
      <t>1</t>
    </r>
  </si>
  <si>
    <r>
      <t>Other fees received</t>
    </r>
    <r>
      <rPr>
        <vertAlign val="superscript"/>
        <sz val="10"/>
        <color indexed="8"/>
        <rFont val="Futura Bk BT"/>
        <family val="2"/>
      </rPr>
      <t>6</t>
    </r>
  </si>
  <si>
    <r>
      <t>Market value</t>
    </r>
    <r>
      <rPr>
        <vertAlign val="superscript"/>
        <sz val="10"/>
        <color indexed="8"/>
        <rFont val="Futura Bk BT"/>
        <family val="2"/>
      </rPr>
      <t>7</t>
    </r>
  </si>
  <si>
    <r>
      <t>Memo: change in overall balance since March</t>
    </r>
    <r>
      <rPr>
        <i/>
        <vertAlign val="superscript"/>
        <sz val="8"/>
        <color indexed="8"/>
        <rFont val="Futura Bk BT"/>
        <family val="2"/>
      </rPr>
      <t>5</t>
    </r>
  </si>
  <si>
    <r>
      <rPr>
        <vertAlign val="superscript"/>
        <sz val="8"/>
        <color indexed="8"/>
        <rFont val="Futura Bk BT"/>
        <family val="2"/>
      </rPr>
      <t>1</t>
    </r>
    <r>
      <rPr>
        <sz val="8"/>
        <color indexed="8"/>
        <rFont val="Futura Bk BT"/>
        <family val="2"/>
      </rPr>
      <t xml:space="preserve"> Holdings in Bradford &amp; Bingley and Northern Rock Asset Management plc are now managed by UK Asset Resolution.</t>
    </r>
  </si>
  <si>
    <r>
      <rPr>
        <vertAlign val="superscript"/>
        <sz val="8"/>
        <color indexed="8"/>
        <rFont val="Futura Bk BT"/>
        <family val="2"/>
      </rPr>
      <t>2</t>
    </r>
    <r>
      <rPr>
        <sz val="8"/>
        <color indexed="8"/>
        <rFont val="Futura Bk BT"/>
        <family val="2"/>
      </rPr>
      <t xml:space="preserve"> Financial services compensation scheme.</t>
    </r>
  </si>
  <si>
    <r>
      <rPr>
        <vertAlign val="superscript"/>
        <sz val="8"/>
        <color indexed="8"/>
        <rFont val="Futura Bk BT"/>
        <family val="2"/>
      </rPr>
      <t>3</t>
    </r>
    <r>
      <rPr>
        <sz val="8"/>
        <color indexed="8"/>
        <rFont val="Futura Bk BT"/>
        <family val="2"/>
      </rPr>
      <t xml:space="preserve"> Credit Guarantee Scheme.</t>
    </r>
  </si>
  <si>
    <r>
      <rPr>
        <vertAlign val="superscript"/>
        <sz val="8"/>
        <color indexed="8"/>
        <rFont val="Futura Bk BT"/>
        <family val="2"/>
      </rPr>
      <t>4</t>
    </r>
    <r>
      <rPr>
        <sz val="8"/>
        <color indexed="8"/>
        <rFont val="Futura Bk BT"/>
        <family val="2"/>
      </rPr>
      <t xml:space="preserve"> Special Liquidity Scheme.</t>
    </r>
  </si>
  <si>
    <r>
      <rPr>
        <vertAlign val="superscript"/>
        <sz val="8"/>
        <rFont val="Futura Bk BT"/>
        <family val="2"/>
      </rPr>
      <t>5</t>
    </r>
    <r>
      <rPr>
        <sz val="8"/>
        <rFont val="Futura Bk BT"/>
        <family val="2"/>
      </rPr>
      <t xml:space="preserve"> March </t>
    </r>
    <r>
      <rPr>
        <i/>
        <sz val="8"/>
        <rFont val="Futura Bk BT"/>
        <family val="2"/>
      </rPr>
      <t>EFO</t>
    </r>
    <r>
      <rPr>
        <sz val="8"/>
        <rFont val="Futura Bk BT"/>
        <family val="2"/>
      </rPr>
      <t xml:space="preserve"> figures were consistent with 16 February 2017 data.</t>
    </r>
  </si>
  <si>
    <r>
      <rPr>
        <vertAlign val="superscript"/>
        <sz val="8"/>
        <color indexed="8"/>
        <rFont val="Futura Bk BT"/>
        <family val="2"/>
      </rPr>
      <t>6</t>
    </r>
    <r>
      <rPr>
        <sz val="8"/>
        <color indexed="8"/>
        <rFont val="Futura Bk BT"/>
        <family val="2"/>
      </rPr>
      <t xml:space="preserve"> Fees relating to the asset protection scheme and contingent capital facility are included within the RBS figures.</t>
    </r>
  </si>
  <si>
    <r>
      <rPr>
        <vertAlign val="superscript"/>
        <sz val="8"/>
        <rFont val="Futura Bk BT"/>
        <family val="2"/>
      </rPr>
      <t xml:space="preserve">7 </t>
    </r>
    <r>
      <rPr>
        <sz val="8"/>
        <rFont val="Futura Bk BT"/>
        <family val="2"/>
      </rPr>
      <t>UKAR is book value of equity derived from its accounts published 4 July 2017 (value up to date to 31 March 2017).</t>
    </r>
  </si>
  <si>
    <r>
      <t>Change since March EFO</t>
    </r>
    <r>
      <rPr>
        <vertAlign val="superscript"/>
        <sz val="10"/>
        <color indexed="8"/>
        <rFont val="Futura Bk BT"/>
        <family val="2"/>
      </rPr>
      <t>5</t>
    </r>
  </si>
  <si>
    <t>Self-assessment IT</t>
  </si>
  <si>
    <t>PAYE IT and NICs</t>
  </si>
  <si>
    <t>Property transaction taxes</t>
  </si>
  <si>
    <t>North Sea Revenues</t>
  </si>
  <si>
    <t>Total taxes</t>
  </si>
  <si>
    <r>
      <t>Income tax (gross of tax credits)</t>
    </r>
    <r>
      <rPr>
        <vertAlign val="superscript"/>
        <sz val="10"/>
        <rFont val="Futura Bk BT"/>
        <family val="2"/>
      </rPr>
      <t>1</t>
    </r>
  </si>
  <si>
    <r>
      <t>Corporation tax</t>
    </r>
    <r>
      <rPr>
        <vertAlign val="superscript"/>
        <sz val="10"/>
        <rFont val="Futura Bk BT"/>
        <family val="2"/>
      </rPr>
      <t>2</t>
    </r>
  </si>
  <si>
    <r>
      <t>Stamp duty land tax</t>
    </r>
    <r>
      <rPr>
        <vertAlign val="superscript"/>
        <sz val="10"/>
        <rFont val="Futura Bk BT"/>
        <family val="2"/>
      </rPr>
      <t>3</t>
    </r>
  </si>
  <si>
    <r>
      <t>Other HMRC taxes</t>
    </r>
    <r>
      <rPr>
        <vertAlign val="superscript"/>
        <sz val="10"/>
        <rFont val="Futura Bk BT"/>
        <family val="2"/>
      </rPr>
      <t>4</t>
    </r>
  </si>
  <si>
    <r>
      <t>Scottish and Welsh taxes</t>
    </r>
    <r>
      <rPr>
        <vertAlign val="superscript"/>
        <sz val="10"/>
        <rFont val="Futura Bk BT"/>
        <family val="2"/>
      </rPr>
      <t>5</t>
    </r>
  </si>
  <si>
    <r>
      <rPr>
        <i/>
        <sz val="10"/>
        <rFont val="Futura Bk BT"/>
        <family val="2"/>
      </rPr>
      <t>Less</t>
    </r>
    <r>
      <rPr>
        <sz val="10"/>
        <rFont val="Futura Bk BT"/>
        <family val="2"/>
      </rPr>
      <t xml:space="preserve"> own resources contribution to EU</t>
    </r>
  </si>
  <si>
    <r>
      <t>Memo: UK oil and gas revenues</t>
    </r>
    <r>
      <rPr>
        <i/>
        <vertAlign val="superscript"/>
        <sz val="8"/>
        <rFont val="Futura Bk BT"/>
        <family val="2"/>
      </rPr>
      <t>6</t>
    </r>
  </si>
  <si>
    <r>
      <t xml:space="preserve">1 </t>
    </r>
    <r>
      <rPr>
        <sz val="8"/>
        <rFont val="Futura Bk BT"/>
        <family val="2"/>
      </rPr>
      <t>Includes PAYE, self assessment, tax on savings income and other minor components.</t>
    </r>
  </si>
  <si>
    <r>
      <t xml:space="preserve">2 </t>
    </r>
    <r>
      <rPr>
        <sz val="8"/>
        <rFont val="Futura Bk BT"/>
        <family val="2"/>
      </rPr>
      <t>National Accounts measure, gross of reduced liability tax credits.</t>
    </r>
  </si>
  <si>
    <r>
      <rPr>
        <vertAlign val="superscript"/>
        <sz val="8"/>
        <rFont val="Futura Bk BT"/>
        <family val="2"/>
      </rPr>
      <t>3</t>
    </r>
    <r>
      <rPr>
        <sz val="8"/>
        <rFont val="Futura Bk BT"/>
        <family val="2"/>
      </rPr>
      <t xml:space="preserve"> Includes SDLT for England, Wales (up to 2018-19) and Northern Ireland.</t>
    </r>
  </si>
  <si>
    <r>
      <t xml:space="preserve">4 </t>
    </r>
    <r>
      <rPr>
        <sz val="8"/>
        <rFont val="Futura Bk BT"/>
        <family val="2"/>
      </rPr>
      <t>Consists of landfill tax (excluding Scotland and Wales, from 2018-19), aggregates levy, betting and gaming duties and customs duties.</t>
    </r>
  </si>
  <si>
    <r>
      <t xml:space="preserve">5 </t>
    </r>
    <r>
      <rPr>
        <sz val="8"/>
        <rFont val="Futura Bk BT"/>
        <family val="2"/>
      </rPr>
      <t>Consists of devolved property transaction taxes and landfill taxes but not the Scottish rate of income tax or aggregates levy.</t>
    </r>
  </si>
  <si>
    <r>
      <t xml:space="preserve">6 </t>
    </r>
    <r>
      <rPr>
        <sz val="8"/>
        <rFont val="Futura Bk BT"/>
        <family val="2"/>
      </rPr>
      <t>Consists of offshore corporation tax and petroleum revenue tax.</t>
    </r>
  </si>
  <si>
    <r>
      <t xml:space="preserve">2 </t>
    </r>
    <r>
      <rPr>
        <sz val="8"/>
        <rFont val="Futura Bk BT"/>
        <family val="2"/>
      </rPr>
      <t>National Accounts measure, gross of reduced liability tax credits.</t>
    </r>
    <r>
      <rPr>
        <vertAlign val="superscript"/>
        <sz val="8"/>
        <rFont val="Futura Bk BT"/>
        <family val="2"/>
      </rPr>
      <t/>
    </r>
  </si>
  <si>
    <r>
      <t>National Accounts taxes</t>
    </r>
    <r>
      <rPr>
        <vertAlign val="superscript"/>
        <sz val="10"/>
        <rFont val="Futura Md BT"/>
        <family val="2"/>
      </rPr>
      <t>3</t>
    </r>
  </si>
  <si>
    <r>
      <t>Onshore corporation tax</t>
    </r>
    <r>
      <rPr>
        <vertAlign val="superscript"/>
        <sz val="10"/>
        <color indexed="8"/>
        <rFont val="Futura Bk BT"/>
        <family val="2"/>
      </rPr>
      <t>1</t>
    </r>
  </si>
  <si>
    <r>
      <t>Property transaction taxes</t>
    </r>
    <r>
      <rPr>
        <vertAlign val="superscript"/>
        <sz val="10"/>
        <rFont val="Futura Bk BT"/>
        <family val="2"/>
      </rPr>
      <t>2</t>
    </r>
  </si>
  <si>
    <r>
      <t>Other</t>
    </r>
    <r>
      <rPr>
        <vertAlign val="superscript"/>
        <sz val="10"/>
        <rFont val="Futura Bk BT"/>
        <family val="2"/>
      </rPr>
      <t>3</t>
    </r>
  </si>
  <si>
    <r>
      <rPr>
        <vertAlign val="superscript"/>
        <sz val="8"/>
        <rFont val="Futura Bk BT"/>
        <family val="2"/>
      </rPr>
      <t>1</t>
    </r>
    <r>
      <rPr>
        <sz val="8"/>
        <rFont val="Futura Bk BT"/>
        <family val="2"/>
      </rPr>
      <t xml:space="preserve"> Includes onshore corporation tax, diverted profits tax and the bank surcharge.</t>
    </r>
  </si>
  <si>
    <r>
      <rPr>
        <vertAlign val="superscript"/>
        <sz val="8"/>
        <rFont val="Futura Bk BT"/>
        <family val="2"/>
      </rPr>
      <t>2</t>
    </r>
    <r>
      <rPr>
        <sz val="8"/>
        <rFont val="Futura Bk BT"/>
        <family val="2"/>
      </rPr>
      <t xml:space="preserve"> Includes SDLT for England, Wales and Northern Ireland, Scottish LBTT and ATED.</t>
    </r>
  </si>
  <si>
    <r>
      <rPr>
        <vertAlign val="superscript"/>
        <sz val="8"/>
        <rFont val="Futura Bk BT"/>
        <family val="2"/>
      </rPr>
      <t>3</t>
    </r>
    <r>
      <rPr>
        <sz val="8"/>
        <rFont val="Futura Bk BT"/>
        <family val="2"/>
      </rPr>
      <t xml:space="preserve"> We have adjusted these figures for differences between our forecasts and ONS outturns that stem from classification decisions the  ONS has taken but not yet implemented, which we anticipate in our forecasts. These items include feed-in tariffs, the warm home discount and a number of other items. Full details are available in a supplementary fiscal table on our website.</t>
    </r>
  </si>
  <si>
    <r>
      <t xml:space="preserve">Note: Includes SDLT for England and Northern Ireland, Scottish LBTT, Welsh LTT and ATED. More detail on LBTT and LTT can be found in the </t>
    </r>
    <r>
      <rPr>
        <i/>
        <sz val="8"/>
        <color indexed="8"/>
        <rFont val="Futura Bk BT"/>
        <family val="2"/>
      </rPr>
      <t xml:space="preserve">Devolved tax forecasts </t>
    </r>
    <r>
      <rPr>
        <sz val="8"/>
        <color indexed="8"/>
        <rFont val="Futura Bk BT"/>
        <family val="2"/>
      </rPr>
      <t>publication on our website.</t>
    </r>
  </si>
  <si>
    <r>
      <t>Net public service pension payments</t>
    </r>
    <r>
      <rPr>
        <vertAlign val="superscript"/>
        <sz val="10"/>
        <color indexed="8"/>
        <rFont val="Futura Bk BT"/>
        <family val="2"/>
      </rPr>
      <t xml:space="preserve"> </t>
    </r>
  </si>
  <si>
    <r>
      <t>Network Rail other current expenditure</t>
    </r>
    <r>
      <rPr>
        <vertAlign val="superscript"/>
        <sz val="10"/>
        <color indexed="8"/>
        <rFont val="Futura Bk BT"/>
        <family val="2"/>
      </rPr>
      <t>1</t>
    </r>
  </si>
  <si>
    <r>
      <t>Expenditure transfers to EU institutions</t>
    </r>
    <r>
      <rPr>
        <vertAlign val="superscript"/>
        <sz val="10"/>
        <color indexed="8"/>
        <rFont val="Futura Bk BT"/>
        <family val="2"/>
      </rPr>
      <t xml:space="preserve"> </t>
    </r>
  </si>
  <si>
    <r>
      <t>Assumed domestic spending in lieu of EU transfers</t>
    </r>
    <r>
      <rPr>
        <vertAlign val="superscript"/>
        <sz val="10"/>
        <color indexed="8"/>
        <rFont val="Futura Bk BT"/>
        <family val="2"/>
      </rPr>
      <t>2</t>
    </r>
  </si>
  <si>
    <r>
      <t>Central government debt interest, net of APF</t>
    </r>
    <r>
      <rPr>
        <vertAlign val="superscript"/>
        <sz val="10"/>
        <color indexed="8"/>
        <rFont val="Futura Bk BT"/>
        <family val="2"/>
      </rPr>
      <t>3</t>
    </r>
  </si>
  <si>
    <r>
      <t>Other National Accounts adjustments</t>
    </r>
    <r>
      <rPr>
        <vertAlign val="superscript"/>
        <sz val="10"/>
        <color indexed="8"/>
        <rFont val="Futura Bk BT"/>
        <family val="2"/>
      </rPr>
      <t xml:space="preserve"> </t>
    </r>
  </si>
  <si>
    <r>
      <rPr>
        <vertAlign val="superscript"/>
        <sz val="8"/>
        <rFont val="Futura Bk BT"/>
        <family val="2"/>
      </rPr>
      <t>1</t>
    </r>
    <r>
      <rPr>
        <sz val="8"/>
        <rFont val="Futura Bk BT"/>
        <family val="2"/>
      </rPr>
      <t xml:space="preserve"> Other than debt interest and depreciation, which are included in totals shown separately in this table.</t>
    </r>
  </si>
  <si>
    <r>
      <rPr>
        <vertAlign val="superscript"/>
        <sz val="8"/>
        <rFont val="Futura Bk BT"/>
        <family val="2"/>
      </rPr>
      <t>2</t>
    </r>
    <r>
      <rPr>
        <sz val="8"/>
        <rFont val="Futura Bk BT"/>
        <family val="2"/>
      </rPr>
      <t xml:space="preserv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the section on this below.</t>
    </r>
  </si>
  <si>
    <r>
      <t>3</t>
    </r>
    <r>
      <rPr>
        <sz val="8"/>
        <rFont val="Futura Bk BT"/>
        <family val="2"/>
      </rPr>
      <t xml:space="preserve"> Includes reductions in debt interest payments due to the APF. For further detail, see Table 4.32.</t>
    </r>
  </si>
  <si>
    <r>
      <t xml:space="preserve">Less </t>
    </r>
    <r>
      <rPr>
        <sz val="10"/>
        <color indexed="8"/>
        <rFont val="Futura Bk BT"/>
        <family val="2"/>
      </rPr>
      <t>public sector depreciation</t>
    </r>
  </si>
  <si>
    <r>
      <rPr>
        <vertAlign val="superscript"/>
        <sz val="8"/>
        <rFont val="Futura Bk BT"/>
        <family val="2"/>
      </rPr>
      <t>3</t>
    </r>
    <r>
      <rPr>
        <sz val="8"/>
        <rFont val="Futura Bk BT"/>
        <family val="2"/>
      </rPr>
      <t xml:space="preserve"> Includes reductions in debt interest payments due to the APF. For further detail, see Table 4.32.</t>
    </r>
  </si>
  <si>
    <r>
      <t>DEL forecast changes</t>
    </r>
    <r>
      <rPr>
        <vertAlign val="superscript"/>
        <sz val="10"/>
        <color indexed="8"/>
        <rFont val="Futura Bk BT"/>
        <family val="2"/>
      </rPr>
      <t>1</t>
    </r>
  </si>
  <si>
    <r>
      <t>Expenditure transfers to EU institutions</t>
    </r>
    <r>
      <rPr>
        <vertAlign val="superscript"/>
        <sz val="10"/>
        <color indexed="8"/>
        <rFont val="Futura Bk BT"/>
        <family val="2"/>
      </rPr>
      <t>2</t>
    </r>
  </si>
  <si>
    <r>
      <t>RDEL changes</t>
    </r>
    <r>
      <rPr>
        <vertAlign val="superscript"/>
        <sz val="10"/>
        <color indexed="8"/>
        <rFont val="Futura Bk BT"/>
        <family val="2"/>
      </rPr>
      <t>1</t>
    </r>
  </si>
  <si>
    <r>
      <t>CDEL changes</t>
    </r>
    <r>
      <rPr>
        <vertAlign val="superscript"/>
        <sz val="10"/>
        <color indexed="8"/>
        <rFont val="Futura Bk BT"/>
        <family val="2"/>
      </rPr>
      <t>1</t>
    </r>
  </si>
  <si>
    <r>
      <rPr>
        <vertAlign val="superscript"/>
        <sz val="8"/>
        <color indexed="8"/>
        <rFont val="Futura Bk BT"/>
        <family val="2"/>
      </rPr>
      <t>1</t>
    </r>
    <r>
      <rPr>
        <sz val="8"/>
        <color indexed="8"/>
        <rFont val="Futura Bk BT"/>
        <family val="2"/>
      </rPr>
      <t xml:space="preserve"> Excludes changes to DELs that are forecast or classification changes.</t>
    </r>
  </si>
  <si>
    <r>
      <t xml:space="preserve">2 </t>
    </r>
    <r>
      <rPr>
        <sz val="8"/>
        <color indexed="8"/>
        <rFont val="Futura Bk BT"/>
        <family val="2"/>
      </rPr>
      <t>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only changes to the baseline forecast contribute to the revision to our spending forecast since March.</t>
    </r>
  </si>
  <si>
    <r>
      <t>Forecast</t>
    </r>
    <r>
      <rPr>
        <vertAlign val="superscript"/>
        <sz val="10"/>
        <rFont val="Futura Bk BT"/>
        <family val="2"/>
      </rPr>
      <t>1</t>
    </r>
  </si>
  <si>
    <r>
      <rPr>
        <vertAlign val="superscript"/>
        <sz val="8"/>
        <rFont val="Futura Bk BT"/>
        <family val="2"/>
      </rPr>
      <t>1</t>
    </r>
    <r>
      <rPr>
        <sz val="8"/>
        <rFont val="Futura Bk BT"/>
        <family val="2"/>
      </rPr>
      <t xml:space="preserve"> Forecast data has been adjusted to be consistent with the latest National Accounts definitions of central government spending. One of our supplementary fiscal tables, available on our website, shows the items included in our forecasts that ONS have not yet included in outturn. The items shown in that table have been excluded from our forecast above, so that the above table compares outturn to date and our forecast for the full year on a comparable basis.</t>
    </r>
  </si>
  <si>
    <r>
      <t>Assumed underspend</t>
    </r>
    <r>
      <rPr>
        <vertAlign val="superscript"/>
        <sz val="10"/>
        <rFont val="Futura Bk BT"/>
        <family val="2"/>
      </rPr>
      <t>1</t>
    </r>
  </si>
  <si>
    <r>
      <t>March forecast restated</t>
    </r>
    <r>
      <rPr>
        <vertAlign val="superscript"/>
        <sz val="10"/>
        <rFont val="Futura Md BT"/>
        <family val="2"/>
      </rPr>
      <t>2</t>
    </r>
  </si>
  <si>
    <r>
      <t>March forecast, restated</t>
    </r>
    <r>
      <rPr>
        <vertAlign val="superscript"/>
        <sz val="10"/>
        <rFont val="Futura Bk BT"/>
        <family val="2"/>
      </rPr>
      <t>2</t>
    </r>
  </si>
  <si>
    <r>
      <rPr>
        <vertAlign val="superscript"/>
        <sz val="8"/>
        <rFont val="Futura Bk BT"/>
        <family val="2"/>
      </rPr>
      <t xml:space="preserve">1 </t>
    </r>
    <r>
      <rPr>
        <sz val="8"/>
        <rFont val="Futura Bk BT"/>
        <family val="2"/>
      </rPr>
      <t>Underspends are measured against the plans set out in PESA 2017 and are net of amounts carried forward from previous years under Budget Exchange.</t>
    </r>
  </si>
  <si>
    <r>
      <rPr>
        <vertAlign val="superscript"/>
        <sz val="8"/>
        <rFont val="Futura Bk BT"/>
        <family val="2"/>
      </rPr>
      <t>2</t>
    </r>
    <r>
      <rPr>
        <sz val="8"/>
        <rFont val="Futura Bk BT"/>
        <family val="2"/>
      </rPr>
      <t xml:space="preserve"> March forecast restated for the reclassification of English housing associations, effective from November 2017.</t>
    </r>
  </si>
  <si>
    <r>
      <t>Disability benefits</t>
    </r>
    <r>
      <rPr>
        <vertAlign val="superscript"/>
        <sz val="10"/>
        <color indexed="8"/>
        <rFont val="Futura Bk BT"/>
        <family val="2"/>
      </rPr>
      <t>1</t>
    </r>
  </si>
  <si>
    <r>
      <t>Incapacity benefits</t>
    </r>
    <r>
      <rPr>
        <vertAlign val="superscript"/>
        <sz val="10"/>
        <color indexed="8"/>
        <rFont val="Futura Bk BT"/>
        <family val="2"/>
      </rPr>
      <t>2</t>
    </r>
  </si>
  <si>
    <r>
      <t>Housing benefit (not on JSA)</t>
    </r>
    <r>
      <rPr>
        <vertAlign val="superscript"/>
        <sz val="10"/>
        <color indexed="8"/>
        <rFont val="Futura Bk BT"/>
        <family val="2"/>
      </rPr>
      <t>1</t>
    </r>
  </si>
  <si>
    <r>
      <t>Incapacity benefits</t>
    </r>
    <r>
      <rPr>
        <vertAlign val="superscript"/>
        <sz val="10"/>
        <color indexed="8"/>
        <rFont val="Futura Bk BT"/>
        <family val="2"/>
      </rPr>
      <t>2</t>
    </r>
  </si>
  <si>
    <r>
      <t>Universal credit</t>
    </r>
    <r>
      <rPr>
        <vertAlign val="superscript"/>
        <sz val="10"/>
        <color indexed="8"/>
        <rFont val="Futura Bk BT"/>
        <family val="2"/>
      </rPr>
      <t>3</t>
    </r>
  </si>
  <si>
    <r>
      <t>Total welfare cap</t>
    </r>
    <r>
      <rPr>
        <vertAlign val="superscript"/>
        <sz val="10"/>
        <rFont val="Futura Md BT"/>
        <family val="2"/>
      </rPr>
      <t>4</t>
    </r>
  </si>
  <si>
    <r>
      <t>Total welfare outside the welfare cap</t>
    </r>
    <r>
      <rPr>
        <vertAlign val="superscript"/>
        <sz val="10"/>
        <color indexed="8"/>
        <rFont val="Futura Md BT"/>
        <family val="2"/>
      </rPr>
      <t>4</t>
    </r>
  </si>
  <si>
    <r>
      <rPr>
        <vertAlign val="superscript"/>
        <sz val="8"/>
        <color indexed="8"/>
        <rFont val="Futura Bk BT"/>
        <family val="2"/>
      </rPr>
      <t>1</t>
    </r>
    <r>
      <rPr>
        <sz val="8"/>
        <color indexed="8"/>
        <rFont val="Futura Bk BT"/>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</si>
  <si>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Futura Bk BT"/>
        <family val="2"/>
      </rPr>
      <t>2</t>
    </r>
    <r>
      <rPr>
        <sz val="8"/>
        <color indexed="8"/>
        <rFont val="Futura Bk BT"/>
        <family val="2"/>
      </rPr>
      <t xml:space="preserve"> Incapacity benefits includes incapacity benefit, employment and support allowance, severe disablement allowance and income support (incapacity part).</t>
    </r>
  </si>
  <si>
    <r>
      <rPr>
        <vertAlign val="superscript"/>
        <sz val="8"/>
        <rFont val="Futura Bk BT"/>
        <family val="2"/>
      </rPr>
      <t>3</t>
    </r>
    <r>
      <rPr>
        <sz val="8"/>
        <rFont val="Futura Bk BT"/>
        <family val="2"/>
      </rPr>
      <t xml:space="preserve"> Universal credit actual spending for 2016-17 and 2017-18. Spending from 2018-19 onwards represents universal credit additional costs not already included against other benefits (i.e. UC payments that do not exist under current benefit structure).</t>
    </r>
  </si>
  <si>
    <r>
      <rPr>
        <vertAlign val="superscript"/>
        <sz val="8"/>
        <rFont val="Futura Bk BT"/>
        <family val="2"/>
      </rPr>
      <t>4</t>
    </r>
    <r>
      <rPr>
        <sz val="8"/>
        <rFont val="Futura Bk BT"/>
        <family val="2"/>
      </rPr>
      <t xml:space="preserve"> Total welfare outturn inside and outside of the welfare cap in 2016-17 is sourced from OSCAR, consistent with PESA 2017. For 2016-17 only, the components reflect departments’ own outturns, which may not be on a consistent basis to OSCAR. For this year the components may not sum to the total for this reason.</t>
    </r>
  </si>
  <si>
    <r>
      <rPr>
        <vertAlign val="superscript"/>
        <sz val="8"/>
        <rFont val="Futura Bk BT"/>
        <family val="2"/>
      </rPr>
      <t>2</t>
    </r>
    <r>
      <rPr>
        <sz val="8"/>
        <rFont val="Futura Bk BT"/>
        <family val="2"/>
      </rPr>
      <t xml:space="preserve"> Incapacity benefits includes incapacity benefit, employment and support allowance, severe disablement allowance and income support (incapacity part).</t>
    </r>
  </si>
  <si>
    <r>
      <rPr>
        <vertAlign val="superscript"/>
        <sz val="8"/>
        <color indexed="8"/>
        <rFont val="Futura Bk BT"/>
        <family val="2"/>
      </rPr>
      <t xml:space="preserve">1 </t>
    </r>
    <r>
      <rPr>
        <sz val="8"/>
        <color indexed="8"/>
        <rFont val="Futura Bk BT"/>
        <family val="2"/>
      </rPr>
      <t>Disability benefits refers to disability living allowance and personal independence payment.</t>
    </r>
  </si>
  <si>
    <r>
      <t>Current presentation</t>
    </r>
    <r>
      <rPr>
        <vertAlign val="superscript"/>
        <sz val="10"/>
        <rFont val="Futura Bk BT"/>
        <family val="2"/>
      </rPr>
      <t>1</t>
    </r>
  </si>
  <si>
    <r>
      <t>Actual costs presentation</t>
    </r>
    <r>
      <rPr>
        <vertAlign val="superscript"/>
        <sz val="10"/>
        <rFont val="Futura Bk BT"/>
        <family val="2"/>
      </rPr>
      <t>2</t>
    </r>
  </si>
  <si>
    <r>
      <rPr>
        <vertAlign val="superscript"/>
        <sz val="8"/>
        <rFont val="Futura Bk BT"/>
        <family val="2"/>
      </rPr>
      <t xml:space="preserve">1 </t>
    </r>
    <r>
      <rPr>
        <sz val="8"/>
        <rFont val="Futura Bk BT"/>
        <family val="2"/>
      </rPr>
      <t>Current forecast presentation: legacy benefits on a counterfactual basis with the marginal saving from UC subtracted.</t>
    </r>
  </si>
  <si>
    <r>
      <rPr>
        <vertAlign val="superscript"/>
        <sz val="8"/>
        <rFont val="Futura Bk BT"/>
        <family val="2"/>
      </rPr>
      <t xml:space="preserve">2 </t>
    </r>
    <r>
      <rPr>
        <sz val="8"/>
        <rFont val="Futura Bk BT"/>
        <family val="2"/>
      </rPr>
      <t>Actual costs presentation: actual payments on each welfare item.</t>
    </r>
  </si>
  <si>
    <r>
      <t>Gross cost of higher take-up</t>
    </r>
    <r>
      <rPr>
        <vertAlign val="superscript"/>
        <sz val="10"/>
        <rFont val="Futura Bk BT"/>
        <family val="2"/>
      </rPr>
      <t>1</t>
    </r>
  </si>
  <si>
    <r>
      <t>Gross cost where entitlement is higher</t>
    </r>
    <r>
      <rPr>
        <vertAlign val="superscript"/>
        <sz val="10"/>
        <rFont val="Futura Bk BT"/>
        <family val="2"/>
      </rPr>
      <t>2</t>
    </r>
  </si>
  <si>
    <r>
      <t>Gross saving where entitlement is lower</t>
    </r>
    <r>
      <rPr>
        <vertAlign val="superscript"/>
        <sz val="10"/>
        <rFont val="Futura Bk BT"/>
        <family val="2"/>
      </rPr>
      <t>3</t>
    </r>
  </si>
  <si>
    <r>
      <rPr>
        <vertAlign val="superscript"/>
        <sz val="8"/>
        <rFont val="Futura Bk BT"/>
        <family val="2"/>
      </rPr>
      <t>1</t>
    </r>
    <r>
      <rPr>
        <sz val="8"/>
        <rFont val="Futura Bk BT"/>
        <family val="2"/>
      </rPr>
      <t xml:space="preserve"> Includes both the change in entitlement and take-up for groups where take-up has increased.</t>
    </r>
  </si>
  <si>
    <r>
      <rPr>
        <vertAlign val="superscript"/>
        <sz val="8"/>
        <rFont val="Futura Bk BT"/>
        <family val="2"/>
      </rPr>
      <t>2</t>
    </r>
    <r>
      <rPr>
        <sz val="8"/>
        <rFont val="Futura Bk BT"/>
        <family val="2"/>
      </rPr>
      <t xml:space="preserve"> Entitlement for those who fully take-up their entitlement in the legacy system.</t>
    </r>
  </si>
  <si>
    <r>
      <rPr>
        <vertAlign val="superscript"/>
        <sz val="8"/>
        <rFont val="Futura Bk BT"/>
        <family val="2"/>
      </rPr>
      <t>3</t>
    </r>
    <r>
      <rPr>
        <sz val="8"/>
        <rFont val="Futura Bk BT"/>
        <family val="2"/>
      </rPr>
      <t xml:space="preserve"> Net entitlement and take-up impacts from those households who have lower entitlements.</t>
    </r>
  </si>
  <si>
    <r>
      <t>Student loans</t>
    </r>
    <r>
      <rPr>
        <vertAlign val="superscript"/>
        <sz val="10"/>
        <rFont val="Futura Bk BT"/>
        <family val="2"/>
      </rPr>
      <t>1,2</t>
    </r>
  </si>
  <si>
    <r>
      <t>DFID</t>
    </r>
    <r>
      <rPr>
        <vertAlign val="superscript"/>
        <sz val="10"/>
        <rFont val="Futura Bk BT"/>
        <family val="2"/>
      </rPr>
      <t>3</t>
    </r>
  </si>
  <si>
    <r>
      <t>Other lending</t>
    </r>
    <r>
      <rPr>
        <vertAlign val="superscript"/>
        <sz val="10"/>
        <rFont val="Futura Bk BT"/>
        <family val="2"/>
      </rPr>
      <t>4</t>
    </r>
  </si>
  <si>
    <r>
      <t>Student loan interest</t>
    </r>
    <r>
      <rPr>
        <vertAlign val="superscript"/>
        <sz val="10"/>
        <rFont val="Futura Bk BT"/>
        <family val="2"/>
      </rPr>
      <t xml:space="preserve">1,2 </t>
    </r>
  </si>
  <si>
    <r>
      <t>Index-linked gilts</t>
    </r>
    <r>
      <rPr>
        <vertAlign val="superscript"/>
        <sz val="10"/>
        <rFont val="Futura Bk BT"/>
        <family val="2"/>
      </rPr>
      <t>5</t>
    </r>
  </si>
  <si>
    <r>
      <t>1</t>
    </r>
    <r>
      <rPr>
        <sz val="8"/>
        <rFont val="Futura Bk BT"/>
        <family val="2"/>
      </rPr>
      <t xml:space="preserve"> The table shows the net flow of student loans and repayments. This can be split out as follows:</t>
    </r>
  </si>
  <si>
    <r>
      <t xml:space="preserve">2 </t>
    </r>
    <r>
      <rPr>
        <sz val="8"/>
        <rFont val="Futura Bk BT"/>
        <family val="2"/>
      </rPr>
      <t>Cash payments of interest on student loans are included within 'Loans and repayments' as we cannot easily separate them from repayments of principal. To prevent double counting the 'Student loan interest' timing effect therefore simply removes accrued interest.</t>
    </r>
  </si>
  <si>
    <r>
      <t xml:space="preserve">3 </t>
    </r>
    <r>
      <rPr>
        <sz val="8"/>
        <rFont val="Futura Bk BT"/>
        <family val="2"/>
      </rPr>
      <t>DFID figures include loan disbursements, loan repayments and equity investments.</t>
    </r>
  </si>
  <si>
    <r>
      <rPr>
        <vertAlign val="superscript"/>
        <sz val="8"/>
        <rFont val="Futura Bk BT"/>
        <family val="2"/>
      </rPr>
      <t>4</t>
    </r>
    <r>
      <rPr>
        <sz val="8"/>
        <rFont val="Futura Bk BT"/>
        <family val="2"/>
      </rPr>
      <t xml:space="preserve"> Other lending in 2021-22 and 2022-23 include an estimate of aggregate lending by a range of government schemes. </t>
    </r>
  </si>
  <si>
    <r>
      <rPr>
        <vertAlign val="superscript"/>
        <sz val="8"/>
        <rFont val="Futura Bk BT"/>
        <family val="2"/>
      </rPr>
      <t xml:space="preserve">5 </t>
    </r>
    <r>
      <rPr>
        <sz val="8"/>
        <rFont val="Futura Bk BT"/>
        <family val="2"/>
      </rPr>
      <t xml:space="preserve">This reconciliation to the net cash requirement does not affect public sector net debt. </t>
    </r>
  </si>
  <si>
    <r>
      <t xml:space="preserve">1 </t>
    </r>
    <r>
      <rPr>
        <sz val="8"/>
        <rFont val="Futura Bk BT"/>
        <family val="2"/>
      </rPr>
      <t>The table shows the net flow of student loans and repayments. This can be split out as follows:</t>
    </r>
  </si>
  <si>
    <r>
      <t>3</t>
    </r>
    <r>
      <rPr>
        <sz val="8"/>
        <rFont val="Futura Bk BT"/>
        <family val="2"/>
      </rPr>
      <t xml:space="preserve"> DFID figures include loan disbursements, loan repayments and equity investments.</t>
    </r>
  </si>
  <si>
    <r>
      <rPr>
        <vertAlign val="superscript"/>
        <sz val="8"/>
        <rFont val="Futura Bk BT"/>
        <family val="2"/>
      </rPr>
      <t>4</t>
    </r>
    <r>
      <rPr>
        <sz val="8"/>
        <rFont val="Futura Bk BT"/>
        <family val="2"/>
      </rPr>
      <t xml:space="preserve"> Other lending in 2021-22 includes an estimate of aggregate lending by a range of government schemes.</t>
    </r>
  </si>
  <si>
    <r>
      <rPr>
        <vertAlign val="superscript"/>
        <sz val="8"/>
        <rFont val="Futura Bk BT"/>
        <family val="2"/>
      </rPr>
      <t>5</t>
    </r>
    <r>
      <rPr>
        <sz val="8"/>
        <rFont val="Futura Bk BT"/>
        <family val="2"/>
      </rPr>
      <t xml:space="preserve"> This reconciliation to the net cash requirement does not affect public sector net debt. </t>
    </r>
  </si>
  <si>
    <r>
      <t>Change in nominal GDP</t>
    </r>
    <r>
      <rPr>
        <vertAlign val="superscript"/>
        <sz val="10"/>
        <color indexed="8"/>
        <rFont val="Futura Bk BT"/>
        <family val="2"/>
      </rPr>
      <t>1</t>
    </r>
  </si>
  <si>
    <r>
      <t>Treaty deficit</t>
    </r>
    <r>
      <rPr>
        <vertAlign val="superscript"/>
        <sz val="10"/>
        <rFont val="Futura Bk BT"/>
        <family val="2"/>
      </rPr>
      <t>2</t>
    </r>
  </si>
  <si>
    <r>
      <t>Treaty debt ratio</t>
    </r>
    <r>
      <rPr>
        <vertAlign val="superscript"/>
        <sz val="10"/>
        <rFont val="Futura Bk BT"/>
        <family val="2"/>
      </rPr>
      <t>3</t>
    </r>
  </si>
  <si>
    <r>
      <rPr>
        <vertAlign val="superscript"/>
        <sz val="8"/>
        <rFont val="Futura Bk BT"/>
        <family val="2"/>
      </rPr>
      <t>1</t>
    </r>
    <r>
      <rPr>
        <sz val="8"/>
        <rFont val="Futura Bk BT"/>
        <family val="2"/>
      </rPr>
      <t xml:space="preserve"> Debt at end March; GDP centred on end March.</t>
    </r>
  </si>
  <si>
    <r>
      <rPr>
        <vertAlign val="superscript"/>
        <sz val="8"/>
        <rFont val="Futura Bk BT"/>
        <family val="2"/>
      </rPr>
      <t>3</t>
    </r>
    <r>
      <rPr>
        <sz val="8"/>
        <rFont val="Futura Bk BT"/>
        <family val="2"/>
      </rPr>
      <t xml:space="preserve"> General government gross debt on a Maastricht basis.</t>
    </r>
  </si>
  <si>
    <r>
      <rPr>
        <vertAlign val="superscript"/>
        <sz val="8"/>
        <rFont val="Futura Bk BT"/>
        <family val="2"/>
      </rPr>
      <t>2</t>
    </r>
    <r>
      <rPr>
        <sz val="8"/>
        <rFont val="Futura Bk BT"/>
        <family val="2"/>
      </rPr>
      <t xml:space="preserve"> General government net borrowing on a Maastricht basis.</t>
    </r>
  </si>
  <si>
    <r>
      <t>Public sector net debt</t>
    </r>
    <r>
      <rPr>
        <vertAlign val="superscript"/>
        <sz val="10"/>
        <rFont val="Futura Bk BT"/>
        <family val="2"/>
      </rPr>
      <t>1</t>
    </r>
  </si>
  <si>
    <r>
      <rPr>
        <vertAlign val="superscript"/>
        <sz val="8"/>
        <rFont val="Futura Bk BT"/>
        <family val="2"/>
      </rPr>
      <t>1</t>
    </r>
    <r>
      <rPr>
        <sz val="8"/>
        <rFont val="Futura Bk BT"/>
        <family val="2"/>
      </rPr>
      <t xml:space="preserve"> General government net borrowing.</t>
    </r>
  </si>
  <si>
    <r>
      <rPr>
        <vertAlign val="superscript"/>
        <sz val="8"/>
        <rFont val="Futura Bk BT"/>
        <family val="2"/>
      </rPr>
      <t>2</t>
    </r>
    <r>
      <rPr>
        <sz val="8"/>
        <rFont val="Futura Bk BT"/>
        <family val="2"/>
      </rPr>
      <t xml:space="preserve"> General government gross debt.</t>
    </r>
  </si>
  <si>
    <r>
      <t>Treaty deficit</t>
    </r>
    <r>
      <rPr>
        <vertAlign val="superscript"/>
        <sz val="10"/>
        <rFont val="Futura Bk BT"/>
        <family val="2"/>
      </rPr>
      <t>1</t>
    </r>
  </si>
  <si>
    <r>
      <t>Treaty debt</t>
    </r>
    <r>
      <rPr>
        <vertAlign val="superscript"/>
        <sz val="10"/>
        <rFont val="Futura Bk BT"/>
        <family val="2"/>
      </rPr>
      <t>2</t>
    </r>
  </si>
  <si>
    <r>
      <rPr>
        <vertAlign val="superscript"/>
        <sz val="8"/>
        <rFont val="Futura Bk BT"/>
        <family val="2"/>
      </rPr>
      <t xml:space="preserve">1 </t>
    </r>
    <r>
      <rPr>
        <sz val="8"/>
        <rFont val="Futura Bk BT"/>
        <family val="2"/>
      </rPr>
      <t>GDP is centred end-March.</t>
    </r>
  </si>
  <si>
    <r>
      <t>Nominal GDP (£ trillion)</t>
    </r>
    <r>
      <rPr>
        <vertAlign val="superscript"/>
        <sz val="10"/>
        <rFont val="Futura Bk BT"/>
        <family val="2"/>
      </rPr>
      <t>1</t>
    </r>
  </si>
  <si>
    <r>
      <rPr>
        <vertAlign val="superscript"/>
        <sz val="8"/>
        <rFont val="Futura Bk BT"/>
        <family val="2"/>
      </rPr>
      <t>1</t>
    </r>
    <r>
      <rPr>
        <sz val="8"/>
        <rFont val="Futura Bk BT"/>
        <family val="2"/>
      </rPr>
      <t xml:space="preserve"> Not seasonally adjusted.</t>
    </r>
  </si>
  <si>
    <r>
      <rPr>
        <i/>
        <vertAlign val="superscript"/>
        <sz val="8"/>
        <color indexed="8"/>
        <rFont val="Arial"/>
        <family val="2"/>
      </rPr>
      <t>3</t>
    </r>
    <r>
      <rPr>
        <i/>
        <sz val="8"/>
        <color indexed="8"/>
        <rFont val="Arial"/>
        <family val="2"/>
      </rPr>
      <t>These figures do not feed into the Total policy decisions line. In 2021-22 and 2022-23, funding for these measures has been allocated from the aggregate total for capital spending. This includes the National Productivity Investment Fund. The NPIF will extend into 2022-23 at £7bn in that year.</t>
    </r>
  </si>
  <si>
    <r>
      <rPr>
        <i/>
        <vertAlign val="superscript"/>
        <sz val="8"/>
        <color indexed="8"/>
        <rFont val="Arial"/>
        <family val="2"/>
      </rPr>
      <t>2</t>
    </r>
    <r>
      <rPr>
        <i/>
        <sz val="8"/>
        <color indexed="8"/>
        <rFont val="Arial"/>
        <family val="2"/>
      </rPr>
      <t xml:space="preserve">At Spending Review 2015, the government set departmental spending plans for resource DEL (RDEL) for the years up to and including 2019-20, and capital DEL (CDEL) for the years up to and including 2020-21. Where specific commitments have been made beyond those periods, these have been set out on the scorecard. Where a specific commitment has not been made, adjustments have been made to the overall spending assumption beyond the period. </t>
    </r>
  </si>
  <si>
    <r>
      <rPr>
        <i/>
        <vertAlign val="superscript"/>
        <sz val="8"/>
        <color indexed="8"/>
        <rFont val="Arial"/>
        <family val="2"/>
      </rPr>
      <t>1</t>
    </r>
    <r>
      <rPr>
        <i/>
        <sz val="8"/>
        <color indexed="8"/>
        <rFont val="Arial"/>
        <family val="2"/>
      </rPr>
      <t>Costings reflect the OBR’s latest economic and fiscal determinants.</t>
    </r>
  </si>
  <si>
    <r>
      <t>Land Assembly Fund</t>
    </r>
    <r>
      <rPr>
        <vertAlign val="superscript"/>
        <sz val="8"/>
        <rFont val="Arial"/>
        <family val="2"/>
      </rPr>
      <t>3</t>
    </r>
  </si>
  <si>
    <r>
      <t>Housing Infrastructure Fund: extend</t>
    </r>
    <r>
      <rPr>
        <vertAlign val="superscript"/>
        <sz val="8"/>
        <rFont val="Arial"/>
        <family val="2"/>
      </rPr>
      <t>3</t>
    </r>
  </si>
  <si>
    <r>
      <t>National Productivity Investment Fund</t>
    </r>
    <r>
      <rPr>
        <vertAlign val="superscript"/>
        <sz val="8"/>
        <rFont val="Arial"/>
        <family val="2"/>
      </rPr>
      <t>3</t>
    </r>
  </si>
  <si>
    <r>
      <t>Research and Development: NPIF investment</t>
    </r>
    <r>
      <rPr>
        <vertAlign val="superscript"/>
        <sz val="8"/>
        <rFont val="Arial"/>
        <family val="2"/>
      </rPr>
      <t>3</t>
    </r>
  </si>
  <si>
    <r>
      <t>Adjustments</t>
    </r>
    <r>
      <rPr>
        <vertAlign val="superscript"/>
        <sz val="10"/>
        <rFont val="Futura Bk BT"/>
        <family val="2"/>
      </rPr>
      <t>1</t>
    </r>
  </si>
  <si>
    <r>
      <t>Implementation rate, per cent</t>
    </r>
    <r>
      <rPr>
        <vertAlign val="superscript"/>
        <sz val="10"/>
        <rFont val="Futura Bk BT"/>
        <family val="2"/>
      </rPr>
      <t>2,3</t>
    </r>
  </si>
  <si>
    <r>
      <t xml:space="preserve">4 </t>
    </r>
    <r>
      <rPr>
        <sz val="8"/>
        <rFont val="Futura Bk BT"/>
        <family val="2"/>
      </rPr>
      <t>Assuming that implemented spending will grow in line with EU GNI, with higher spending pressures at the start of the MFF.</t>
    </r>
  </si>
  <si>
    <r>
      <t xml:space="preserve">1 </t>
    </r>
    <r>
      <rPr>
        <sz val="8"/>
        <rFont val="Futura Bk BT"/>
        <family val="2"/>
      </rPr>
      <t>Adjustments under the flexibilities agreed as part of the 2014-2020 MFF. These include adjustments that transfer underspends against the ceiling in earlier years to later years of the MFF, and as such do not increase the total MFF ceiling. They are neutral over the whole MFF when calculated in 2011 prices.</t>
    </r>
  </si>
  <si>
    <r>
      <t>2</t>
    </r>
    <r>
      <rPr>
        <sz val="8"/>
        <rFont val="Futura Bk BT"/>
        <family val="2"/>
      </rPr>
      <t xml:space="preserve"> Implementation rate calculated in relation to the ‘adjusted ceiling’.</t>
    </r>
  </si>
  <si>
    <r>
      <t>3</t>
    </r>
    <r>
      <rPr>
        <sz val="8"/>
        <rFont val="Futura Bk BT"/>
        <family val="2"/>
      </rPr>
      <t xml:space="preserve"> Actual implementation for 2014, 2015 and 2016.</t>
    </r>
  </si>
  <si>
    <r>
      <t>Custom duties</t>
    </r>
    <r>
      <rPr>
        <vertAlign val="superscript"/>
        <sz val="10"/>
        <rFont val="Futura Bk BT"/>
        <family val="2"/>
      </rPr>
      <t>1</t>
    </r>
  </si>
  <si>
    <r>
      <t>TOR contribution</t>
    </r>
    <r>
      <rPr>
        <vertAlign val="superscript"/>
        <sz val="10"/>
        <rFont val="Futura Bk BT"/>
        <family val="2"/>
      </rPr>
      <t>1</t>
    </r>
  </si>
  <si>
    <r>
      <rPr>
        <vertAlign val="superscript"/>
        <sz val="8"/>
        <rFont val="Futura Bk BT"/>
        <family val="2"/>
      </rPr>
      <t>1</t>
    </r>
    <r>
      <rPr>
        <sz val="8"/>
        <rFont val="Futura Bk BT"/>
        <family val="2"/>
      </rPr>
      <t xml:space="preserve"> Custom duties and TOR contribution are slightly different because of timing and processing effects. These numbers will align when outturn is final, with no impact on PSCR.</t>
    </r>
  </si>
  <si>
    <t>2007-08</t>
  </si>
  <si>
    <t>2008-09</t>
  </si>
  <si>
    <t>2009-10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</si>
  <si>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</si>
  <si>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</si>
  <si>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</si>
  <si>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</si>
  <si>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</si>
  <si>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</si>
  <si>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</si>
  <si>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</si>
  <si>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</si>
  <si>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</si>
  <si>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</si>
  <si>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</si>
  <si>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</si>
  <si>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</si>
  <si>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</si>
  <si>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</si>
  <si>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</si>
  <si>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</si>
  <si>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</si>
  <si>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</si>
  <si>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</si>
  <si>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</si>
  <si>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</si>
  <si>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</si>
  <si>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</si>
  <si>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</si>
  <si>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</si>
  <si>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</si>
  <si>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</si>
  <si>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</si>
  <si>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</si>
  <si>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</si>
  <si>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</si>
  <si>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</si>
  <si>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</si>
  <si>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</si>
  <si>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</si>
  <si>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</si>
  <si>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</si>
  <si>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</si>
  <si>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</si>
  <si>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</si>
  <si>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</si>
  <si>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</si>
  <si>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</si>
  <si>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</si>
  <si>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</si>
  <si>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</si>
  <si>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</si>
  <si>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</si>
  <si>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</si>
  <si>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</si>
  <si>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</si>
  <si>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</si>
  <si>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</si>
  <si>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</si>
  <si>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</si>
  <si>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</si>
  <si>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</si>
  <si>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</si>
  <si>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</si>
  <si>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</si>
  <si>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</si>
  <si>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</si>
  <si>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</si>
  <si>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</si>
  <si>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</si>
  <si>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</si>
  <si>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</si>
  <si>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</si>
  <si>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</si>
  <si>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</si>
  <si>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</si>
  <si>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</si>
  <si>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</si>
  <si>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</si>
  <si>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</si>
  <si>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</si>
  <si>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</si>
  <si>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</si>
  <si>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</si>
  <si>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</si>
  <si>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</si>
  <si>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</si>
  <si>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</si>
  <si>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</si>
  <si>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</si>
  <si>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June 2010</t>
  </si>
  <si>
    <t>March 2016</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</si>
  <si>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</si>
  <si>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</si>
  <si>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</si>
  <si>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</si>
  <si>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</si>
  <si>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</si>
  <si>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</si>
  <si>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</si>
  <si>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</si>
  <si>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</si>
  <si>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</si>
  <si>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</si>
  <si>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</si>
  <si>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</si>
  <si>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</si>
  <si>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</si>
  <si>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</si>
  <si>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</si>
  <si>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</si>
  <si>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</si>
  <si>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</si>
  <si>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</si>
  <si>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</si>
  <si>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</si>
  <si>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</si>
  <si>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</si>
  <si>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</si>
  <si>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</si>
  <si>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</si>
  <si>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</si>
  <si>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</si>
  <si>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</si>
  <si>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</si>
  <si>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</si>
  <si>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</si>
  <si>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</si>
  <si>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</si>
  <si>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</si>
  <si>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</si>
  <si>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</si>
  <si>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</si>
  <si>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</si>
  <si>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</si>
  <si>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</si>
  <si>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</si>
  <si>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</si>
  <si>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</si>
  <si>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</si>
  <si>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</si>
  <si>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</si>
  <si>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</si>
  <si>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</si>
  <si>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</si>
  <si>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</si>
  <si>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</si>
  <si>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</si>
  <si>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</si>
  <si>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</si>
  <si>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</si>
  <si>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</si>
  <si>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</si>
  <si>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</si>
  <si>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</si>
  <si>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</si>
  <si>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</si>
  <si>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</si>
  <si>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</si>
  <si>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</si>
  <si>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</si>
  <si>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</si>
  <si>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</si>
  <si>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</si>
  <si>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</si>
  <si>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</si>
  <si>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</si>
  <si>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</si>
  <si>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</si>
  <si>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</si>
  <si>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</si>
  <si>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</si>
  <si>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</si>
  <si>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</si>
  <si>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</si>
  <si>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</si>
  <si>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</si>
  <si>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</si>
  <si>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</si>
  <si>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</si>
  <si>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</si>
  <si>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</si>
  <si>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</si>
  <si>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</si>
  <si>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</si>
  <si>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</si>
  <si>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</si>
  <si>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</si>
  <si>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</si>
  <si>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 xml:space="preserve">Post-crisis average </t>
  </si>
  <si>
    <t>Pre-crisis average</t>
  </si>
  <si>
    <t>March restated</t>
  </si>
  <si>
    <t>November (pre-measures)</t>
  </si>
  <si>
    <t>November</t>
  </si>
  <si>
    <t>December 2014 DWP</t>
  </si>
  <si>
    <t>December 2014 OBR</t>
  </si>
  <si>
    <r>
      <t>Less</t>
    </r>
    <r>
      <rPr>
        <sz val="10"/>
        <color indexed="8"/>
        <rFont val="Futura Bk BT"/>
        <family val="2"/>
      </rPr>
      <t xml:space="preserve"> public sector depreciation</t>
    </r>
  </si>
  <si>
    <t>Percentile</t>
  </si>
  <si>
    <t>Cyclically adjusted public sector borrowing</t>
  </si>
  <si>
    <t>Cyclically adjusted receipts</t>
  </si>
  <si>
    <t>Cyclically adjusted spending</t>
  </si>
  <si>
    <t>Aged 0-15</t>
  </si>
  <si>
    <t>Aged 16-50</t>
  </si>
  <si>
    <t>Aged 51-SPA</t>
  </si>
  <si>
    <t>Aged SPA+</t>
  </si>
  <si>
    <t>Total population change</t>
  </si>
  <si>
    <t>Net inward migration change</t>
  </si>
  <si>
    <t>Age</t>
  </si>
  <si>
    <t>Dec 13</t>
  </si>
  <si>
    <t>Mar 14</t>
  </si>
  <si>
    <t>Dec 14</t>
  </si>
  <si>
    <t>Mar 15</t>
  </si>
  <si>
    <t>Jul 15</t>
  </si>
  <si>
    <t>Nov 15</t>
  </si>
  <si>
    <t>Mar 16</t>
  </si>
  <si>
    <t>Nov 16</t>
  </si>
  <si>
    <t>Mar 17</t>
  </si>
  <si>
    <t>Nov 17</t>
  </si>
  <si>
    <t>March 2014 (original)</t>
  </si>
  <si>
    <t>March 2017 (previous)</t>
  </si>
  <si>
    <t>November 2017 (latest)</t>
  </si>
  <si>
    <t>Y-o-y % growth in real CDEL per capita</t>
  </si>
  <si>
    <t>Cumulative % growth in real CDEL per capita</t>
  </si>
  <si>
    <t>Cumulative % growth in real RDEL per capita</t>
  </si>
  <si>
    <t>Y-o-y % growth in real RDEL per capita</t>
  </si>
  <si>
    <r>
      <t xml:space="preserve">Post MFF assumption </t>
    </r>
    <r>
      <rPr>
        <vertAlign val="superscript"/>
        <sz val="10"/>
        <rFont val="Futura Bk BT"/>
        <family val="2"/>
      </rPr>
      <t xml:space="preserve">4 </t>
    </r>
  </si>
  <si>
    <t>Average (£ million)</t>
  </si>
  <si>
    <t>Level of uncertainty</t>
  </si>
  <si>
    <t>Correction on 22/11/17: In the published Economic and fiscal outlook the Other non-scorecard DEL changes were -250 and 0 in 2022-23 in error. We have made this correction to the table above.</t>
  </si>
  <si>
    <t>Correction on 22/11/2017: In the published Economic and fiscal outlook TOR contribution was displayed incorrectly as positive values. We have made this correction to the table above.</t>
  </si>
  <si>
    <r>
      <t>Cash spending on new loans</t>
    </r>
    <r>
      <rPr>
        <vertAlign val="superscript"/>
        <sz val="8"/>
        <rFont val="Futura Bk BT"/>
        <family val="2"/>
      </rPr>
      <t>6</t>
    </r>
  </si>
  <si>
    <r>
      <t>Cash repayments</t>
    </r>
    <r>
      <rPr>
        <vertAlign val="superscript"/>
        <sz val="8"/>
        <rFont val="Futura Bk BT"/>
        <family val="2"/>
      </rPr>
      <t>6</t>
    </r>
  </si>
  <si>
    <r>
      <t xml:space="preserve">Correction on 24 Nov 2017: In the published </t>
    </r>
    <r>
      <rPr>
        <i/>
        <sz val="8"/>
        <rFont val="Futura Bk BT"/>
        <family val="2"/>
      </rPr>
      <t>Economic and fiscal outlook</t>
    </r>
    <r>
      <rPr>
        <sz val="8"/>
        <rFont val="Futura Bk BT"/>
        <family val="2"/>
      </rPr>
      <t>, the cash spending on new loans line in footnote 1 incorrectly reported the combined net lending effect of the government's policies to freeze the maximum tuition fee cap and raise the repayment threshold. This has been amended so that the effects of the two policies on outlays and repayments are accurately split across cash spending on new loans and cash repayments respectively. We have made this correction to the footnote of Table 4.36 above. This has no implications for the total loans and repayments line in the main table that includes student loans.</t>
    </r>
  </si>
  <si>
    <r>
      <t xml:space="preserve">Correction on 24 Nov 2017: In the published </t>
    </r>
    <r>
      <rPr>
        <i/>
        <sz val="8"/>
        <rFont val="Futura Bk BT"/>
        <family val="2"/>
      </rPr>
      <t>Economic and fiscal outlook</t>
    </r>
    <r>
      <rPr>
        <sz val="8"/>
        <rFont val="Futura Bk BT"/>
        <family val="2"/>
      </rPr>
      <t>, the cash spending on new loans line in footnote 1 incorrectly reported the combined net lending effect of the government's policies to freeze the maximum tuition fee cap and raise the repayment threshold. This has been amended so that the effects of the two policies on outlays and repayments are accurately split across cash spending on new loans and cash repayments respectively. We have made this correction to the footnote of Table 4.37 above. This has no implications for the total loans and repayments line in the main table that includes student loans.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</si>
</sst>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
    <numFmt numFmtId="165" formatCode="#,##0.0"/>
    <numFmt numFmtId="166" formatCode="#\ ?/4"/>
    <numFmt numFmtId="167" formatCode="#\ ?/2"/>
    <numFmt numFmtId="168" formatCode="0.000"/>
    <numFmt numFmtId="169" formatCode="\+0.0;\-0.0;0.0"/>
    <numFmt numFmtId="170" formatCode="\+0;\-0;0"/>
    <numFmt numFmtId="171" formatCode="\+0;\-0;0;@"/>
    <numFmt numFmtId="172" formatCode="\+#,##0;\-#,##0;0"/>
    <numFmt numFmtId="173" formatCode="#,##0.0;\-#,##0.0;\-"/>
  </numFmts>
  <fonts count="79" x14ac:knownFonts="1">
    <font>
      <sz val="11"/>
      <color theme="1"/>
      <name val="Calibri"/>
      <family val="2"/>
      <scheme val="minor"/>
    </font>
    <font>
      <sz val="11"/>
      <color indexed="8"/>
      <name val="Calibri"/>
      <family val="2"/>
    </font>
    <font>
      <sz val="10"/>
      <name val="Arial"/>
      <family val="2"/>
    </font>
    <font>
      <sz val="10"/>
      <color indexed="8"/>
      <name val="Futura Bk BT"/>
      <family val="2"/>
    </font>
    <font>
      <u/>
      <sz val="11"/>
      <name val="Futura Bk BT"/>
      <family val="2"/>
    </font>
    <font>
      <sz val="10"/>
      <name val="Futura Bk BT"/>
      <family val="2"/>
    </font>
    <font>
      <sz val="10"/>
      <color indexed="8"/>
      <name val="Calibri"/>
      <family val="2"/>
    </font>
    <font>
      <sz val="10"/>
      <color indexed="8"/>
      <name val="Futura Md BT"/>
      <family val="2"/>
    </font>
    <font>
      <sz val="10"/>
      <name val="Futura Md BT"/>
      <family val="2"/>
    </font>
    <font>
      <sz val="10"/>
      <color indexed="10"/>
      <name val="Futura Bk BT"/>
      <family val="2"/>
    </font>
    <font>
      <vertAlign val="superscript"/>
      <sz val="8"/>
      <name val="Futura Bk BT"/>
      <family val="2"/>
    </font>
    <font>
      <sz val="8"/>
      <name val="Futura Bk BT"/>
      <family val="2"/>
    </font>
    <font>
      <i/>
      <sz val="10"/>
      <name val="Futura Bk BT"/>
      <family val="2"/>
    </font>
    <font>
      <i/>
      <sz val="8"/>
      <name val="Futura Bk BT"/>
      <family val="2"/>
    </font>
    <font>
      <vertAlign val="superscript"/>
      <sz val="9"/>
      <name val="Futura Bk BT"/>
      <family val="2"/>
    </font>
    <font>
      <b/>
      <sz val="10"/>
      <name val="Futura Bk BT"/>
      <family val="2"/>
    </font>
    <font>
      <sz val="9"/>
      <color indexed="8"/>
      <name val="Futura Bk BT"/>
      <family val="2"/>
    </font>
    <font>
      <sz val="9"/>
      <name val="Futura Bk BT"/>
      <family val="2"/>
    </font>
    <font>
      <b/>
      <sz val="8"/>
      <name val="Futura Bk BT"/>
      <family val="2"/>
    </font>
    <font>
      <sz val="12"/>
      <name val="Futura Bk BT"/>
      <family val="2"/>
    </font>
    <font>
      <b/>
      <sz val="12"/>
      <name val="Futura Bk BT"/>
      <family val="2"/>
    </font>
    <font>
      <b/>
      <sz val="10"/>
      <name val="Futura Md BT"/>
      <family val="2"/>
    </font>
    <font>
      <b/>
      <sz val="8"/>
      <name val="Arial"/>
      <family val="2"/>
    </font>
    <font>
      <sz val="8"/>
      <name val="Arial"/>
      <family val="2"/>
    </font>
    <font>
      <i/>
      <sz val="8"/>
      <name val="Arial"/>
      <family val="2"/>
    </font>
    <font>
      <i/>
      <sz val="10"/>
      <color indexed="8"/>
      <name val="Futura Bk BT"/>
      <family val="2"/>
    </font>
    <font>
      <sz val="8"/>
      <color indexed="8"/>
      <name val="Futura Bk BT"/>
      <family val="2"/>
    </font>
    <font>
      <vertAlign val="superscript"/>
      <sz val="8"/>
      <color indexed="8"/>
      <name val="Futura Bk BT"/>
      <family val="2"/>
    </font>
    <font>
      <vertAlign val="superscript"/>
      <sz val="10"/>
      <name val="Futura Bk BT"/>
      <family val="2"/>
    </font>
    <font>
      <i/>
      <sz val="8"/>
      <color indexed="8"/>
      <name val="Arial"/>
      <family val="2"/>
    </font>
    <font>
      <i/>
      <vertAlign val="superscript"/>
      <sz val="8"/>
      <color indexed="8"/>
      <name val="Arial"/>
      <family val="2"/>
    </font>
    <font>
      <i/>
      <sz val="8"/>
      <color indexed="8"/>
      <name val="Futura Bk BT"/>
      <family val="2"/>
    </font>
    <font>
      <vertAlign val="superscript"/>
      <sz val="10"/>
      <color indexed="8"/>
      <name val="Futura Bk BT"/>
      <family val="2"/>
    </font>
    <font>
      <i/>
      <vertAlign val="superscript"/>
      <sz val="8"/>
      <color indexed="8"/>
      <name val="Futura Bk BT"/>
      <family val="2"/>
    </font>
    <font>
      <i/>
      <vertAlign val="superscript"/>
      <sz val="8"/>
      <name val="Futura Bk BT"/>
      <family val="2"/>
    </font>
    <font>
      <vertAlign val="superscript"/>
      <sz val="10"/>
      <name val="Futura Md BT"/>
      <family val="2"/>
    </font>
    <font>
      <b/>
      <sz val="9"/>
      <name val="Futura Bk BT"/>
      <family val="2"/>
    </font>
    <font>
      <vertAlign val="superscript"/>
      <sz val="10"/>
      <color indexed="8"/>
      <name val="Futura Md BT"/>
      <family val="2"/>
    </font>
    <font>
      <vertAlign val="superscript"/>
      <sz val="8"/>
      <name val="Arial"/>
      <family val="2"/>
    </font>
    <font>
      <sz val="11"/>
      <name val="Futura Md BT"/>
      <family val="2"/>
    </font>
    <font>
      <sz val="11"/>
      <color theme="1"/>
      <name val="Calibri"/>
      <family val="2"/>
      <scheme val="minor"/>
    </font>
    <font>
      <u/>
      <sz val="11"/>
      <color theme="10"/>
      <name val="Calibri"/>
      <family val="2"/>
      <scheme val="minor"/>
    </font>
    <font>
      <sz val="12"/>
      <color theme="1"/>
      <name val="Arial"/>
      <family val="2"/>
    </font>
    <font>
      <sz val="11"/>
      <color theme="1"/>
      <name val="Futura Bk BT"/>
      <family val="2"/>
    </font>
    <font>
      <sz val="16"/>
      <color theme="1"/>
      <name val="Futura Bk BT"/>
      <family val="2"/>
    </font>
    <font>
      <sz val="15"/>
      <color theme="1"/>
      <name val="Futura Bk BT"/>
      <family val="2"/>
    </font>
    <font>
      <sz val="10"/>
      <color theme="1"/>
      <name val="Futura Bk BT"/>
      <family val="2"/>
    </font>
    <font>
      <sz val="13"/>
      <color theme="8"/>
      <name val="Futura Bk BT"/>
      <family val="2"/>
    </font>
    <font>
      <u/>
      <sz val="10"/>
      <color theme="8"/>
      <name val="Futura Bk BT"/>
      <family val="2"/>
    </font>
    <font>
      <sz val="10"/>
      <color theme="1"/>
      <name val="Futura Md BT"/>
      <family val="2"/>
    </font>
    <font>
      <sz val="10"/>
      <color rgb="FFFF0000"/>
      <name val="Futura Bk BT"/>
      <family val="2"/>
    </font>
    <font>
      <sz val="10"/>
      <color rgb="FFFF0000"/>
      <name val="Arial"/>
      <family val="2"/>
    </font>
    <font>
      <sz val="10"/>
      <color theme="1"/>
      <name val="Arial"/>
      <family val="2"/>
    </font>
    <font>
      <sz val="10"/>
      <color theme="1"/>
      <name val="Cambria"/>
      <family val="2"/>
      <scheme val="major"/>
    </font>
    <font>
      <sz val="10"/>
      <color theme="1"/>
      <name val="Calibri"/>
      <family val="2"/>
      <scheme val="minor"/>
    </font>
    <font>
      <sz val="10"/>
      <color theme="0" tint="-0.249977111117893"/>
      <name val="Calibri"/>
      <family val="2"/>
      <scheme val="minor"/>
    </font>
    <font>
      <i/>
      <sz val="10"/>
      <color theme="1"/>
      <name val="Futura Bk BT"/>
      <family val="2"/>
    </font>
    <font>
      <i/>
      <sz val="10"/>
      <color theme="1"/>
      <name val="Cambria"/>
      <family val="2"/>
      <scheme val="major"/>
    </font>
    <font>
      <b/>
      <sz val="10"/>
      <color theme="1"/>
      <name val="Futura Bk BT"/>
      <family val="2"/>
    </font>
    <font>
      <sz val="10"/>
      <name val="Cambria"/>
      <family val="2"/>
      <scheme val="major"/>
    </font>
    <font>
      <sz val="10"/>
      <name val="Calibri"/>
      <family val="2"/>
      <scheme val="minor"/>
    </font>
    <font>
      <sz val="10"/>
      <color rgb="FF000000"/>
      <name val="Futura Bk BT"/>
      <family val="2"/>
    </font>
    <font>
      <i/>
      <sz val="10"/>
      <color rgb="FF000000"/>
      <name val="Futura Bk BT"/>
      <family val="2"/>
    </font>
    <font>
      <sz val="10"/>
      <color rgb="FF000000"/>
      <name val="Futura Md BT"/>
      <family val="2"/>
    </font>
    <font>
      <i/>
      <sz val="8"/>
      <color rgb="FF000000"/>
      <name val="Futura Bk BT"/>
      <family val="2"/>
    </font>
    <font>
      <sz val="12"/>
      <color theme="8"/>
      <name val="Futura Bk BT"/>
      <family val="2"/>
    </font>
    <font>
      <sz val="8"/>
      <name val="Cambria"/>
      <family val="2"/>
      <scheme val="major"/>
    </font>
    <font>
      <b/>
      <sz val="8"/>
      <color theme="1"/>
      <name val="Arial"/>
      <family val="2"/>
    </font>
    <font>
      <sz val="8"/>
      <color theme="1"/>
      <name val="Arial"/>
      <family val="2"/>
    </font>
    <font>
      <i/>
      <sz val="8"/>
      <color theme="1"/>
      <name val="Arial"/>
      <family val="2"/>
    </font>
    <font>
      <sz val="9"/>
      <name val="Calibri"/>
      <family val="2"/>
      <scheme val="minor"/>
    </font>
    <font>
      <b/>
      <sz val="10"/>
      <name val="Calibri"/>
      <family val="2"/>
      <scheme val="minor"/>
    </font>
    <font>
      <sz val="8"/>
      <color theme="1"/>
      <name val="Futura Bk BT"/>
      <family val="2"/>
    </font>
    <font>
      <i/>
      <sz val="8"/>
      <color theme="1"/>
      <name val="Futura Bk BT"/>
      <family val="2"/>
    </font>
    <font>
      <sz val="12"/>
      <color theme="1"/>
      <name val="Futura Bk BT"/>
      <family val="2"/>
    </font>
    <font>
      <sz val="8.5"/>
      <color theme="1"/>
      <name val="Futura Bk BT"/>
      <family val="2"/>
    </font>
    <font>
      <sz val="10"/>
      <color theme="8"/>
      <name val="Futura Md BT"/>
      <family val="2"/>
    </font>
    <font>
      <vertAlign val="superscript"/>
      <sz val="8"/>
      <color theme="1"/>
      <name val="Futura Bk BT"/>
      <family val="2"/>
    </font>
    <font>
      <sz val="8"/>
      <color rgb="FF000000"/>
      <name val="Futura Bk BT"/>
      <family val="2"/>
    </font>
  </fonts>
  <fills count="1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22"/>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rgb="FFB5C7D4"/>
        <bgColor indexed="64"/>
      </patternFill>
    </fill>
    <fill>
      <patternFill patternType="solid">
        <fgColor theme="5"/>
        <bgColor indexed="22"/>
      </patternFill>
    </fill>
    <fill>
      <patternFill patternType="solid">
        <fgColor theme="0"/>
        <bgColor indexed="22"/>
      </patternFill>
    </fill>
    <fill>
      <patternFill patternType="solid">
        <fgColor theme="2"/>
        <bgColor indexed="64"/>
      </patternFill>
    </fill>
    <fill>
      <patternFill patternType="solid">
        <fgColor theme="9"/>
        <bgColor indexed="64"/>
      </patternFill>
    </fill>
    <fill>
      <patternFill patternType="solid">
        <fgColor theme="5"/>
        <bgColor rgb="FF000000"/>
      </patternFill>
    </fill>
    <fill>
      <patternFill patternType="solid">
        <fgColor rgb="FFFFFFFF"/>
        <bgColor rgb="FF000000"/>
      </patternFill>
    </fill>
    <fill>
      <patternFill patternType="solid">
        <fgColor rgb="FFB5C7D4"/>
        <bgColor rgb="FF000000"/>
      </patternFill>
    </fill>
    <fill>
      <patternFill patternType="solid">
        <fgColor theme="0" tint="-0.14996795556505021"/>
        <bgColor indexed="64"/>
      </patternFill>
    </fill>
    <fill>
      <patternFill patternType="solid">
        <fgColor rgb="FFFFFF00"/>
        <bgColor indexed="64"/>
      </patternFill>
    </fill>
  </fills>
  <borders count="162">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style="medium">
        <color theme="8"/>
      </right>
      <top/>
      <bottom/>
      <diagonal/>
    </border>
    <border>
      <left/>
      <right style="medium">
        <color theme="8"/>
      </right>
      <top/>
      <bottom style="medium">
        <color theme="8"/>
      </bottom>
      <diagonal/>
    </border>
    <border>
      <left/>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0"/>
      </left>
      <right/>
      <top/>
      <bottom/>
      <diagonal/>
    </border>
    <border>
      <left/>
      <right style="thick">
        <color theme="0"/>
      </right>
      <top/>
      <bottom/>
      <diagonal/>
    </border>
    <border>
      <left style="thick">
        <color theme="0"/>
      </left>
      <right/>
      <top style="medium">
        <color theme="8"/>
      </top>
      <bottom/>
      <diagonal/>
    </border>
    <border>
      <left/>
      <right/>
      <top style="thin">
        <color theme="8"/>
      </top>
      <bottom/>
      <diagonal/>
    </border>
    <border>
      <left/>
      <right style="thick">
        <color theme="2"/>
      </right>
      <top/>
      <bottom/>
      <diagonal/>
    </border>
    <border>
      <left/>
      <right/>
      <top style="thick">
        <color theme="2"/>
      </top>
      <bottom/>
      <diagonal/>
    </border>
    <border>
      <left style="thick">
        <color theme="0"/>
      </left>
      <right/>
      <top/>
      <bottom style="thin">
        <color theme="8"/>
      </bottom>
      <diagonal/>
    </border>
    <border>
      <left/>
      <right/>
      <top/>
      <bottom style="thin">
        <color theme="8"/>
      </bottom>
      <diagonal/>
    </border>
    <border>
      <left/>
      <right style="thick">
        <color theme="0"/>
      </right>
      <top/>
      <bottom style="thin">
        <color theme="8"/>
      </bottom>
      <diagonal/>
    </border>
    <border>
      <left/>
      <right/>
      <top/>
      <bottom style="medium">
        <color theme="8"/>
      </bottom>
      <diagonal/>
    </border>
    <border>
      <left/>
      <right style="thick">
        <color theme="0"/>
      </right>
      <top/>
      <bottom style="medium">
        <color theme="8"/>
      </bottom>
      <diagonal/>
    </border>
    <border>
      <left/>
      <right style="medium">
        <color theme="8"/>
      </right>
      <top style="medium">
        <color theme="8"/>
      </top>
      <bottom/>
      <diagonal/>
    </border>
    <border>
      <left style="thick">
        <color theme="0"/>
      </left>
      <right/>
      <top style="thin">
        <color theme="8"/>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style="thick">
        <color theme="0"/>
      </right>
      <top style="thin">
        <color theme="8"/>
      </top>
      <bottom/>
      <diagonal/>
    </border>
    <border>
      <left style="thick">
        <color theme="0"/>
      </left>
      <right/>
      <top style="thin">
        <color theme="8"/>
      </top>
      <bottom/>
      <diagonal/>
    </border>
    <border>
      <left style="thick">
        <color theme="0"/>
      </left>
      <right/>
      <top style="thin">
        <color theme="8"/>
      </top>
      <bottom style="medium">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style="thick">
        <color theme="0"/>
      </left>
      <right/>
      <top/>
      <bottom style="medium">
        <color theme="8"/>
      </bottom>
      <diagonal/>
    </border>
    <border>
      <left style="thick">
        <color theme="9"/>
      </left>
      <right/>
      <top/>
      <bottom/>
      <diagonal/>
    </border>
    <border>
      <left/>
      <right style="thick">
        <color theme="9"/>
      </right>
      <top/>
      <bottom style="medium">
        <color theme="8"/>
      </bottom>
      <diagonal/>
    </border>
    <border>
      <left style="thick">
        <color theme="9"/>
      </left>
      <right/>
      <top style="medium">
        <color theme="8"/>
      </top>
      <bottom/>
      <diagonal/>
    </border>
    <border>
      <left/>
      <right style="thick">
        <color theme="9"/>
      </right>
      <top/>
      <bottom/>
      <diagonal/>
    </border>
    <border>
      <left style="thick">
        <color theme="9"/>
      </left>
      <right/>
      <top/>
      <bottom style="thin">
        <color theme="8"/>
      </bottom>
      <diagonal/>
    </border>
    <border>
      <left/>
      <right style="thick">
        <color theme="9"/>
      </right>
      <top/>
      <bottom style="thin">
        <color theme="8"/>
      </bottom>
      <diagonal/>
    </border>
    <border>
      <left/>
      <right style="thick">
        <color theme="9"/>
      </right>
      <top style="thin">
        <color theme="8"/>
      </top>
      <bottom/>
      <diagonal/>
    </border>
    <border>
      <left style="thick">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ck">
        <color theme="0"/>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ck">
        <color theme="0"/>
      </left>
      <right style="thin">
        <color theme="0"/>
      </right>
      <top style="thin">
        <color theme="0"/>
      </top>
      <bottom/>
      <diagonal/>
    </border>
    <border>
      <left style="thick">
        <color theme="0"/>
      </left>
      <right/>
      <top style="thick">
        <color theme="0"/>
      </top>
      <bottom style="medium">
        <color theme="8"/>
      </bottom>
      <diagonal/>
    </border>
    <border>
      <left/>
      <right/>
      <top style="thick">
        <color theme="0"/>
      </top>
      <bottom/>
      <diagonal/>
    </border>
    <border>
      <left/>
      <right style="thick">
        <color theme="0"/>
      </right>
      <top style="thick">
        <color theme="0"/>
      </top>
      <bottom/>
      <diagonal/>
    </border>
    <border>
      <left/>
      <right style="medium">
        <color theme="0"/>
      </right>
      <top/>
      <bottom/>
      <diagonal/>
    </border>
    <border>
      <left style="thick">
        <color theme="0"/>
      </left>
      <right/>
      <top style="medium">
        <color rgb="FF477391"/>
      </top>
      <bottom/>
      <diagonal/>
    </border>
    <border>
      <left style="thick">
        <color theme="0"/>
      </left>
      <right/>
      <top/>
      <bottom style="medium">
        <color rgb="FF477391"/>
      </bottom>
      <diagonal/>
    </border>
    <border>
      <left/>
      <right/>
      <top style="thin">
        <color rgb="FF477391"/>
      </top>
      <bottom/>
      <diagonal/>
    </border>
    <border>
      <left/>
      <right style="thick">
        <color theme="0"/>
      </right>
      <top style="thin">
        <color rgb="FF477391"/>
      </top>
      <bottom/>
      <diagonal/>
    </border>
    <border>
      <left/>
      <right/>
      <top/>
      <bottom style="medium">
        <color rgb="FF477391"/>
      </bottom>
      <diagonal/>
    </border>
    <border>
      <left/>
      <right style="thick">
        <color theme="0"/>
      </right>
      <top/>
      <bottom style="medium">
        <color rgb="FF477391"/>
      </bottom>
      <diagonal/>
    </border>
    <border>
      <left style="thick">
        <color theme="0"/>
      </left>
      <right/>
      <top style="thin">
        <color rgb="FF477391"/>
      </top>
      <bottom style="thin">
        <color rgb="FF477391"/>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ck">
        <color theme="0"/>
      </right>
      <top/>
      <bottom style="thin">
        <color theme="0"/>
      </bottom>
      <diagonal/>
    </border>
    <border>
      <left style="thin">
        <color theme="0"/>
      </left>
      <right style="thick">
        <color theme="0"/>
      </right>
      <top/>
      <bottom style="thin">
        <color theme="0"/>
      </bottom>
      <diagonal/>
    </border>
    <border>
      <left style="thick">
        <color theme="0"/>
      </left>
      <right/>
      <top style="thin">
        <color theme="0"/>
      </top>
      <bottom/>
      <diagonal/>
    </border>
    <border>
      <left style="thick">
        <color theme="0"/>
      </left>
      <right/>
      <top style="thick">
        <color theme="0"/>
      </top>
      <bottom/>
      <diagonal/>
    </border>
    <border>
      <left style="thin">
        <color theme="0"/>
      </left>
      <right style="thin">
        <color theme="0"/>
      </right>
      <top style="thick">
        <color theme="0"/>
      </top>
      <bottom/>
      <diagonal/>
    </border>
    <border>
      <left style="thin">
        <color theme="0"/>
      </left>
      <right style="thick">
        <color theme="0"/>
      </right>
      <top style="thick">
        <color theme="0"/>
      </top>
      <bottom/>
      <diagonal/>
    </border>
    <border>
      <left/>
      <right/>
      <top style="medium">
        <color rgb="FF477391"/>
      </top>
      <bottom/>
      <diagonal/>
    </border>
    <border>
      <left style="thick">
        <color theme="9"/>
      </left>
      <right/>
      <top style="thin">
        <color theme="8"/>
      </top>
      <bottom/>
      <diagonal/>
    </border>
    <border>
      <left style="thin">
        <color theme="0"/>
      </left>
      <right style="thick">
        <color theme="9"/>
      </right>
      <top/>
      <bottom style="thin">
        <color theme="0"/>
      </bottom>
      <diagonal/>
    </border>
    <border>
      <left/>
      <right style="double">
        <color theme="0"/>
      </right>
      <top/>
      <bottom/>
      <diagonal/>
    </border>
    <border>
      <left style="thick">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ck">
        <color theme="0"/>
      </right>
      <top style="thin">
        <color theme="2"/>
      </top>
      <bottom style="thin">
        <color theme="2"/>
      </bottom>
      <diagonal/>
    </border>
    <border>
      <left style="thick">
        <color theme="0"/>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top style="thin">
        <color theme="2"/>
      </top>
      <bottom style="thin">
        <color theme="8"/>
      </bottom>
      <diagonal/>
    </border>
    <border>
      <left/>
      <right style="thick">
        <color theme="0"/>
      </right>
      <top style="thin">
        <color theme="2"/>
      </top>
      <bottom style="thin">
        <color theme="8"/>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ck">
        <color theme="0"/>
      </right>
      <top/>
      <bottom style="thin">
        <color theme="2"/>
      </bottom>
      <diagonal/>
    </border>
    <border>
      <left/>
      <right/>
      <top style="thin">
        <color theme="2"/>
      </top>
      <bottom/>
      <diagonal/>
    </border>
    <border>
      <left/>
      <right style="thick">
        <color theme="0"/>
      </right>
      <top style="thin">
        <color theme="2"/>
      </top>
      <bottom/>
      <diagonal/>
    </border>
    <border>
      <left/>
      <right/>
      <top style="thin">
        <color theme="2"/>
      </top>
      <bottom style="thin">
        <color theme="8"/>
      </bottom>
      <diagonal/>
    </border>
    <border>
      <left/>
      <right/>
      <top/>
      <bottom style="medium">
        <color theme="9"/>
      </bottom>
      <diagonal/>
    </border>
    <border>
      <left/>
      <right style="thick">
        <color theme="0"/>
      </right>
      <top/>
      <bottom style="medium">
        <color theme="9"/>
      </bottom>
      <diagonal/>
    </border>
    <border>
      <left style="thick">
        <color theme="0"/>
      </left>
      <right style="thin">
        <color theme="0"/>
      </right>
      <top/>
      <bottom style="medium">
        <color theme="8"/>
      </bottom>
      <diagonal/>
    </border>
    <border>
      <left/>
      <right/>
      <top style="thick">
        <color theme="0"/>
      </top>
      <bottom style="medium">
        <color theme="8"/>
      </bottom>
      <diagonal/>
    </border>
    <border>
      <left/>
      <right style="thick">
        <color theme="0"/>
      </right>
      <top style="thick">
        <color theme="0"/>
      </top>
      <bottom style="medium">
        <color theme="8"/>
      </bottom>
      <diagonal/>
    </border>
    <border>
      <left/>
      <right/>
      <top/>
      <bottom style="medium">
        <color theme="0" tint="-0.499984740745262"/>
      </bottom>
      <diagonal/>
    </border>
    <border>
      <left/>
      <right style="thick">
        <color theme="0"/>
      </right>
      <top/>
      <bottom style="medium">
        <color theme="0" tint="-0.499984740745262"/>
      </bottom>
      <diagonal/>
    </border>
    <border>
      <left style="thick">
        <color theme="0"/>
      </left>
      <right/>
      <top style="medium">
        <color theme="0" tint="-0.499984740745262"/>
      </top>
      <bottom/>
      <diagonal/>
    </border>
    <border>
      <left/>
      <right/>
      <top style="medium">
        <color theme="0" tint="-0.499984740745262"/>
      </top>
      <bottom/>
      <diagonal/>
    </border>
    <border>
      <left/>
      <right/>
      <top style="thin">
        <color theme="0" tint="-0.499984740745262"/>
      </top>
      <bottom/>
      <diagonal/>
    </border>
    <border>
      <left/>
      <right style="thick">
        <color theme="0"/>
      </right>
      <top style="thin">
        <color theme="0" tint="-0.499984740745262"/>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top style="thick">
        <color theme="0"/>
      </top>
      <bottom style="thin">
        <color theme="0" tint="-0.499984740745262"/>
      </bottom>
      <diagonal/>
    </border>
    <border>
      <left/>
      <right style="thick">
        <color theme="0"/>
      </right>
      <top style="thick">
        <color theme="0"/>
      </top>
      <bottom style="thin">
        <color theme="0" tint="-0.499984740745262"/>
      </bottom>
      <diagonal/>
    </border>
    <border>
      <left/>
      <right/>
      <top style="thin">
        <color theme="9" tint="-0.499984740745262"/>
      </top>
      <bottom style="thin">
        <color theme="9" tint="-0.499984740745262"/>
      </bottom>
      <diagonal/>
    </border>
    <border>
      <left/>
      <right style="thick">
        <color theme="0"/>
      </right>
      <top style="thin">
        <color theme="9" tint="-0.499984740745262"/>
      </top>
      <bottom style="thin">
        <color theme="9" tint="-0.499984740745262"/>
      </bottom>
      <diagonal/>
    </border>
    <border>
      <left style="thick">
        <color theme="0"/>
      </left>
      <right/>
      <top style="medium">
        <color theme="5" tint="-0.499984740745262"/>
      </top>
      <bottom/>
      <diagonal/>
    </border>
    <border>
      <left/>
      <right/>
      <top style="medium">
        <color theme="5" tint="-0.499984740745262"/>
      </top>
      <bottom/>
      <diagonal/>
    </border>
    <border>
      <left/>
      <right style="thick">
        <color theme="0"/>
      </right>
      <top style="medium">
        <color theme="5" tint="-0.499984740745262"/>
      </top>
      <bottom/>
      <diagonal/>
    </border>
    <border>
      <left/>
      <right/>
      <top style="thin">
        <color theme="5" tint="-0.499984740745262"/>
      </top>
      <bottom/>
      <diagonal/>
    </border>
    <border>
      <left style="thick">
        <color theme="0"/>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ck">
        <color theme="0"/>
      </right>
      <top style="thin">
        <color theme="5" tint="-0.499984740745262"/>
      </top>
      <bottom style="thin">
        <color theme="5" tint="-0.499984740745262"/>
      </bottom>
      <diagonal/>
    </border>
    <border>
      <left style="thick">
        <color theme="0"/>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right style="thick">
        <color theme="0"/>
      </right>
      <top style="thin">
        <color theme="5" tint="-0.499984740745262"/>
      </top>
      <bottom style="medium">
        <color theme="5" tint="-0.499984740745262"/>
      </bottom>
      <diagonal/>
    </border>
    <border>
      <left style="medium">
        <color theme="8"/>
      </left>
      <right/>
      <top style="medium">
        <color theme="8"/>
      </top>
      <bottom/>
      <diagonal/>
    </border>
    <border>
      <left style="medium">
        <color theme="8"/>
      </left>
      <right style="medium">
        <color theme="8"/>
      </right>
      <top style="medium">
        <color theme="8"/>
      </top>
      <bottom style="medium">
        <color theme="8"/>
      </bottom>
      <diagonal/>
    </border>
    <border>
      <left/>
      <right/>
      <top/>
      <bottom style="medium">
        <color theme="7"/>
      </bottom>
      <diagonal/>
    </border>
    <border>
      <left/>
      <right style="thick">
        <color theme="0"/>
      </right>
      <top/>
      <bottom style="medium">
        <color theme="7"/>
      </bottom>
      <diagonal/>
    </border>
    <border>
      <left style="thick">
        <color theme="9"/>
      </left>
      <right/>
      <top/>
      <bottom style="medium">
        <color theme="8"/>
      </bottom>
      <diagonal/>
    </border>
    <border>
      <left/>
      <right style="thick">
        <color theme="0"/>
      </right>
      <top style="medium">
        <color theme="8"/>
      </top>
      <bottom style="thin">
        <color theme="8"/>
      </bottom>
      <diagonal/>
    </border>
    <border>
      <left style="medium">
        <color theme="8"/>
      </left>
      <right/>
      <top/>
      <bottom/>
      <diagonal/>
    </border>
    <border>
      <left style="medium">
        <color theme="8"/>
      </left>
      <right/>
      <top/>
      <bottom style="medium">
        <color theme="8"/>
      </bottom>
      <diagonal/>
    </border>
    <border>
      <left/>
      <right/>
      <top/>
      <bottom style="thin">
        <color theme="5" tint="-0.499984740745262"/>
      </bottom>
      <diagonal/>
    </border>
    <border>
      <left/>
      <right/>
      <top style="medium">
        <color theme="8"/>
      </top>
      <bottom style="thin">
        <color theme="8"/>
      </bottom>
      <diagonal/>
    </border>
    <border>
      <left/>
      <right/>
      <top/>
      <bottom style="thin">
        <color rgb="FF477391"/>
      </bottom>
      <diagonal/>
    </border>
    <border>
      <left/>
      <right style="thick">
        <color theme="0"/>
      </right>
      <top/>
      <bottom style="thin">
        <color rgb="FF477391"/>
      </bottom>
      <diagonal/>
    </border>
    <border>
      <left/>
      <right style="thick">
        <color theme="0"/>
      </right>
      <top style="medium">
        <color rgb="FF477391"/>
      </top>
      <bottom/>
      <diagonal/>
    </border>
    <border>
      <left/>
      <right/>
      <top style="thin">
        <color rgb="FF477391"/>
      </top>
      <bottom style="thin">
        <color rgb="FF477391"/>
      </bottom>
      <diagonal/>
    </border>
    <border>
      <left/>
      <right style="thick">
        <color theme="0"/>
      </right>
      <top style="thin">
        <color rgb="FF477391"/>
      </top>
      <bottom style="thin">
        <color rgb="FF477391"/>
      </bottom>
      <diagonal/>
    </border>
    <border>
      <left style="thick">
        <color theme="0"/>
      </left>
      <right/>
      <top style="thin">
        <color rgb="FF477391"/>
      </top>
      <bottom/>
      <diagonal/>
    </border>
    <border>
      <left style="thick">
        <color theme="0"/>
      </left>
      <right/>
      <top style="thick">
        <color rgb="FFFFFFFF"/>
      </top>
      <bottom style="medium">
        <color theme="8"/>
      </bottom>
      <diagonal/>
    </border>
    <border>
      <left/>
      <right/>
      <top style="thick">
        <color rgb="FFFFFFFF"/>
      </top>
      <bottom style="medium">
        <color theme="8"/>
      </bottom>
      <diagonal/>
    </border>
    <border>
      <left/>
      <right style="thick">
        <color theme="0"/>
      </right>
      <top style="thick">
        <color rgb="FFFFFFFF"/>
      </top>
      <bottom style="medium">
        <color theme="8"/>
      </bottom>
      <diagonal/>
    </border>
    <border>
      <left/>
      <right/>
      <top style="medium">
        <color rgb="FF477391"/>
      </top>
      <bottom style="thin">
        <color rgb="FF477391"/>
      </bottom>
      <diagonal/>
    </border>
    <border>
      <left/>
      <right/>
      <top style="medium">
        <color theme="8"/>
      </top>
      <bottom style="thin">
        <color rgb="FF477391"/>
      </bottom>
      <diagonal/>
    </border>
    <border>
      <left/>
      <right style="thick">
        <color theme="9"/>
      </right>
      <top style="medium">
        <color theme="8"/>
      </top>
      <bottom style="thin">
        <color rgb="FF477391"/>
      </bottom>
      <diagonal/>
    </border>
    <border>
      <left/>
      <right/>
      <top style="thin">
        <color rgb="FF477391"/>
      </top>
      <bottom style="thin">
        <color theme="8"/>
      </bottom>
      <diagonal/>
    </border>
    <border>
      <left/>
      <right style="thick">
        <color theme="9"/>
      </right>
      <top style="thin">
        <color rgb="FF477391"/>
      </top>
      <bottom style="thin">
        <color theme="8"/>
      </bottom>
      <diagonal/>
    </border>
    <border>
      <left style="thick">
        <color theme="9"/>
      </left>
      <right/>
      <top style="thin">
        <color rgb="FF477391"/>
      </top>
      <bottom style="thick">
        <color theme="9"/>
      </bottom>
      <diagonal/>
    </border>
    <border>
      <left/>
      <right/>
      <top style="thin">
        <color rgb="FF477391"/>
      </top>
      <bottom style="thick">
        <color theme="9"/>
      </bottom>
      <diagonal/>
    </border>
    <border>
      <left/>
      <right style="thick">
        <color theme="9"/>
      </right>
      <top style="thin">
        <color rgb="FF477391"/>
      </top>
      <bottom style="thick">
        <color theme="9"/>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style="thick">
        <color theme="9"/>
      </top>
      <bottom style="medium">
        <color rgb="FF477391"/>
      </bottom>
      <diagonal/>
    </border>
    <border>
      <left/>
      <right/>
      <top style="thick">
        <color theme="9"/>
      </top>
      <bottom style="medium">
        <color rgb="FF477391"/>
      </bottom>
      <diagonal/>
    </border>
    <border>
      <left/>
      <right style="thick">
        <color theme="9"/>
      </right>
      <top style="thick">
        <color theme="9"/>
      </top>
      <bottom style="medium">
        <color rgb="FF477391"/>
      </bottom>
      <diagonal/>
    </border>
    <border>
      <left/>
      <right/>
      <top style="medium">
        <color rgb="FF477391"/>
      </top>
      <bottom style="thin">
        <color theme="8"/>
      </bottom>
      <diagonal/>
    </border>
    <border>
      <left/>
      <right style="thick">
        <color theme="0"/>
      </right>
      <top style="medium">
        <color rgb="FF477391"/>
      </top>
      <bottom style="thin">
        <color theme="8"/>
      </bottom>
      <diagonal/>
    </border>
    <border>
      <left/>
      <right/>
      <top style="thin">
        <color theme="8"/>
      </top>
      <bottom style="thin">
        <color rgb="FF477391"/>
      </bottom>
      <diagonal/>
    </border>
    <border>
      <left/>
      <right style="thick">
        <color theme="0"/>
      </right>
      <top style="thin">
        <color theme="8"/>
      </top>
      <bottom style="thin">
        <color rgb="FF477391"/>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
      <left/>
      <right style="thick">
        <color theme="0"/>
      </right>
      <top style="medium">
        <color theme="8"/>
      </top>
      <bottom/>
      <diagonal/>
    </border>
    <border>
      <left style="thick">
        <color theme="0"/>
      </left>
      <right/>
      <top/>
      <bottom style="medium">
        <color theme="0" tint="-0.499984740745262"/>
      </bottom>
      <diagonal/>
    </border>
    <border>
      <left style="thick">
        <color theme="0"/>
      </left>
      <right/>
      <top style="thin">
        <color theme="0" tint="-0.499984740745262"/>
      </top>
      <bottom/>
      <diagonal/>
    </border>
    <border>
      <left style="thick">
        <color theme="0"/>
      </left>
      <right/>
      <top style="thin">
        <color theme="9" tint="-0.499984740745262"/>
      </top>
      <bottom style="thin">
        <color theme="9" tint="-0.499984740745262"/>
      </bottom>
      <diagonal/>
    </border>
    <border>
      <left/>
      <right/>
      <top style="medium">
        <color theme="0" tint="-0.499984740745262"/>
      </top>
      <bottom style="thin">
        <color theme="0" tint="-0.499984740745262"/>
      </bottom>
      <diagonal/>
    </border>
    <border>
      <left/>
      <right style="thick">
        <color theme="0"/>
      </right>
      <top style="medium">
        <color theme="0" tint="-0.499984740745262"/>
      </top>
      <bottom/>
      <diagonal/>
    </border>
    <border>
      <left style="thick">
        <color theme="0"/>
      </left>
      <right/>
      <top style="thin">
        <color theme="5" tint="-0.499984740745262"/>
      </top>
      <bottom/>
      <diagonal/>
    </border>
    <border>
      <left style="thick">
        <color theme="0"/>
      </left>
      <right/>
      <top/>
      <bottom style="thin">
        <color theme="5" tint="-0.499984740745262"/>
      </bottom>
      <diagonal/>
    </border>
    <border>
      <left/>
      <right style="thick">
        <color theme="0"/>
      </right>
      <top style="thin">
        <color theme="5" tint="-0.499984740745262"/>
      </top>
      <bottom/>
      <diagonal/>
    </border>
    <border>
      <left/>
      <right style="thick">
        <color theme="0"/>
      </right>
      <top/>
      <bottom style="thin">
        <color theme="5" tint="-0.499984740745262"/>
      </bottom>
      <diagonal/>
    </border>
  </borders>
  <cellStyleXfs count="21">
    <xf numFmtId="0" fontId="0" fillId="0" borderId="0"/>
    <xf numFmtId="0" fontId="2" fillId="0" borderId="0"/>
    <xf numFmtId="0" fontId="2" fillId="0" borderId="0"/>
    <xf numFmtId="43" fontId="40" fillId="0" borderId="0" applyFont="0" applyFill="0" applyBorder="0" applyAlignment="0" applyProtection="0"/>
    <xf numFmtId="0" fontId="41" fillId="0" borderId="0" applyNumberFormat="0" applyFill="0" applyBorder="0" applyAlignment="0" applyProtection="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40" fillId="0" borderId="0"/>
    <xf numFmtId="0" fontId="40" fillId="0" borderId="0"/>
    <xf numFmtId="0" fontId="2" fillId="0" borderId="0"/>
    <xf numFmtId="0" fontId="1" fillId="0" borderId="0"/>
    <xf numFmtId="0" fontId="2" fillId="0" borderId="0"/>
    <xf numFmtId="9" fontId="40" fillId="0" borderId="0" applyFont="0" applyFill="0" applyBorder="0" applyAlignment="0" applyProtection="0"/>
    <xf numFmtId="0" fontId="2" fillId="0" borderId="0"/>
  </cellStyleXfs>
  <cellXfs count="1570">
    <xf numFmtId="0" fontId="0" fillId="0" borderId="0" xfId="0"/>
    <xf numFmtId="0" fontId="0" fillId="5" borderId="0" xfId="0" applyFill="1"/>
    <xf numFmtId="0" fontId="43" fillId="5" borderId="0" xfId="0" applyFont="1" applyFill="1"/>
    <xf numFmtId="0" fontId="44" fillId="6" borderId="1" xfId="0" applyFont="1" applyFill="1" applyBorder="1" applyAlignment="1">
      <alignment horizontal="center"/>
    </xf>
    <xf numFmtId="0" fontId="45" fillId="6" borderId="2" xfId="0" applyFont="1" applyFill="1" applyBorder="1"/>
    <xf numFmtId="0" fontId="43" fillId="5" borderId="3" xfId="0" applyFont="1" applyFill="1" applyBorder="1"/>
    <xf numFmtId="0" fontId="43" fillId="5" borderId="4" xfId="0" applyFont="1" applyFill="1" applyBorder="1"/>
    <xf numFmtId="0" fontId="46" fillId="5" borderId="0" xfId="0" applyFont="1" applyFill="1"/>
    <xf numFmtId="0" fontId="47" fillId="5" borderId="0" xfId="0" applyFont="1" applyFill="1"/>
    <xf numFmtId="0" fontId="48" fillId="5" borderId="0" xfId="4" applyFont="1" applyFill="1" applyAlignment="1">
      <alignment horizontal="center" vertical="center" wrapText="1"/>
    </xf>
    <xf numFmtId="0" fontId="4" fillId="5" borderId="3" xfId="4" applyFont="1" applyFill="1" applyBorder="1" applyAlignment="1">
      <alignment horizontal="left" indent="2"/>
    </xf>
    <xf numFmtId="0" fontId="5" fillId="5" borderId="0" xfId="0" applyFont="1" applyFill="1" applyBorder="1" applyAlignment="1">
      <alignment horizontal="right" vertical="center" wrapText="1"/>
    </xf>
    <xf numFmtId="0" fontId="5" fillId="5" borderId="5" xfId="0" applyFont="1" applyFill="1" applyBorder="1" applyAlignment="1">
      <alignment horizontal="right" vertical="center" wrapText="1"/>
    </xf>
    <xf numFmtId="0" fontId="5" fillId="5" borderId="6" xfId="0" applyFont="1" applyFill="1" applyBorder="1" applyAlignment="1">
      <alignment horizontal="right" vertical="center" wrapText="1"/>
    </xf>
    <xf numFmtId="0" fontId="5" fillId="5" borderId="7" xfId="0" applyFont="1" applyFill="1" applyBorder="1" applyAlignment="1">
      <alignment horizontal="right" vertical="center" wrapText="1"/>
    </xf>
    <xf numFmtId="0" fontId="5" fillId="6" borderId="3" xfId="0" applyFont="1" applyFill="1" applyBorder="1" applyAlignment="1">
      <alignment horizontal="right" vertical="center" wrapText="1"/>
    </xf>
    <xf numFmtId="0" fontId="5" fillId="6" borderId="4" xfId="0" applyFont="1" applyFill="1" applyBorder="1" applyAlignment="1">
      <alignment horizontal="right" vertical="center" wrapText="1"/>
    </xf>
    <xf numFmtId="0" fontId="5" fillId="6" borderId="8" xfId="0" applyFont="1" applyFill="1" applyBorder="1" applyAlignment="1">
      <alignment horizontal="right" vertical="center" wrapText="1"/>
    </xf>
    <xf numFmtId="0" fontId="5" fillId="6" borderId="9" xfId="0" applyFont="1" applyFill="1" applyBorder="1" applyAlignment="1">
      <alignment horizontal="right" vertical="center" wrapText="1"/>
    </xf>
    <xf numFmtId="0" fontId="5" fillId="6" borderId="10" xfId="0" applyFont="1" applyFill="1" applyBorder="1" applyAlignment="1">
      <alignment horizontal="right" vertical="center" wrapText="1"/>
    </xf>
    <xf numFmtId="164" fontId="49" fillId="7" borderId="0" xfId="0" applyNumberFormat="1" applyFont="1" applyFill="1" applyBorder="1"/>
    <xf numFmtId="0" fontId="0" fillId="5" borderId="11" xfId="0" applyFill="1" applyBorder="1"/>
    <xf numFmtId="0" fontId="0" fillId="5" borderId="0" xfId="0" applyFill="1" applyBorder="1"/>
    <xf numFmtId="0" fontId="0" fillId="5" borderId="12" xfId="0" applyFill="1" applyBorder="1"/>
    <xf numFmtId="0" fontId="5" fillId="8" borderId="13" xfId="0" applyFont="1" applyFill="1" applyBorder="1" applyAlignment="1">
      <alignment horizontal="left" vertical="center"/>
    </xf>
    <xf numFmtId="0" fontId="5" fillId="8" borderId="11" xfId="0" applyFont="1" applyFill="1" applyBorder="1" applyAlignment="1">
      <alignment horizontal="left" vertical="center"/>
    </xf>
    <xf numFmtId="0" fontId="5" fillId="8" borderId="14" xfId="0" applyFont="1" applyFill="1" applyBorder="1" applyAlignment="1">
      <alignment horizontal="center" vertical="center"/>
    </xf>
    <xf numFmtId="0" fontId="5" fillId="8" borderId="0" xfId="0" applyFont="1" applyFill="1" applyBorder="1" applyAlignment="1">
      <alignment horizontal="right" vertical="center"/>
    </xf>
    <xf numFmtId="0" fontId="5" fillId="8" borderId="14" xfId="0" applyFont="1" applyFill="1" applyBorder="1" applyAlignment="1">
      <alignment horizontal="right" vertical="center"/>
    </xf>
    <xf numFmtId="0" fontId="5" fillId="8" borderId="12" xfId="0" applyFont="1" applyFill="1" applyBorder="1" applyAlignment="1">
      <alignment horizontal="right" vertical="center"/>
    </xf>
    <xf numFmtId="0" fontId="8" fillId="5" borderId="11" xfId="0" applyFont="1" applyFill="1" applyBorder="1" applyAlignment="1">
      <alignment horizontal="left" vertical="center"/>
    </xf>
    <xf numFmtId="0" fontId="5" fillId="5" borderId="15" xfId="0" applyFont="1" applyFill="1" applyBorder="1" applyAlignment="1">
      <alignment horizontal="right" vertical="center" wrapText="1"/>
    </xf>
    <xf numFmtId="0" fontId="5" fillId="5" borderId="12" xfId="0" applyFont="1" applyFill="1" applyBorder="1" applyAlignment="1">
      <alignment horizontal="right" vertical="center" wrapText="1"/>
    </xf>
    <xf numFmtId="0" fontId="5" fillId="5" borderId="11" xfId="0" applyFont="1" applyFill="1" applyBorder="1" applyAlignment="1">
      <alignment horizontal="left" vertical="center"/>
    </xf>
    <xf numFmtId="164" fontId="5" fillId="5" borderId="0" xfId="0" applyNumberFormat="1" applyFont="1" applyFill="1" applyBorder="1" applyAlignment="1">
      <alignment horizontal="right" vertical="center" wrapText="1"/>
    </xf>
    <xf numFmtId="164" fontId="5" fillId="5" borderId="12" xfId="0" applyNumberFormat="1" applyFont="1" applyFill="1" applyBorder="1" applyAlignment="1">
      <alignment horizontal="right" vertical="center" wrapText="1"/>
    </xf>
    <xf numFmtId="1" fontId="5" fillId="5" borderId="0" xfId="0" quotePrefix="1" applyNumberFormat="1" applyFont="1" applyFill="1" applyBorder="1" applyAlignment="1">
      <alignment horizontal="right" vertical="center" wrapText="1"/>
    </xf>
    <xf numFmtId="1" fontId="5" fillId="5" borderId="12" xfId="0" quotePrefix="1" applyNumberFormat="1" applyFont="1" applyFill="1" applyBorder="1" applyAlignment="1">
      <alignment horizontal="right" vertical="center" wrapText="1"/>
    </xf>
    <xf numFmtId="1" fontId="5" fillId="5" borderId="0" xfId="0" applyNumberFormat="1" applyFont="1" applyFill="1" applyBorder="1" applyAlignment="1">
      <alignment horizontal="right" vertical="center" wrapText="1"/>
    </xf>
    <xf numFmtId="1" fontId="5" fillId="5" borderId="12" xfId="0" applyNumberFormat="1" applyFont="1" applyFill="1" applyBorder="1" applyAlignment="1">
      <alignment horizontal="right" vertical="center" wrapText="1"/>
    </xf>
    <xf numFmtId="164" fontId="5" fillId="5" borderId="0" xfId="0" quotePrefix="1" applyNumberFormat="1" applyFont="1" applyFill="1" applyBorder="1" applyAlignment="1">
      <alignment horizontal="right" vertical="center" wrapText="1"/>
    </xf>
    <xf numFmtId="164" fontId="5" fillId="5" borderId="12" xfId="0" quotePrefix="1" applyNumberFormat="1" applyFont="1" applyFill="1" applyBorder="1" applyAlignment="1">
      <alignment horizontal="right" vertical="center" wrapText="1"/>
    </xf>
    <xf numFmtId="0" fontId="5" fillId="5" borderId="11" xfId="0" applyFont="1" applyFill="1" applyBorder="1" applyAlignment="1">
      <alignment horizontal="left" vertical="top"/>
    </xf>
    <xf numFmtId="0" fontId="5" fillId="5" borderId="11" xfId="0" applyFont="1" applyFill="1" applyBorder="1" applyAlignment="1">
      <alignment horizontal="left"/>
    </xf>
    <xf numFmtId="0" fontId="5" fillId="5" borderId="11" xfId="0" quotePrefix="1" applyFont="1" applyFill="1" applyBorder="1" applyAlignment="1">
      <alignment horizontal="left" vertical="center"/>
    </xf>
    <xf numFmtId="166" fontId="5" fillId="5" borderId="0" xfId="0" quotePrefix="1" applyNumberFormat="1" applyFont="1" applyFill="1" applyBorder="1" applyAlignment="1">
      <alignment horizontal="right" vertical="center" wrapText="1"/>
    </xf>
    <xf numFmtId="166" fontId="5" fillId="5" borderId="12" xfId="0" quotePrefix="1" applyNumberFormat="1" applyFont="1" applyFill="1" applyBorder="1" applyAlignment="1">
      <alignment horizontal="right" vertical="center" wrapText="1"/>
    </xf>
    <xf numFmtId="2" fontId="50" fillId="5" borderId="0" xfId="0" applyNumberFormat="1" applyFont="1" applyFill="1" applyBorder="1" applyAlignment="1">
      <alignment horizontal="right" vertical="center" wrapText="1"/>
    </xf>
    <xf numFmtId="2" fontId="50" fillId="5" borderId="12" xfId="0" applyNumberFormat="1" applyFont="1" applyFill="1" applyBorder="1" applyAlignment="1">
      <alignment horizontal="right" vertical="center" wrapText="1"/>
    </xf>
    <xf numFmtId="165" fontId="5" fillId="5" borderId="0" xfId="0" quotePrefix="1" applyNumberFormat="1" applyFont="1" applyFill="1" applyBorder="1" applyAlignment="1">
      <alignment horizontal="right" vertical="center" wrapText="1"/>
    </xf>
    <xf numFmtId="165" fontId="5" fillId="5" borderId="12" xfId="0" quotePrefix="1" applyNumberFormat="1" applyFont="1" applyFill="1" applyBorder="1" applyAlignment="1">
      <alignment horizontal="right" vertical="center" wrapText="1"/>
    </xf>
    <xf numFmtId="0" fontId="50" fillId="5" borderId="0" xfId="0" applyFont="1" applyFill="1" applyBorder="1" applyAlignment="1">
      <alignment horizontal="right" vertical="center" wrapText="1"/>
    </xf>
    <xf numFmtId="0" fontId="51" fillId="5" borderId="16" xfId="0" applyFont="1" applyFill="1" applyBorder="1" applyAlignment="1">
      <alignment horizontal="right" vertical="center"/>
    </xf>
    <xf numFmtId="0" fontId="51" fillId="5" borderId="0" xfId="0" applyFont="1" applyFill="1" applyBorder="1" applyAlignment="1">
      <alignment horizontal="right" vertical="center"/>
    </xf>
    <xf numFmtId="0" fontId="51" fillId="5" borderId="12" xfId="0" applyFont="1" applyFill="1" applyBorder="1" applyAlignment="1">
      <alignment horizontal="right" vertical="center"/>
    </xf>
    <xf numFmtId="0" fontId="8" fillId="5" borderId="11" xfId="0" applyFont="1" applyFill="1" applyBorder="1" applyAlignment="1">
      <alignment horizontal="left"/>
    </xf>
    <xf numFmtId="0" fontId="51" fillId="0" borderId="0" xfId="0" applyFont="1" applyBorder="1" applyAlignment="1">
      <alignment horizontal="right" vertical="center"/>
    </xf>
    <xf numFmtId="0" fontId="52" fillId="5" borderId="0" xfId="0" applyFont="1" applyFill="1" applyBorder="1"/>
    <xf numFmtId="0" fontId="52" fillId="5" borderId="12" xfId="0" applyFont="1" applyFill="1" applyBorder="1"/>
    <xf numFmtId="0" fontId="5" fillId="5" borderId="17" xfId="0" applyFont="1" applyFill="1" applyBorder="1" applyAlignment="1">
      <alignment horizontal="left" vertical="center"/>
    </xf>
    <xf numFmtId="2" fontId="5" fillId="5" borderId="18" xfId="0" quotePrefix="1" applyNumberFormat="1" applyFont="1" applyFill="1" applyBorder="1" applyAlignment="1">
      <alignment horizontal="right" vertical="center" wrapText="1"/>
    </xf>
    <xf numFmtId="2" fontId="5" fillId="5" borderId="19" xfId="0" quotePrefix="1" applyNumberFormat="1" applyFont="1" applyFill="1" applyBorder="1" applyAlignment="1">
      <alignment horizontal="right" vertical="center" wrapText="1"/>
    </xf>
    <xf numFmtId="2" fontId="10" fillId="5" borderId="11" xfId="0" applyNumberFormat="1" applyFont="1" applyFill="1" applyBorder="1" applyAlignment="1">
      <alignment horizontal="left" vertical="center" wrapText="1"/>
    </xf>
    <xf numFmtId="2" fontId="11" fillId="5" borderId="11" xfId="0" applyNumberFormat="1" applyFont="1" applyFill="1" applyBorder="1" applyAlignment="1">
      <alignment vertical="center" wrapText="1"/>
    </xf>
    <xf numFmtId="2" fontId="10" fillId="5" borderId="11" xfId="0" applyNumberFormat="1" applyFont="1" applyFill="1" applyBorder="1" applyAlignment="1">
      <alignment horizontal="left" vertical="top"/>
    </xf>
    <xf numFmtId="0" fontId="0" fillId="5" borderId="20" xfId="0" applyFill="1" applyBorder="1"/>
    <xf numFmtId="0" fontId="0" fillId="5" borderId="21" xfId="0" applyFill="1" applyBorder="1"/>
    <xf numFmtId="0" fontId="53" fillId="6" borderId="14" xfId="0" applyFont="1" applyFill="1" applyBorder="1" applyAlignment="1">
      <alignment horizontal="right" vertical="center"/>
    </xf>
    <xf numFmtId="0" fontId="5" fillId="8" borderId="0" xfId="0" applyFont="1" applyFill="1" applyBorder="1" applyAlignment="1">
      <alignment horizontal="right" vertical="center" wrapText="1"/>
    </xf>
    <xf numFmtId="0" fontId="5" fillId="8" borderId="12" xfId="0" applyFont="1" applyFill="1" applyBorder="1" applyAlignment="1">
      <alignment horizontal="right" vertical="center" wrapText="1"/>
    </xf>
    <xf numFmtId="164" fontId="8" fillId="5" borderId="0" xfId="0" applyNumberFormat="1" applyFont="1" applyFill="1" applyBorder="1" applyAlignment="1">
      <alignment horizontal="right" vertical="center" wrapText="1"/>
    </xf>
    <xf numFmtId="0" fontId="12" fillId="5" borderId="11" xfId="0" applyFont="1" applyFill="1" applyBorder="1" applyAlignment="1">
      <alignment horizontal="left" vertical="center"/>
    </xf>
    <xf numFmtId="0" fontId="5" fillId="5" borderId="11" xfId="0" applyFont="1" applyFill="1" applyBorder="1" applyAlignment="1">
      <alignment horizontal="left" vertical="center" indent="1"/>
    </xf>
    <xf numFmtId="164" fontId="8" fillId="5" borderId="12" xfId="0" applyNumberFormat="1" applyFont="1" applyFill="1" applyBorder="1" applyAlignment="1">
      <alignment horizontal="right" vertical="center" wrapText="1"/>
    </xf>
    <xf numFmtId="0" fontId="8" fillId="5" borderId="17" xfId="0" applyFont="1" applyFill="1" applyBorder="1" applyAlignment="1">
      <alignment horizontal="left" vertical="center"/>
    </xf>
    <xf numFmtId="164" fontId="8" fillId="5" borderId="18" xfId="0" applyNumberFormat="1" applyFont="1" applyFill="1" applyBorder="1" applyAlignment="1">
      <alignment horizontal="right" vertical="center" wrapText="1"/>
    </xf>
    <xf numFmtId="164" fontId="8" fillId="5" borderId="19" xfId="0" applyNumberFormat="1" applyFont="1" applyFill="1" applyBorder="1" applyAlignment="1">
      <alignment horizontal="right" vertical="center" wrapText="1"/>
    </xf>
    <xf numFmtId="0" fontId="5" fillId="5" borderId="17" xfId="0" applyFont="1" applyFill="1" applyBorder="1" applyAlignment="1">
      <alignment horizontal="left" vertical="center" indent="1"/>
    </xf>
    <xf numFmtId="164" fontId="5" fillId="5" borderId="18" xfId="0" applyNumberFormat="1" applyFont="1" applyFill="1" applyBorder="1" applyAlignment="1">
      <alignment horizontal="right" vertical="center" wrapText="1"/>
    </xf>
    <xf numFmtId="164" fontId="5" fillId="5" borderId="19" xfId="0" applyNumberFormat="1" applyFont="1" applyFill="1" applyBorder="1" applyAlignment="1">
      <alignment horizontal="right" vertical="center" wrapText="1"/>
    </xf>
    <xf numFmtId="2" fontId="5" fillId="8" borderId="0" xfId="0" applyNumberFormat="1" applyFont="1" applyFill="1" applyBorder="1" applyAlignment="1">
      <alignment horizontal="right" vertical="center" wrapText="1"/>
    </xf>
    <xf numFmtId="2" fontId="5" fillId="8" borderId="12" xfId="0" applyNumberFormat="1" applyFont="1" applyFill="1" applyBorder="1" applyAlignment="1">
      <alignment horizontal="right" vertical="center" wrapText="1"/>
    </xf>
    <xf numFmtId="0" fontId="5" fillId="5" borderId="17" xfId="0" applyFont="1" applyFill="1" applyBorder="1" applyAlignment="1">
      <alignment horizontal="left" vertical="top"/>
    </xf>
    <xf numFmtId="0" fontId="5" fillId="5" borderId="18" xfId="0" applyFont="1" applyFill="1" applyBorder="1" applyAlignment="1">
      <alignment horizontal="right" vertical="center" wrapText="1"/>
    </xf>
    <xf numFmtId="0" fontId="5" fillId="5" borderId="22" xfId="0" applyFont="1" applyFill="1" applyBorder="1" applyAlignment="1">
      <alignment horizontal="right" vertical="center" wrapText="1"/>
    </xf>
    <xf numFmtId="0" fontId="5" fillId="8" borderId="7" xfId="0" applyFont="1" applyFill="1" applyBorder="1" applyAlignment="1">
      <alignment horizontal="left" vertical="center"/>
    </xf>
    <xf numFmtId="0" fontId="5" fillId="8" borderId="0" xfId="0" applyFont="1" applyFill="1" applyBorder="1" applyAlignment="1">
      <alignment horizontal="left" vertical="center"/>
    </xf>
    <xf numFmtId="0" fontId="5" fillId="5" borderId="0" xfId="0" applyFont="1" applyFill="1" applyBorder="1" applyAlignment="1">
      <alignment horizontal="left" vertical="center"/>
    </xf>
    <xf numFmtId="0" fontId="5" fillId="5" borderId="0" xfId="0" applyFont="1" applyFill="1" applyBorder="1" applyAlignment="1">
      <alignment horizontal="left"/>
    </xf>
    <xf numFmtId="2" fontId="8" fillId="5" borderId="23" xfId="0" applyNumberFormat="1" applyFont="1" applyFill="1" applyBorder="1" applyAlignment="1">
      <alignment vertical="center"/>
    </xf>
    <xf numFmtId="2" fontId="8" fillId="5" borderId="24" xfId="0" applyNumberFormat="1" applyFont="1" applyFill="1" applyBorder="1" applyAlignment="1">
      <alignment vertical="center"/>
    </xf>
    <xf numFmtId="164" fontId="8" fillId="5" borderId="24" xfId="0" applyNumberFormat="1" applyFont="1" applyFill="1" applyBorder="1" applyAlignment="1">
      <alignment horizontal="right" vertical="center"/>
    </xf>
    <xf numFmtId="164" fontId="8" fillId="5" borderId="25" xfId="0" applyNumberFormat="1" applyFont="1" applyFill="1" applyBorder="1" applyAlignment="1">
      <alignment horizontal="right" vertical="center"/>
    </xf>
    <xf numFmtId="2" fontId="8" fillId="5" borderId="23" xfId="0" applyNumberFormat="1" applyFont="1" applyFill="1" applyBorder="1" applyAlignment="1"/>
    <xf numFmtId="2" fontId="8" fillId="5" borderId="24" xfId="0" applyNumberFormat="1" applyFont="1" applyFill="1" applyBorder="1" applyAlignment="1"/>
    <xf numFmtId="0" fontId="13" fillId="5" borderId="11" xfId="0" applyFont="1" applyFill="1" applyBorder="1" applyAlignment="1">
      <alignment horizontal="left" vertical="center"/>
    </xf>
    <xf numFmtId="0" fontId="13" fillId="5" borderId="0" xfId="0" applyFont="1" applyFill="1" applyBorder="1" applyAlignment="1">
      <alignment horizontal="left" vertical="center"/>
    </xf>
    <xf numFmtId="164" fontId="13" fillId="5" borderId="0" xfId="0" applyNumberFormat="1" applyFont="1" applyFill="1" applyBorder="1" applyAlignment="1">
      <alignment horizontal="right" vertical="center" wrapText="1"/>
    </xf>
    <xf numFmtId="164" fontId="13" fillId="5" borderId="12" xfId="0" applyNumberFormat="1" applyFont="1" applyFill="1" applyBorder="1" applyAlignment="1">
      <alignment horizontal="right" vertical="center" wrapText="1"/>
    </xf>
    <xf numFmtId="0" fontId="10" fillId="5" borderId="26" xfId="0" applyFont="1" applyFill="1" applyBorder="1" applyAlignment="1">
      <alignment horizontal="left" vertical="center"/>
    </xf>
    <xf numFmtId="0" fontId="10" fillId="5" borderId="11" xfId="0" applyFont="1" applyFill="1" applyBorder="1" applyAlignment="1">
      <alignment vertical="center"/>
    </xf>
    <xf numFmtId="0" fontId="10" fillId="5" borderId="0" xfId="0" applyFont="1" applyFill="1" applyBorder="1" applyAlignment="1">
      <alignment vertical="center"/>
    </xf>
    <xf numFmtId="0" fontId="10" fillId="5" borderId="12" xfId="0" applyFont="1" applyFill="1" applyBorder="1" applyAlignment="1">
      <alignment vertical="center"/>
    </xf>
    <xf numFmtId="0" fontId="11" fillId="5" borderId="11" xfId="0" applyFont="1" applyFill="1" applyBorder="1" applyAlignment="1"/>
    <xf numFmtId="0" fontId="10" fillId="5" borderId="21" xfId="0" applyFont="1" applyFill="1" applyBorder="1" applyAlignment="1">
      <alignment horizontal="left"/>
    </xf>
    <xf numFmtId="0" fontId="5" fillId="8" borderId="14" xfId="0" applyFont="1" applyFill="1" applyBorder="1" applyAlignment="1">
      <alignment horizontal="right" vertical="center" wrapText="1"/>
    </xf>
    <xf numFmtId="0" fontId="5" fillId="8" borderId="26" xfId="0" applyFont="1" applyFill="1" applyBorder="1" applyAlignment="1">
      <alignment horizontal="right" vertical="center" wrapText="1"/>
    </xf>
    <xf numFmtId="0" fontId="5" fillId="5" borderId="11" xfId="0" applyFont="1" applyFill="1" applyBorder="1" applyAlignment="1">
      <alignment horizontal="left" vertical="center" indent="4"/>
    </xf>
    <xf numFmtId="0" fontId="13" fillId="5" borderId="23" xfId="0" applyFont="1" applyFill="1" applyBorder="1" applyAlignment="1">
      <alignment horizontal="left" vertical="center"/>
    </xf>
    <xf numFmtId="0" fontId="13" fillId="5" borderId="24" xfId="0" applyFont="1" applyFill="1" applyBorder="1" applyAlignment="1">
      <alignment horizontal="left" vertical="center"/>
    </xf>
    <xf numFmtId="164" fontId="13" fillId="5" borderId="24" xfId="0" applyNumberFormat="1" applyFont="1" applyFill="1" applyBorder="1" applyAlignment="1">
      <alignment horizontal="right" vertical="center" wrapText="1"/>
    </xf>
    <xf numFmtId="164" fontId="13" fillId="5" borderId="25" xfId="0" applyNumberFormat="1" applyFont="1" applyFill="1" applyBorder="1" applyAlignment="1">
      <alignment horizontal="right" vertical="center" wrapText="1"/>
    </xf>
    <xf numFmtId="0" fontId="10" fillId="5" borderId="0" xfId="0" applyFont="1" applyFill="1" applyBorder="1" applyAlignment="1">
      <alignment horizontal="left" vertical="center"/>
    </xf>
    <xf numFmtId="0" fontId="12" fillId="5" borderId="11" xfId="0" applyFont="1" applyFill="1" applyBorder="1" applyAlignment="1">
      <alignment horizontal="left" vertical="center" indent="1"/>
    </xf>
    <xf numFmtId="0" fontId="54" fillId="6" borderId="27" xfId="0" applyFont="1" applyFill="1" applyBorder="1" applyAlignment="1">
      <alignment vertical="center"/>
    </xf>
    <xf numFmtId="0" fontId="8" fillId="5" borderId="11" xfId="0" applyFont="1" applyFill="1" applyBorder="1" applyAlignment="1">
      <alignment horizontal="left" vertical="center" indent="1"/>
    </xf>
    <xf numFmtId="0" fontId="5" fillId="5" borderId="11" xfId="0" applyFont="1" applyFill="1" applyBorder="1" applyAlignment="1">
      <alignment horizontal="left" vertical="center" indent="2"/>
    </xf>
    <xf numFmtId="0" fontId="5" fillId="5" borderId="11" xfId="0" applyFont="1" applyFill="1" applyBorder="1" applyAlignment="1">
      <alignment horizontal="left" vertical="center" wrapText="1" indent="2"/>
    </xf>
    <xf numFmtId="0" fontId="54" fillId="6" borderId="27" xfId="0" applyFont="1" applyFill="1" applyBorder="1" applyAlignment="1">
      <alignment horizontal="center" vertical="center"/>
    </xf>
    <xf numFmtId="0" fontId="54" fillId="6" borderId="14" xfId="0" applyFont="1" applyFill="1" applyBorder="1" applyAlignment="1">
      <alignment horizontal="center" vertical="center"/>
    </xf>
    <xf numFmtId="0" fontId="54" fillId="6" borderId="26" xfId="0" applyFont="1" applyFill="1" applyBorder="1" applyAlignment="1">
      <alignment horizontal="center" vertical="center"/>
    </xf>
    <xf numFmtId="0" fontId="49" fillId="5" borderId="11" xfId="0" applyFont="1" applyFill="1" applyBorder="1" applyAlignment="1">
      <alignment horizontal="left" vertical="center" wrapText="1"/>
    </xf>
    <xf numFmtId="164" fontId="5" fillId="5" borderId="0" xfId="0" applyNumberFormat="1" applyFont="1" applyFill="1" applyBorder="1" applyAlignment="1">
      <alignment horizontal="right" vertical="center"/>
    </xf>
    <xf numFmtId="164" fontId="5" fillId="5" borderId="12" xfId="0" applyNumberFormat="1" applyFont="1" applyFill="1" applyBorder="1" applyAlignment="1">
      <alignment horizontal="right" vertical="center"/>
    </xf>
    <xf numFmtId="0" fontId="5" fillId="5" borderId="11" xfId="0" applyFont="1" applyFill="1" applyBorder="1" applyAlignment="1">
      <alignment horizontal="left" indent="1"/>
    </xf>
    <xf numFmtId="0" fontId="5" fillId="5" borderId="17" xfId="0" applyFont="1" applyFill="1" applyBorder="1" applyAlignment="1">
      <alignment horizontal="left" indent="1"/>
    </xf>
    <xf numFmtId="164" fontId="5" fillId="5" borderId="18" xfId="0" applyNumberFormat="1" applyFont="1" applyFill="1" applyBorder="1" applyAlignment="1">
      <alignment horizontal="right" vertical="center"/>
    </xf>
    <xf numFmtId="164" fontId="5" fillId="5" borderId="19" xfId="0" applyNumberFormat="1" applyFont="1" applyFill="1" applyBorder="1" applyAlignment="1">
      <alignment horizontal="right" vertical="center"/>
    </xf>
    <xf numFmtId="0" fontId="13" fillId="5" borderId="28" xfId="0" applyFont="1" applyFill="1" applyBorder="1" applyAlignment="1">
      <alignment horizontal="left" vertical="center"/>
    </xf>
    <xf numFmtId="164" fontId="13" fillId="5" borderId="29" xfId="0" applyNumberFormat="1" applyFont="1" applyFill="1" applyBorder="1" applyAlignment="1">
      <alignment horizontal="right" vertical="center"/>
    </xf>
    <xf numFmtId="164" fontId="13" fillId="5" borderId="30" xfId="0" applyNumberFormat="1" applyFont="1" applyFill="1" applyBorder="1" applyAlignment="1">
      <alignment horizontal="right" vertical="center"/>
    </xf>
    <xf numFmtId="0" fontId="3" fillId="5" borderId="31" xfId="0" applyFont="1" applyFill="1" applyBorder="1"/>
    <xf numFmtId="0" fontId="3" fillId="5" borderId="20" xfId="0" applyFont="1" applyFill="1" applyBorder="1"/>
    <xf numFmtId="0" fontId="3" fillId="5" borderId="21" xfId="0" applyFont="1" applyFill="1" applyBorder="1"/>
    <xf numFmtId="0" fontId="5" fillId="6" borderId="11" xfId="0" applyFont="1" applyFill="1" applyBorder="1" applyAlignment="1">
      <alignment horizontal="left" vertical="center"/>
    </xf>
    <xf numFmtId="0" fontId="8" fillId="3" borderId="17" xfId="0" applyFont="1" applyFill="1" applyBorder="1" applyAlignment="1">
      <alignment horizontal="left" vertical="center"/>
    </xf>
    <xf numFmtId="164" fontId="8" fillId="2" borderId="18" xfId="0" applyNumberFormat="1" applyFont="1" applyFill="1" applyBorder="1" applyAlignment="1">
      <alignment horizontal="right" vertical="center"/>
    </xf>
    <xf numFmtId="164" fontId="8" fillId="5" borderId="18" xfId="0" applyNumberFormat="1" applyFont="1" applyFill="1" applyBorder="1" applyAlignment="1">
      <alignment horizontal="right" vertical="center"/>
    </xf>
    <xf numFmtId="164" fontId="8" fillId="2" borderId="25" xfId="0" applyNumberFormat="1" applyFont="1" applyFill="1" applyBorder="1" applyAlignment="1">
      <alignment horizontal="right" vertical="center"/>
    </xf>
    <xf numFmtId="0" fontId="11" fillId="3" borderId="11" xfId="0" applyFont="1" applyFill="1" applyBorder="1" applyAlignment="1">
      <alignment horizontal="left" vertical="center"/>
    </xf>
    <xf numFmtId="164" fontId="8" fillId="5" borderId="0" xfId="0" applyNumberFormat="1" applyFont="1" applyFill="1" applyBorder="1" applyAlignment="1">
      <alignment horizontal="right" vertical="center"/>
    </xf>
    <xf numFmtId="0" fontId="8" fillId="5" borderId="31" xfId="0" applyFont="1" applyFill="1" applyBorder="1" applyAlignment="1">
      <alignment horizontal="left" vertical="center"/>
    </xf>
    <xf numFmtId="164" fontId="8" fillId="5" borderId="20" xfId="0" applyNumberFormat="1" applyFont="1" applyFill="1" applyBorder="1" applyAlignment="1">
      <alignment horizontal="right" vertical="center" wrapText="1"/>
    </xf>
    <xf numFmtId="164" fontId="8" fillId="5" borderId="21" xfId="0" applyNumberFormat="1" applyFont="1" applyFill="1" applyBorder="1" applyAlignment="1">
      <alignment horizontal="right" vertical="center" wrapText="1"/>
    </xf>
    <xf numFmtId="0" fontId="0" fillId="5" borderId="31" xfId="0" applyFill="1" applyBorder="1"/>
    <xf numFmtId="0" fontId="55" fillId="6" borderId="11" xfId="0" applyFont="1" applyFill="1" applyBorder="1" applyAlignment="1">
      <alignment horizontal="center" vertical="center"/>
    </xf>
    <xf numFmtId="0" fontId="8" fillId="5" borderId="11" xfId="0" applyFont="1" applyFill="1" applyBorder="1" applyAlignment="1">
      <alignment horizontal="left" vertical="top"/>
    </xf>
    <xf numFmtId="0" fontId="8" fillId="5" borderId="31" xfId="0" applyFont="1" applyFill="1" applyBorder="1" applyAlignment="1">
      <alignment horizontal="left" vertical="top"/>
    </xf>
    <xf numFmtId="0" fontId="53" fillId="6" borderId="26" xfId="0" applyFont="1" applyFill="1" applyBorder="1" applyAlignment="1">
      <alignment horizontal="right" vertical="center"/>
    </xf>
    <xf numFmtId="164" fontId="49" fillId="5" borderId="15" xfId="0" applyNumberFormat="1" applyFont="1" applyFill="1" applyBorder="1" applyAlignment="1">
      <alignment horizontal="right" vertical="center"/>
    </xf>
    <xf numFmtId="164" fontId="5" fillId="5" borderId="15" xfId="0" applyNumberFormat="1" applyFont="1" applyFill="1" applyBorder="1" applyAlignment="1">
      <alignment horizontal="right" vertical="center" wrapText="1"/>
    </xf>
    <xf numFmtId="0" fontId="5" fillId="5" borderId="11" xfId="0" applyFont="1" applyFill="1" applyBorder="1" applyAlignment="1">
      <alignment horizontal="left" vertical="top" indent="1"/>
    </xf>
    <xf numFmtId="0" fontId="5" fillId="8" borderId="26" xfId="0" applyFont="1" applyFill="1" applyBorder="1" applyAlignment="1">
      <alignment horizontal="right" vertical="center"/>
    </xf>
    <xf numFmtId="164" fontId="8" fillId="5" borderId="12" xfId="0" applyNumberFormat="1" applyFont="1" applyFill="1" applyBorder="1" applyAlignment="1">
      <alignment horizontal="right" vertical="center"/>
    </xf>
    <xf numFmtId="164" fontId="56" fillId="5" borderId="0" xfId="0" applyNumberFormat="1" applyFont="1" applyFill="1" applyBorder="1" applyAlignment="1">
      <alignment horizontal="right" vertical="center"/>
    </xf>
    <xf numFmtId="164" fontId="46" fillId="5" borderId="12" xfId="0" applyNumberFormat="1" applyFont="1" applyFill="1" applyBorder="1" applyAlignment="1">
      <alignment horizontal="right"/>
    </xf>
    <xf numFmtId="0" fontId="12" fillId="5" borderId="11" xfId="0" applyFont="1" applyFill="1" applyBorder="1" applyAlignment="1">
      <alignment horizontal="left" vertical="center" wrapText="1" indent="1"/>
    </xf>
    <xf numFmtId="0" fontId="8" fillId="5" borderId="11" xfId="0" applyFont="1" applyFill="1" applyBorder="1" applyAlignment="1">
      <alignment horizontal="left" vertical="center" wrapText="1"/>
    </xf>
    <xf numFmtId="164" fontId="49" fillId="5" borderId="0" xfId="0" applyNumberFormat="1" applyFont="1" applyFill="1" applyBorder="1" applyAlignment="1">
      <alignment horizontal="right"/>
    </xf>
    <xf numFmtId="164" fontId="49" fillId="5" borderId="12" xfId="0" applyNumberFormat="1" applyFont="1" applyFill="1" applyBorder="1" applyAlignment="1">
      <alignment horizontal="right"/>
    </xf>
    <xf numFmtId="164" fontId="46" fillId="5" borderId="0" xfId="0" applyNumberFormat="1" applyFont="1" applyFill="1" applyBorder="1" applyAlignment="1">
      <alignment horizontal="right"/>
    </xf>
    <xf numFmtId="0" fontId="5" fillId="5" borderId="11" xfId="0" applyFont="1" applyFill="1" applyBorder="1" applyAlignment="1">
      <alignment horizontal="left" vertical="center" wrapText="1" indent="1"/>
    </xf>
    <xf numFmtId="164" fontId="53" fillId="0" borderId="0" xfId="0" applyNumberFormat="1" applyFont="1" applyBorder="1" applyAlignment="1">
      <alignment horizontal="right"/>
    </xf>
    <xf numFmtId="0" fontId="5" fillId="5" borderId="17" xfId="0" applyFont="1" applyFill="1" applyBorder="1" applyAlignment="1">
      <alignment horizontal="left" vertical="center" wrapText="1" indent="1"/>
    </xf>
    <xf numFmtId="164" fontId="46" fillId="5" borderId="18" xfId="0" applyNumberFormat="1" applyFont="1" applyFill="1" applyBorder="1" applyAlignment="1">
      <alignment horizontal="right"/>
    </xf>
    <xf numFmtId="164" fontId="46" fillId="5" borderId="19" xfId="0" applyNumberFormat="1" applyFont="1" applyFill="1" applyBorder="1" applyAlignment="1">
      <alignment horizontal="right"/>
    </xf>
    <xf numFmtId="164" fontId="8" fillId="5" borderId="14" xfId="0" applyNumberFormat="1" applyFont="1" applyFill="1" applyBorder="1" applyAlignment="1">
      <alignment horizontal="right" vertical="center" wrapText="1"/>
    </xf>
    <xf numFmtId="0" fontId="13" fillId="5" borderId="27" xfId="0" applyFont="1" applyFill="1" applyBorder="1" applyAlignment="1">
      <alignment horizontal="left" vertical="center" wrapText="1"/>
    </xf>
    <xf numFmtId="164" fontId="13" fillId="5" borderId="14" xfId="0" applyNumberFormat="1" applyFont="1" applyFill="1" applyBorder="1" applyAlignment="1">
      <alignment horizontal="right" vertical="center" wrapText="1"/>
    </xf>
    <xf numFmtId="164" fontId="13" fillId="5" borderId="26" xfId="0" applyNumberFormat="1" applyFont="1" applyFill="1" applyBorder="1" applyAlignment="1">
      <alignment horizontal="right" vertical="center" wrapText="1"/>
    </xf>
    <xf numFmtId="0" fontId="13" fillId="5" borderId="17" xfId="0" applyFont="1" applyFill="1" applyBorder="1" applyAlignment="1">
      <alignment horizontal="left" vertical="center" wrapText="1" indent="3"/>
    </xf>
    <xf numFmtId="164" fontId="13" fillId="5" borderId="18" xfId="0" applyNumberFormat="1" applyFont="1" applyFill="1" applyBorder="1" applyAlignment="1">
      <alignment horizontal="right" vertical="center" wrapText="1"/>
    </xf>
    <xf numFmtId="0" fontId="53" fillId="5" borderId="31" xfId="0" applyFont="1" applyFill="1" applyBorder="1"/>
    <xf numFmtId="0" fontId="53" fillId="5" borderId="20" xfId="0" applyFont="1" applyFill="1" applyBorder="1"/>
    <xf numFmtId="0" fontId="53" fillId="6" borderId="13" xfId="0" applyFont="1" applyFill="1" applyBorder="1"/>
    <xf numFmtId="0" fontId="53" fillId="6" borderId="11" xfId="0" applyFont="1" applyFill="1" applyBorder="1"/>
    <xf numFmtId="2" fontId="49" fillId="5" borderId="11" xfId="0" applyNumberFormat="1" applyFont="1" applyFill="1" applyBorder="1" applyAlignment="1">
      <alignment horizontal="left" vertical="center"/>
    </xf>
    <xf numFmtId="164" fontId="49" fillId="5" borderId="0" xfId="0" applyNumberFormat="1" applyFont="1" applyFill="1" applyBorder="1" applyAlignment="1">
      <alignment horizontal="right" vertical="center"/>
    </xf>
    <xf numFmtId="164" fontId="49" fillId="5" borderId="12" xfId="0" applyNumberFormat="1" applyFont="1" applyFill="1" applyBorder="1" applyAlignment="1">
      <alignment horizontal="right" vertical="center"/>
    </xf>
    <xf numFmtId="2" fontId="57" fillId="5" borderId="11" xfId="0" applyNumberFormat="1" applyFont="1" applyFill="1" applyBorder="1" applyAlignment="1">
      <alignment horizontal="left" vertical="center" indent="1"/>
    </xf>
    <xf numFmtId="164" fontId="53" fillId="5" borderId="0" xfId="0" applyNumberFormat="1" applyFont="1" applyFill="1" applyBorder="1" applyAlignment="1">
      <alignment horizontal="right" vertical="center"/>
    </xf>
    <xf numFmtId="2" fontId="53" fillId="6" borderId="11" xfId="0" applyNumberFormat="1" applyFont="1" applyFill="1" applyBorder="1" applyAlignment="1">
      <alignment horizontal="left" vertical="center"/>
    </xf>
    <xf numFmtId="1" fontId="49" fillId="5" borderId="0" xfId="0" applyNumberFormat="1" applyFont="1" applyFill="1" applyBorder="1" applyAlignment="1">
      <alignment horizontal="right" vertical="center"/>
    </xf>
    <xf numFmtId="1" fontId="49" fillId="5" borderId="12" xfId="0" applyNumberFormat="1" applyFont="1" applyFill="1" applyBorder="1" applyAlignment="1">
      <alignment horizontal="right" vertical="center"/>
    </xf>
    <xf numFmtId="0" fontId="0" fillId="5" borderId="32" xfId="0" applyFill="1" applyBorder="1"/>
    <xf numFmtId="0" fontId="0" fillId="5" borderId="33" xfId="0" applyFill="1" applyBorder="1"/>
    <xf numFmtId="0" fontId="11" fillId="8" borderId="34" xfId="0" applyFont="1" applyFill="1" applyBorder="1" applyAlignment="1">
      <alignment horizontal="left" vertical="center"/>
    </xf>
    <xf numFmtId="0" fontId="11" fillId="8" borderId="32" xfId="0" applyFont="1" applyFill="1" applyBorder="1" applyAlignment="1">
      <alignment horizontal="left" vertical="center"/>
    </xf>
    <xf numFmtId="0" fontId="5" fillId="8" borderId="35" xfId="0" applyFont="1" applyFill="1" applyBorder="1" applyAlignment="1">
      <alignment horizontal="right" vertical="center"/>
    </xf>
    <xf numFmtId="0" fontId="8" fillId="5" borderId="32" xfId="0" applyFont="1" applyFill="1" applyBorder="1" applyAlignment="1">
      <alignment horizontal="left" vertical="center"/>
    </xf>
    <xf numFmtId="164" fontId="5" fillId="5" borderId="35" xfId="0" applyNumberFormat="1" applyFont="1" applyFill="1" applyBorder="1" applyAlignment="1">
      <alignment horizontal="right" vertical="center" wrapText="1"/>
    </xf>
    <xf numFmtId="0" fontId="5" fillId="5" borderId="32" xfId="0" applyFont="1" applyFill="1" applyBorder="1" applyAlignment="1">
      <alignment horizontal="left" vertical="center"/>
    </xf>
    <xf numFmtId="0" fontId="12" fillId="5" borderId="32" xfId="0" applyFont="1" applyFill="1" applyBorder="1" applyAlignment="1">
      <alignment horizontal="left" vertical="center"/>
    </xf>
    <xf numFmtId="0" fontId="5" fillId="5" borderId="35" xfId="0" applyFont="1" applyFill="1" applyBorder="1" applyAlignment="1">
      <alignment horizontal="right" vertical="center" wrapText="1"/>
    </xf>
    <xf numFmtId="0" fontId="5" fillId="5" borderId="32" xfId="0" applyFont="1" applyFill="1" applyBorder="1" applyAlignment="1">
      <alignment horizontal="left" vertical="center" indent="1"/>
    </xf>
    <xf numFmtId="0" fontId="5" fillId="5" borderId="36" xfId="0" applyFont="1" applyFill="1" applyBorder="1" applyAlignment="1">
      <alignment horizontal="left" vertical="center" indent="1"/>
    </xf>
    <xf numFmtId="164" fontId="5" fillId="5" borderId="37" xfId="0" applyNumberFormat="1" applyFont="1" applyFill="1" applyBorder="1" applyAlignment="1">
      <alignment horizontal="right" vertical="center" wrapText="1"/>
    </xf>
    <xf numFmtId="0" fontId="5" fillId="5" borderId="36" xfId="0" applyFont="1" applyFill="1" applyBorder="1" applyAlignment="1">
      <alignment horizontal="left" vertical="center"/>
    </xf>
    <xf numFmtId="0" fontId="5" fillId="5" borderId="32" xfId="0" applyFont="1" applyFill="1" applyBorder="1" applyAlignment="1">
      <alignment horizontal="left"/>
    </xf>
    <xf numFmtId="0" fontId="5" fillId="5" borderId="36" xfId="0" applyFont="1" applyFill="1" applyBorder="1" applyAlignment="1">
      <alignment horizontal="left"/>
    </xf>
    <xf numFmtId="0" fontId="5" fillId="5" borderId="36" xfId="0" applyFont="1" applyFill="1" applyBorder="1" applyAlignment="1">
      <alignment horizontal="left" vertical="top"/>
    </xf>
    <xf numFmtId="0" fontId="5" fillId="8" borderId="32" xfId="0" applyFont="1" applyFill="1" applyBorder="1" applyAlignment="1">
      <alignment horizontal="left" vertical="center"/>
    </xf>
    <xf numFmtId="1" fontId="5" fillId="5" borderId="18" xfId="0" applyNumberFormat="1" applyFont="1" applyFill="1" applyBorder="1" applyAlignment="1">
      <alignment horizontal="right" vertical="center" wrapText="1"/>
    </xf>
    <xf numFmtId="1" fontId="5" fillId="5" borderId="37" xfId="0" applyNumberFormat="1" applyFont="1" applyFill="1" applyBorder="1" applyAlignment="1">
      <alignment horizontal="right" vertical="center" wrapText="1"/>
    </xf>
    <xf numFmtId="0" fontId="13" fillId="5" borderId="32" xfId="0" applyFont="1" applyFill="1" applyBorder="1" applyAlignment="1">
      <alignment horizontal="left" vertical="center"/>
    </xf>
    <xf numFmtId="164" fontId="13" fillId="5" borderId="0" xfId="0" applyNumberFormat="1" applyFont="1" applyFill="1" applyBorder="1" applyAlignment="1">
      <alignment horizontal="right" vertical="center"/>
    </xf>
    <xf numFmtId="164" fontId="13" fillId="5" borderId="35" xfId="0" applyNumberFormat="1" applyFont="1" applyFill="1" applyBorder="1" applyAlignment="1">
      <alignment horizontal="right" vertical="center"/>
    </xf>
    <xf numFmtId="0" fontId="10" fillId="5" borderId="14" xfId="0" applyFont="1" applyFill="1" applyBorder="1" applyAlignment="1">
      <alignment horizontal="left" vertical="center"/>
    </xf>
    <xf numFmtId="0" fontId="10" fillId="5" borderId="38" xfId="0" applyFont="1" applyFill="1" applyBorder="1" applyAlignment="1">
      <alignment horizontal="left" vertical="center"/>
    </xf>
    <xf numFmtId="0" fontId="10" fillId="5" borderId="35"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33" xfId="0" applyFont="1" applyFill="1" applyBorder="1" applyAlignment="1">
      <alignment horizontal="left" vertical="center"/>
    </xf>
    <xf numFmtId="0" fontId="5" fillId="6" borderId="0" xfId="0" applyFont="1" applyFill="1" applyBorder="1" applyAlignment="1">
      <alignment horizontal="right" vertical="center" wrapText="1"/>
    </xf>
    <xf numFmtId="0" fontId="14" fillId="5" borderId="14" xfId="0" applyFont="1" applyFill="1" applyBorder="1" applyAlignment="1">
      <alignment horizontal="left" vertical="center"/>
    </xf>
    <xf numFmtId="0" fontId="14" fillId="5" borderId="0" xfId="0" applyFont="1" applyFill="1" applyBorder="1" applyAlignment="1">
      <alignment horizontal="left" vertical="center"/>
    </xf>
    <xf numFmtId="0" fontId="14" fillId="5" borderId="20" xfId="0" applyFont="1" applyFill="1" applyBorder="1" applyAlignment="1">
      <alignment horizontal="left" vertical="center"/>
    </xf>
    <xf numFmtId="0" fontId="8" fillId="5" borderId="0" xfId="0" applyFont="1" applyFill="1" applyBorder="1" applyAlignment="1">
      <alignment horizontal="right" vertical="center" wrapText="1"/>
    </xf>
    <xf numFmtId="2" fontId="3" fillId="5" borderId="31" xfId="0" applyNumberFormat="1" applyFont="1" applyFill="1" applyBorder="1" applyAlignment="1">
      <alignment vertical="center"/>
    </xf>
    <xf numFmtId="2" fontId="3" fillId="5" borderId="20" xfId="0" applyNumberFormat="1" applyFont="1" applyFill="1" applyBorder="1" applyAlignment="1">
      <alignment vertical="center"/>
    </xf>
    <xf numFmtId="0" fontId="3" fillId="5" borderId="20" xfId="0" applyFont="1" applyFill="1" applyBorder="1" applyAlignment="1">
      <alignment vertical="center"/>
    </xf>
    <xf numFmtId="0" fontId="3" fillId="5" borderId="21" xfId="0" applyFont="1" applyFill="1" applyBorder="1" applyAlignment="1">
      <alignment vertical="center"/>
    </xf>
    <xf numFmtId="2" fontId="46" fillId="9" borderId="13" xfId="0" applyNumberFormat="1" applyFont="1" applyFill="1" applyBorder="1" applyAlignment="1">
      <alignment horizontal="center" vertical="center"/>
    </xf>
    <xf numFmtId="2" fontId="46" fillId="9" borderId="7" xfId="0" applyNumberFormat="1" applyFont="1" applyFill="1" applyBorder="1" applyAlignment="1">
      <alignment horizontal="center" vertical="center"/>
    </xf>
    <xf numFmtId="2" fontId="46" fillId="9" borderId="11" xfId="0" applyNumberFormat="1" applyFont="1" applyFill="1" applyBorder="1" applyAlignment="1">
      <alignment horizontal="center" vertical="center"/>
    </xf>
    <xf numFmtId="2" fontId="46" fillId="9" borderId="14" xfId="0" applyNumberFormat="1" applyFont="1" applyFill="1" applyBorder="1" applyAlignment="1">
      <alignment horizontal="center" vertical="center"/>
    </xf>
    <xf numFmtId="2" fontId="46" fillId="9" borderId="11" xfId="0" applyNumberFormat="1" applyFont="1" applyFill="1" applyBorder="1" applyAlignment="1">
      <alignment horizontal="left" vertical="center"/>
    </xf>
    <xf numFmtId="2" fontId="46" fillId="9" borderId="0" xfId="0" applyNumberFormat="1" applyFont="1" applyFill="1" applyBorder="1" applyAlignment="1">
      <alignment horizontal="right" vertical="center"/>
    </xf>
    <xf numFmtId="0" fontId="46" fillId="6" borderId="0" xfId="0" applyFont="1" applyFill="1" applyBorder="1" applyAlignment="1">
      <alignment horizontal="right" vertical="center"/>
    </xf>
    <xf numFmtId="0" fontId="46" fillId="6" borderId="14" xfId="0" applyFont="1" applyFill="1" applyBorder="1" applyAlignment="1">
      <alignment horizontal="right" vertical="center"/>
    </xf>
    <xf numFmtId="0" fontId="46" fillId="6" borderId="12" xfId="0" applyFont="1" applyFill="1" applyBorder="1" applyAlignment="1">
      <alignment horizontal="right" vertical="center"/>
    </xf>
    <xf numFmtId="2" fontId="49" fillId="10" borderId="11" xfId="0" applyNumberFormat="1" applyFont="1" applyFill="1" applyBorder="1" applyAlignment="1">
      <alignment horizontal="left" vertical="center"/>
    </xf>
    <xf numFmtId="165" fontId="49" fillId="10" borderId="0" xfId="0" applyNumberFormat="1" applyFont="1" applyFill="1" applyBorder="1" applyAlignment="1">
      <alignment horizontal="right" vertical="center"/>
    </xf>
    <xf numFmtId="165" fontId="49" fillId="10" borderId="12" xfId="0" applyNumberFormat="1" applyFont="1" applyFill="1" applyBorder="1" applyAlignment="1">
      <alignment horizontal="right" vertical="center"/>
    </xf>
    <xf numFmtId="2" fontId="56" fillId="10" borderId="11" xfId="0" applyNumberFormat="1" applyFont="1" applyFill="1" applyBorder="1" applyAlignment="1">
      <alignment horizontal="left" vertical="center"/>
    </xf>
    <xf numFmtId="165" fontId="46" fillId="10" borderId="0" xfId="0" applyNumberFormat="1" applyFont="1" applyFill="1" applyBorder="1" applyAlignment="1">
      <alignment horizontal="right" vertical="center"/>
    </xf>
    <xf numFmtId="165" fontId="46" fillId="10" borderId="12" xfId="0" applyNumberFormat="1" applyFont="1" applyFill="1" applyBorder="1" applyAlignment="1">
      <alignment horizontal="right" vertical="center"/>
    </xf>
    <xf numFmtId="2" fontId="49" fillId="5" borderId="11" xfId="0" applyNumberFormat="1" applyFont="1" applyFill="1" applyBorder="1" applyAlignment="1">
      <alignment horizontal="left" vertical="center" indent="1"/>
    </xf>
    <xf numFmtId="165" fontId="49" fillId="5" borderId="0" xfId="0" applyNumberFormat="1" applyFont="1" applyFill="1" applyBorder="1" applyAlignment="1">
      <alignment horizontal="right" vertical="center"/>
    </xf>
    <xf numFmtId="165" fontId="49" fillId="5" borderId="12" xfId="0" applyNumberFormat="1" applyFont="1" applyFill="1" applyBorder="1" applyAlignment="1">
      <alignment horizontal="right" vertical="center"/>
    </xf>
    <xf numFmtId="2" fontId="56" fillId="5" borderId="11" xfId="0" applyNumberFormat="1" applyFont="1" applyFill="1" applyBorder="1" applyAlignment="1">
      <alignment horizontal="left" vertical="center" indent="1"/>
    </xf>
    <xf numFmtId="165" fontId="46" fillId="5" borderId="0" xfId="0" applyNumberFormat="1" applyFont="1" applyFill="1" applyBorder="1" applyAlignment="1">
      <alignment horizontal="right" vertical="center"/>
    </xf>
    <xf numFmtId="165" fontId="46" fillId="5" borderId="12" xfId="0" applyNumberFormat="1" applyFont="1" applyFill="1" applyBorder="1" applyAlignment="1">
      <alignment horizontal="right" vertical="center"/>
    </xf>
    <xf numFmtId="0" fontId="46" fillId="5" borderId="11" xfId="0" applyFont="1" applyFill="1" applyBorder="1" applyAlignment="1">
      <alignment horizontal="left" vertical="center" indent="2"/>
    </xf>
    <xf numFmtId="2" fontId="49" fillId="5" borderId="11" xfId="0" applyNumberFormat="1" applyFont="1" applyFill="1" applyBorder="1" applyAlignment="1">
      <alignment horizontal="left" indent="1"/>
    </xf>
    <xf numFmtId="165" fontId="49" fillId="5" borderId="0" xfId="0" applyNumberFormat="1" applyFont="1" applyFill="1" applyBorder="1" applyAlignment="1">
      <alignment horizontal="right"/>
    </xf>
    <xf numFmtId="165" fontId="49" fillId="5" borderId="12" xfId="0" applyNumberFormat="1" applyFont="1" applyFill="1" applyBorder="1" applyAlignment="1">
      <alignment horizontal="right"/>
    </xf>
    <xf numFmtId="0" fontId="46" fillId="5" borderId="11" xfId="0" applyFont="1" applyFill="1" applyBorder="1" applyAlignment="1">
      <alignment horizontal="left" vertical="center" wrapText="1" indent="2"/>
    </xf>
    <xf numFmtId="0" fontId="46" fillId="5" borderId="17" xfId="0" applyFont="1" applyFill="1" applyBorder="1" applyAlignment="1">
      <alignment horizontal="left" vertical="center" indent="2"/>
    </xf>
    <xf numFmtId="165" fontId="46" fillId="5" borderId="18" xfId="0" applyNumberFormat="1" applyFont="1" applyFill="1" applyBorder="1" applyAlignment="1">
      <alignment horizontal="right" vertical="center"/>
    </xf>
    <xf numFmtId="165" fontId="46" fillId="5" borderId="19" xfId="0" applyNumberFormat="1" applyFont="1" applyFill="1" applyBorder="1" applyAlignment="1">
      <alignment horizontal="right" vertical="center"/>
    </xf>
    <xf numFmtId="2" fontId="3" fillId="5" borderId="31" xfId="0" applyNumberFormat="1" applyFont="1" applyFill="1" applyBorder="1" applyAlignment="1">
      <alignment horizontal="right"/>
    </xf>
    <xf numFmtId="1" fontId="3" fillId="5" borderId="20" xfId="0" applyNumberFormat="1" applyFont="1" applyFill="1" applyBorder="1" applyAlignment="1">
      <alignment horizontal="center"/>
    </xf>
    <xf numFmtId="1" fontId="3" fillId="5" borderId="21" xfId="0" applyNumberFormat="1" applyFont="1" applyFill="1" applyBorder="1" applyAlignment="1">
      <alignment horizontal="center"/>
    </xf>
    <xf numFmtId="168" fontId="46" fillId="6" borderId="13" xfId="0" applyNumberFormat="1" applyFont="1" applyFill="1" applyBorder="1" applyAlignment="1">
      <alignment horizontal="center" vertical="center"/>
    </xf>
    <xf numFmtId="0" fontId="46" fillId="6" borderId="11" xfId="0" applyFont="1" applyFill="1" applyBorder="1" applyAlignment="1">
      <alignment horizontal="center" vertical="center"/>
    </xf>
    <xf numFmtId="168" fontId="46" fillId="6" borderId="0" xfId="0" applyNumberFormat="1" applyFont="1" applyFill="1" applyBorder="1" applyAlignment="1">
      <alignment horizontal="center" vertical="center"/>
    </xf>
    <xf numFmtId="2" fontId="58" fillId="6" borderId="11" xfId="0" applyNumberFormat="1" applyFont="1" applyFill="1" applyBorder="1" applyAlignment="1">
      <alignment horizontal="right"/>
    </xf>
    <xf numFmtId="164" fontId="49" fillId="5" borderId="11" xfId="0" applyNumberFormat="1" applyFont="1" applyFill="1" applyBorder="1" applyAlignment="1">
      <alignment horizontal="left" vertical="center"/>
    </xf>
    <xf numFmtId="0" fontId="53" fillId="5" borderId="0" xfId="0" applyFont="1" applyFill="1" applyBorder="1" applyAlignment="1">
      <alignment horizontal="right" vertical="center"/>
    </xf>
    <xf numFmtId="0" fontId="53" fillId="5" borderId="12" xfId="0" applyFont="1" applyFill="1" applyBorder="1" applyAlignment="1">
      <alignment horizontal="right" vertical="center"/>
    </xf>
    <xf numFmtId="165" fontId="59" fillId="5" borderId="0" xfId="0" applyNumberFormat="1" applyFont="1" applyFill="1" applyBorder="1" applyAlignment="1">
      <alignment horizontal="right" vertical="center"/>
    </xf>
    <xf numFmtId="165" fontId="59" fillId="5" borderId="12" xfId="0" applyNumberFormat="1" applyFont="1" applyFill="1" applyBorder="1" applyAlignment="1">
      <alignment horizontal="right" vertical="center"/>
    </xf>
    <xf numFmtId="164" fontId="56" fillId="5" borderId="11" xfId="0" applyNumberFormat="1" applyFont="1" applyFill="1" applyBorder="1" applyAlignment="1">
      <alignment horizontal="left" vertical="center"/>
    </xf>
    <xf numFmtId="165" fontId="15" fillId="5" borderId="0" xfId="0" applyNumberFormat="1" applyFont="1" applyFill="1" applyBorder="1" applyAlignment="1">
      <alignment horizontal="right" vertical="center"/>
    </xf>
    <xf numFmtId="165" fontId="15" fillId="5" borderId="12" xfId="0" applyNumberFormat="1" applyFont="1" applyFill="1" applyBorder="1" applyAlignment="1">
      <alignment horizontal="right" vertical="center"/>
    </xf>
    <xf numFmtId="0" fontId="46" fillId="5" borderId="11" xfId="0" applyFont="1" applyFill="1" applyBorder="1" applyAlignment="1">
      <alignment horizontal="left" vertical="center" indent="1"/>
    </xf>
    <xf numFmtId="165" fontId="5" fillId="5" borderId="0" xfId="0" applyNumberFormat="1" applyFont="1" applyFill="1" applyBorder="1" applyAlignment="1">
      <alignment horizontal="right" vertical="center"/>
    </xf>
    <xf numFmtId="165" fontId="5" fillId="5" borderId="12" xfId="0" applyNumberFormat="1" applyFont="1" applyFill="1" applyBorder="1" applyAlignment="1">
      <alignment horizontal="right" vertical="center"/>
    </xf>
    <xf numFmtId="0" fontId="56" fillId="5" borderId="11" xfId="0" applyFont="1" applyFill="1" applyBorder="1" applyAlignment="1">
      <alignment horizontal="left" vertical="center" indent="1"/>
    </xf>
    <xf numFmtId="0" fontId="46" fillId="5" borderId="11" xfId="0" applyFont="1" applyFill="1" applyBorder="1" applyAlignment="1">
      <alignment horizontal="left" vertical="center" wrapText="1" indent="1"/>
    </xf>
    <xf numFmtId="0" fontId="46" fillId="5" borderId="11" xfId="0" quotePrefix="1" applyFont="1" applyFill="1" applyBorder="1" applyAlignment="1">
      <alignment horizontal="left" vertical="center" wrapText="1" indent="1"/>
    </xf>
    <xf numFmtId="0" fontId="46" fillId="5" borderId="17" xfId="0" applyFont="1" applyFill="1" applyBorder="1" applyAlignment="1">
      <alignment horizontal="left" vertical="center" wrapText="1" indent="1"/>
    </xf>
    <xf numFmtId="165" fontId="5" fillId="5" borderId="18" xfId="0" applyNumberFormat="1" applyFont="1" applyFill="1" applyBorder="1" applyAlignment="1">
      <alignment horizontal="right" vertical="center"/>
    </xf>
    <xf numFmtId="165" fontId="5" fillId="5" borderId="19" xfId="0" applyNumberFormat="1" applyFont="1" applyFill="1" applyBorder="1" applyAlignment="1">
      <alignment horizontal="right" vertical="center"/>
    </xf>
    <xf numFmtId="0" fontId="49" fillId="5" borderId="23" xfId="0" applyFont="1" applyFill="1" applyBorder="1" applyAlignment="1">
      <alignment horizontal="left" vertical="center" wrapText="1"/>
    </xf>
    <xf numFmtId="165" fontId="8" fillId="5" borderId="24" xfId="0" applyNumberFormat="1" applyFont="1" applyFill="1" applyBorder="1" applyAlignment="1">
      <alignment horizontal="right" vertical="center"/>
    </xf>
    <xf numFmtId="165" fontId="8" fillId="5" borderId="25" xfId="0" applyNumberFormat="1" applyFont="1" applyFill="1" applyBorder="1" applyAlignment="1">
      <alignment horizontal="right" vertical="center"/>
    </xf>
    <xf numFmtId="164" fontId="46" fillId="5" borderId="11" xfId="0" applyNumberFormat="1" applyFont="1" applyFill="1" applyBorder="1" applyAlignment="1">
      <alignment horizontal="left" vertical="center" wrapText="1" indent="1"/>
    </xf>
    <xf numFmtId="164" fontId="49" fillId="5" borderId="23" xfId="0" applyNumberFormat="1" applyFont="1" applyFill="1" applyBorder="1" applyAlignment="1">
      <alignment horizontal="left" vertical="center" wrapText="1"/>
    </xf>
    <xf numFmtId="165" fontId="8" fillId="5" borderId="18" xfId="0" applyNumberFormat="1" applyFont="1" applyFill="1" applyBorder="1" applyAlignment="1">
      <alignment horizontal="right" vertical="center"/>
    </xf>
    <xf numFmtId="165" fontId="8" fillId="5" borderId="19" xfId="0" applyNumberFormat="1" applyFont="1" applyFill="1" applyBorder="1" applyAlignment="1">
      <alignment horizontal="right" vertical="center"/>
    </xf>
    <xf numFmtId="2" fontId="16" fillId="5" borderId="31" xfId="0" applyNumberFormat="1" applyFont="1" applyFill="1" applyBorder="1" applyAlignment="1">
      <alignment horizontal="right"/>
    </xf>
    <xf numFmtId="2" fontId="16" fillId="5" borderId="20" xfId="0" applyNumberFormat="1" applyFont="1" applyFill="1" applyBorder="1" applyAlignment="1">
      <alignment horizontal="right"/>
    </xf>
    <xf numFmtId="164" fontId="17" fillId="6" borderId="13" xfId="0" applyNumberFormat="1" applyFont="1" applyFill="1" applyBorder="1" applyAlignment="1">
      <alignment horizontal="center" vertical="center"/>
    </xf>
    <xf numFmtId="0" fontId="17" fillId="6" borderId="11" xfId="0" applyFont="1" applyFill="1" applyBorder="1" applyAlignment="1">
      <alignment horizontal="center" vertical="center"/>
    </xf>
    <xf numFmtId="164" fontId="5" fillId="6" borderId="14" xfId="0" applyNumberFormat="1" applyFont="1" applyFill="1" applyBorder="1" applyAlignment="1">
      <alignment horizontal="center" vertical="center"/>
    </xf>
    <xf numFmtId="164" fontId="53" fillId="5" borderId="0" xfId="0" applyNumberFormat="1" applyFont="1" applyFill="1" applyBorder="1" applyAlignment="1">
      <alignment horizontal="left" vertical="center"/>
    </xf>
    <xf numFmtId="0" fontId="46" fillId="5" borderId="11" xfId="0" applyFont="1" applyFill="1" applyBorder="1" applyAlignment="1">
      <alignment horizontal="left" wrapText="1" indent="1"/>
    </xf>
    <xf numFmtId="165" fontId="59" fillId="5" borderId="14" xfId="0" applyNumberFormat="1" applyFont="1" applyFill="1" applyBorder="1" applyAlignment="1">
      <alignment horizontal="right" vertical="center"/>
    </xf>
    <xf numFmtId="165" fontId="59" fillId="5" borderId="26" xfId="0" applyNumberFormat="1" applyFont="1" applyFill="1" applyBorder="1" applyAlignment="1">
      <alignment horizontal="right" vertical="center"/>
    </xf>
    <xf numFmtId="164" fontId="46" fillId="5" borderId="11" xfId="0" applyNumberFormat="1" applyFont="1" applyFill="1" applyBorder="1" applyAlignment="1">
      <alignment horizontal="left" vertical="center" indent="1"/>
    </xf>
    <xf numFmtId="164" fontId="46" fillId="5" borderId="17" xfId="0" applyNumberFormat="1" applyFont="1" applyFill="1" applyBorder="1" applyAlignment="1">
      <alignment horizontal="left" vertical="center" wrapText="1" indent="1"/>
    </xf>
    <xf numFmtId="164" fontId="49" fillId="5" borderId="17" xfId="0" applyNumberFormat="1" applyFont="1" applyFill="1" applyBorder="1" applyAlignment="1">
      <alignment horizontal="left" vertical="center" wrapText="1"/>
    </xf>
    <xf numFmtId="165" fontId="5" fillId="5" borderId="14" xfId="0" applyNumberFormat="1" applyFont="1" applyFill="1" applyBorder="1" applyAlignment="1">
      <alignment horizontal="right" vertical="center"/>
    </xf>
    <xf numFmtId="165" fontId="5" fillId="5" borderId="26" xfId="0" applyNumberFormat="1" applyFont="1" applyFill="1" applyBorder="1" applyAlignment="1">
      <alignment horizontal="right" vertical="center"/>
    </xf>
    <xf numFmtId="0" fontId="3" fillId="5" borderId="31" xfId="0" applyFont="1" applyFill="1" applyBorder="1" applyAlignment="1">
      <alignment horizontal="right" vertical="center"/>
    </xf>
    <xf numFmtId="0" fontId="9" fillId="5" borderId="0" xfId="0" applyFont="1" applyFill="1" applyBorder="1"/>
    <xf numFmtId="0" fontId="9" fillId="5" borderId="12" xfId="0" applyFont="1" applyFill="1" applyBorder="1"/>
    <xf numFmtId="0" fontId="3" fillId="6" borderId="13" xfId="0" applyFont="1" applyFill="1" applyBorder="1" applyAlignment="1">
      <alignment horizontal="right" vertical="center"/>
    </xf>
    <xf numFmtId="0" fontId="46" fillId="9" borderId="11" xfId="0" applyFont="1" applyFill="1" applyBorder="1" applyAlignment="1">
      <alignment horizontal="left" vertical="center"/>
    </xf>
    <xf numFmtId="0" fontId="46" fillId="9" borderId="11" xfId="0" quotePrefix="1" applyFont="1" applyFill="1" applyBorder="1" applyAlignment="1">
      <alignment horizontal="left" vertical="center"/>
    </xf>
    <xf numFmtId="2" fontId="46" fillId="9" borderId="14" xfId="0" applyNumberFormat="1" applyFont="1" applyFill="1" applyBorder="1" applyAlignment="1">
      <alignment horizontal="right" vertical="center"/>
    </xf>
    <xf numFmtId="2" fontId="46" fillId="9" borderId="26" xfId="0" applyNumberFormat="1" applyFont="1" applyFill="1" applyBorder="1" applyAlignment="1">
      <alignment horizontal="right" vertical="center"/>
    </xf>
    <xf numFmtId="165" fontId="49" fillId="5" borderId="18" xfId="0" applyNumberFormat="1" applyFont="1" applyFill="1" applyBorder="1" applyAlignment="1">
      <alignment horizontal="right" vertical="center"/>
    </xf>
    <xf numFmtId="165" fontId="49" fillId="5" borderId="19" xfId="0" applyNumberFormat="1" applyFont="1" applyFill="1" applyBorder="1" applyAlignment="1">
      <alignment horizontal="right" vertical="center"/>
    </xf>
    <xf numFmtId="0" fontId="49" fillId="5" borderId="11" xfId="0" applyFont="1" applyFill="1" applyBorder="1" applyAlignment="1">
      <alignment horizontal="left" vertical="center"/>
    </xf>
    <xf numFmtId="165" fontId="8" fillId="5" borderId="0" xfId="0" applyNumberFormat="1" applyFont="1" applyFill="1" applyBorder="1" applyAlignment="1">
      <alignment horizontal="right" vertical="center"/>
    </xf>
    <xf numFmtId="165" fontId="8" fillId="5" borderId="12" xfId="0" applyNumberFormat="1" applyFont="1" applyFill="1" applyBorder="1" applyAlignment="1">
      <alignment horizontal="right" vertical="center"/>
    </xf>
    <xf numFmtId="165" fontId="54" fillId="5" borderId="0" xfId="0" applyNumberFormat="1" applyFont="1" applyFill="1" applyBorder="1" applyAlignment="1">
      <alignment horizontal="center" vertical="center" wrapText="1"/>
    </xf>
    <xf numFmtId="165" fontId="54" fillId="5" borderId="12" xfId="0" applyNumberFormat="1" applyFont="1" applyFill="1" applyBorder="1" applyAlignment="1">
      <alignment horizontal="center" vertical="center" wrapText="1"/>
    </xf>
    <xf numFmtId="0" fontId="49" fillId="5" borderId="11" xfId="0" applyFont="1" applyFill="1" applyBorder="1" applyAlignment="1">
      <alignment horizontal="left" vertical="center" wrapText="1" indent="1"/>
    </xf>
    <xf numFmtId="0" fontId="56" fillId="5" borderId="11" xfId="0" applyFont="1" applyFill="1" applyBorder="1" applyAlignment="1">
      <alignment horizontal="left" vertical="center" wrapText="1" indent="1"/>
    </xf>
    <xf numFmtId="0" fontId="46" fillId="5" borderId="17" xfId="0" applyFont="1" applyFill="1" applyBorder="1" applyAlignment="1">
      <alignment horizontal="left" vertical="center" wrapText="1" indent="2"/>
    </xf>
    <xf numFmtId="0" fontId="56" fillId="5" borderId="11" xfId="0" applyFont="1" applyFill="1" applyBorder="1" applyAlignment="1">
      <alignment horizontal="left" vertical="center" wrapText="1"/>
    </xf>
    <xf numFmtId="165" fontId="54" fillId="5" borderId="0" xfId="0" applyNumberFormat="1" applyFont="1" applyFill="1" applyBorder="1" applyAlignment="1">
      <alignment horizontal="right" vertical="center"/>
    </xf>
    <xf numFmtId="165" fontId="0" fillId="5" borderId="12" xfId="0" applyNumberFormat="1" applyFill="1" applyBorder="1"/>
    <xf numFmtId="165" fontId="46" fillId="5" borderId="0" xfId="0" quotePrefix="1" applyNumberFormat="1" applyFont="1" applyFill="1" applyBorder="1" applyAlignment="1">
      <alignment horizontal="right" vertical="center"/>
    </xf>
    <xf numFmtId="165" fontId="46" fillId="5" borderId="12" xfId="0" quotePrefix="1" applyNumberFormat="1" applyFont="1" applyFill="1" applyBorder="1" applyAlignment="1">
      <alignment horizontal="right" vertical="center"/>
    </xf>
    <xf numFmtId="165" fontId="5" fillId="5" borderId="18" xfId="0" quotePrefix="1" applyNumberFormat="1" applyFont="1" applyFill="1" applyBorder="1" applyAlignment="1">
      <alignment horizontal="right" vertical="center"/>
    </xf>
    <xf numFmtId="2" fontId="18" fillId="9" borderId="11" xfId="0" applyNumberFormat="1" applyFont="1" applyFill="1" applyBorder="1" applyAlignment="1">
      <alignment vertical="center"/>
    </xf>
    <xf numFmtId="2" fontId="5" fillId="9" borderId="0" xfId="0" applyNumberFormat="1" applyFont="1" applyFill="1" applyBorder="1" applyAlignment="1">
      <alignment horizontal="center" vertical="center"/>
    </xf>
    <xf numFmtId="2" fontId="5" fillId="9" borderId="0" xfId="0" applyNumberFormat="1" applyFont="1" applyFill="1" applyBorder="1" applyAlignment="1">
      <alignment horizontal="right" vertical="center"/>
    </xf>
    <xf numFmtId="2" fontId="5" fillId="9" borderId="12" xfId="0" applyNumberFormat="1" applyFont="1" applyFill="1" applyBorder="1" applyAlignment="1">
      <alignment horizontal="right" vertical="center"/>
    </xf>
    <xf numFmtId="164" fontId="8" fillId="5" borderId="11" xfId="0" applyNumberFormat="1" applyFont="1" applyFill="1" applyBorder="1" applyAlignment="1">
      <alignment horizontal="left"/>
    </xf>
    <xf numFmtId="164" fontId="12" fillId="5" borderId="11" xfId="0" applyNumberFormat="1" applyFont="1" applyFill="1" applyBorder="1" applyAlignment="1">
      <alignment horizontal="left" vertical="center"/>
    </xf>
    <xf numFmtId="164" fontId="5" fillId="5" borderId="11" xfId="0" applyNumberFormat="1" applyFont="1" applyFill="1" applyBorder="1" applyAlignment="1">
      <alignment horizontal="left" vertical="center" indent="1"/>
    </xf>
    <xf numFmtId="164" fontId="5" fillId="5" borderId="11" xfId="0" applyNumberFormat="1" applyFont="1" applyFill="1" applyBorder="1" applyAlignment="1">
      <alignment horizontal="left" vertical="top" indent="1"/>
    </xf>
    <xf numFmtId="164" fontId="5" fillId="5" borderId="11" xfId="0" applyNumberFormat="1" applyFont="1" applyFill="1" applyBorder="1" applyAlignment="1">
      <alignment horizontal="left" vertical="center" wrapText="1" indent="1"/>
    </xf>
    <xf numFmtId="164" fontId="5" fillId="5" borderId="0" xfId="0" applyNumberFormat="1" applyFont="1" applyFill="1" applyBorder="1" applyAlignment="1">
      <alignment vertical="center"/>
    </xf>
    <xf numFmtId="164" fontId="60" fillId="5" borderId="11" xfId="0" applyNumberFormat="1" applyFont="1" applyFill="1" applyBorder="1" applyAlignment="1">
      <alignment horizontal="left" vertical="center" indent="1"/>
    </xf>
    <xf numFmtId="164" fontId="8" fillId="5" borderId="17" xfId="0" applyNumberFormat="1" applyFont="1" applyFill="1" applyBorder="1" applyAlignment="1">
      <alignment horizontal="left" vertical="center" wrapText="1"/>
    </xf>
    <xf numFmtId="0" fontId="3" fillId="6" borderId="11" xfId="0" applyFont="1" applyFill="1" applyBorder="1" applyAlignment="1">
      <alignment horizontal="right" vertical="center"/>
    </xf>
    <xf numFmtId="0" fontId="8" fillId="11" borderId="39" xfId="0" applyFont="1" applyFill="1" applyBorder="1" applyAlignment="1">
      <alignment horizontal="left" vertical="center" wrapText="1"/>
    </xf>
    <xf numFmtId="0" fontId="5" fillId="0" borderId="40" xfId="0" applyFont="1" applyBorder="1"/>
    <xf numFmtId="0" fontId="5" fillId="0" borderId="41" xfId="0" applyFont="1" applyBorder="1"/>
    <xf numFmtId="0" fontId="5" fillId="5" borderId="12" xfId="0" applyFont="1" applyFill="1" applyBorder="1"/>
    <xf numFmtId="0" fontId="8" fillId="11" borderId="11" xfId="0" applyFont="1" applyFill="1" applyBorder="1" applyAlignment="1">
      <alignment horizontal="left" vertical="center" wrapText="1"/>
    </xf>
    <xf numFmtId="0" fontId="5" fillId="0" borderId="40" xfId="0" applyFont="1" applyBorder="1" applyAlignment="1">
      <alignment horizontal="right" vertical="center"/>
    </xf>
    <xf numFmtId="0" fontId="5" fillId="0" borderId="41" xfId="0" applyFont="1" applyBorder="1" applyAlignment="1">
      <alignment horizontal="right" vertical="center"/>
    </xf>
    <xf numFmtId="0" fontId="5" fillId="5" borderId="12" xfId="0" applyFont="1" applyFill="1" applyBorder="1" applyAlignment="1">
      <alignment horizontal="right" vertical="center"/>
    </xf>
    <xf numFmtId="0" fontId="5" fillId="11" borderId="11" xfId="0" applyFont="1" applyFill="1" applyBorder="1" applyAlignment="1">
      <alignment horizontal="left" vertical="center" wrapText="1"/>
    </xf>
    <xf numFmtId="165" fontId="5" fillId="0" borderId="40" xfId="0" applyNumberFormat="1" applyFont="1" applyBorder="1" applyAlignment="1">
      <alignment horizontal="right" vertical="center"/>
    </xf>
    <xf numFmtId="165" fontId="5" fillId="0" borderId="41" xfId="0" applyNumberFormat="1" applyFont="1" applyBorder="1" applyAlignment="1">
      <alignment horizontal="right" vertical="center"/>
    </xf>
    <xf numFmtId="0" fontId="5" fillId="11" borderId="11" xfId="0" applyFont="1" applyFill="1" applyBorder="1" applyAlignment="1">
      <alignment horizontal="left" wrapText="1"/>
    </xf>
    <xf numFmtId="0" fontId="5" fillId="11" borderId="11" xfId="0" applyFont="1" applyFill="1" applyBorder="1" applyAlignment="1">
      <alignment horizontal="left" vertical="top" wrapText="1"/>
    </xf>
    <xf numFmtId="165" fontId="0" fillId="5" borderId="0" xfId="0" applyNumberFormat="1" applyFill="1" applyBorder="1" applyAlignment="1">
      <alignment horizontal="right" vertical="center"/>
    </xf>
    <xf numFmtId="165" fontId="0" fillId="5" borderId="12" xfId="0" applyNumberFormat="1" applyFill="1" applyBorder="1" applyAlignment="1">
      <alignment horizontal="right" vertical="center"/>
    </xf>
    <xf numFmtId="165" fontId="59" fillId="5" borderId="0" xfId="0" applyNumberFormat="1" applyFont="1" applyFill="1" applyBorder="1" applyAlignment="1">
      <alignment horizontal="right"/>
    </xf>
    <xf numFmtId="165" fontId="59" fillId="5" borderId="12" xfId="0" applyNumberFormat="1" applyFont="1" applyFill="1" applyBorder="1" applyAlignment="1">
      <alignment horizontal="right"/>
    </xf>
    <xf numFmtId="0" fontId="5" fillId="11" borderId="17" xfId="0" applyFont="1" applyFill="1" applyBorder="1" applyAlignment="1">
      <alignment horizontal="left" wrapText="1"/>
    </xf>
    <xf numFmtId="165" fontId="59" fillId="5" borderId="18" xfId="0" applyNumberFormat="1" applyFont="1" applyFill="1" applyBorder="1" applyAlignment="1"/>
    <xf numFmtId="165" fontId="59" fillId="5" borderId="19" xfId="0" applyNumberFormat="1" applyFont="1" applyFill="1" applyBorder="1" applyAlignment="1"/>
    <xf numFmtId="0" fontId="8" fillId="5" borderId="42" xfId="0" applyFont="1" applyFill="1" applyBorder="1" applyAlignment="1">
      <alignment horizontal="left" wrapText="1"/>
    </xf>
    <xf numFmtId="165" fontId="8" fillId="5" borderId="43" xfId="0" applyNumberFormat="1" applyFont="1" applyFill="1" applyBorder="1" applyAlignment="1">
      <alignment horizontal="right" vertical="center"/>
    </xf>
    <xf numFmtId="165" fontId="8" fillId="5" borderId="44" xfId="0" applyNumberFormat="1" applyFont="1" applyFill="1" applyBorder="1" applyAlignment="1">
      <alignment horizontal="right" vertical="center"/>
    </xf>
    <xf numFmtId="165" fontId="5" fillId="0" borderId="45" xfId="0" applyNumberFormat="1" applyFont="1" applyBorder="1" applyAlignment="1">
      <alignment horizontal="right" vertical="center"/>
    </xf>
    <xf numFmtId="0" fontId="5" fillId="11" borderId="17" xfId="0" applyFont="1" applyFill="1" applyBorder="1" applyAlignment="1">
      <alignment horizontal="left" vertical="center" wrapText="1"/>
    </xf>
    <xf numFmtId="165" fontId="59" fillId="5" borderId="19" xfId="0" applyNumberFormat="1" applyFont="1" applyFill="1" applyBorder="1" applyAlignment="1">
      <alignment horizontal="right"/>
    </xf>
    <xf numFmtId="0" fontId="8" fillId="0" borderId="39" xfId="0" applyFont="1" applyBorder="1" applyAlignment="1">
      <alignment horizontal="left" vertical="center"/>
    </xf>
    <xf numFmtId="165" fontId="46" fillId="5" borderId="0" xfId="0" applyNumberFormat="1" applyFont="1" applyFill="1" applyBorder="1" applyAlignment="1">
      <alignment horizontal="right" vertical="center" wrapText="1"/>
    </xf>
    <xf numFmtId="165" fontId="46" fillId="5" borderId="12" xfId="0" applyNumberFormat="1" applyFont="1" applyFill="1" applyBorder="1" applyAlignment="1">
      <alignment horizontal="right" vertical="center" wrapText="1"/>
    </xf>
    <xf numFmtId="0" fontId="8" fillId="5" borderId="17" xfId="0" applyFont="1" applyFill="1" applyBorder="1" applyAlignment="1">
      <alignment horizontal="left" vertical="center" wrapText="1"/>
    </xf>
    <xf numFmtId="0" fontId="8" fillId="5" borderId="42" xfId="0" applyFont="1" applyFill="1" applyBorder="1" applyAlignment="1">
      <alignment horizontal="left" vertical="center" wrapText="1"/>
    </xf>
    <xf numFmtId="165" fontId="8" fillId="0" borderId="43" xfId="0" applyNumberFormat="1" applyFont="1" applyBorder="1" applyAlignment="1">
      <alignment horizontal="right" vertical="center"/>
    </xf>
    <xf numFmtId="165" fontId="8" fillId="0" borderId="44" xfId="0" applyNumberFormat="1" applyFont="1" applyBorder="1" applyAlignment="1">
      <alignment horizontal="right" vertical="center"/>
    </xf>
    <xf numFmtId="165" fontId="8" fillId="0" borderId="46" xfId="0" applyNumberFormat="1" applyFont="1" applyBorder="1" applyAlignment="1">
      <alignment horizontal="right" vertical="center"/>
    </xf>
    <xf numFmtId="165" fontId="5" fillId="5" borderId="40" xfId="0" applyNumberFormat="1" applyFont="1" applyFill="1" applyBorder="1" applyAlignment="1">
      <alignment horizontal="right" vertical="center"/>
    </xf>
    <xf numFmtId="165" fontId="5" fillId="5" borderId="41" xfId="0" applyNumberFormat="1" applyFont="1" applyFill="1" applyBorder="1" applyAlignment="1">
      <alignment horizontal="right" vertical="center"/>
    </xf>
    <xf numFmtId="165" fontId="5" fillId="5" borderId="45" xfId="0" applyNumberFormat="1" applyFont="1" applyFill="1" applyBorder="1" applyAlignment="1">
      <alignment horizontal="right" vertical="center"/>
    </xf>
    <xf numFmtId="0" fontId="8" fillId="5" borderId="47" xfId="0" applyFont="1" applyFill="1" applyBorder="1" applyAlignment="1">
      <alignment horizontal="left" vertical="center" wrapText="1"/>
    </xf>
    <xf numFmtId="0" fontId="5" fillId="5" borderId="0" xfId="0" applyFont="1" applyFill="1" applyBorder="1"/>
    <xf numFmtId="0" fontId="46" fillId="6" borderId="26" xfId="0" applyFont="1" applyFill="1" applyBorder="1" applyAlignment="1">
      <alignment horizontal="right" vertical="center"/>
    </xf>
    <xf numFmtId="0" fontId="8" fillId="11" borderId="39" xfId="0" applyFont="1" applyFill="1" applyBorder="1" applyAlignment="1">
      <alignment horizontal="left" vertical="center"/>
    </xf>
    <xf numFmtId="165" fontId="8" fillId="5" borderId="0" xfId="0" applyNumberFormat="1" applyFont="1" applyFill="1" applyBorder="1" applyAlignment="1">
      <alignment horizontal="left" indent="1"/>
    </xf>
    <xf numFmtId="165" fontId="8" fillId="5" borderId="12" xfId="0" applyNumberFormat="1" applyFont="1" applyFill="1" applyBorder="1" applyAlignment="1">
      <alignment horizontal="left" indent="1"/>
    </xf>
    <xf numFmtId="0" fontId="8" fillId="11" borderId="11" xfId="0" applyFont="1" applyFill="1" applyBorder="1" applyAlignment="1">
      <alignment horizontal="left" vertical="center" wrapText="1" indent="1"/>
    </xf>
    <xf numFmtId="165" fontId="8" fillId="5" borderId="0" xfId="0" applyNumberFormat="1" applyFont="1" applyFill="1" applyBorder="1" applyAlignment="1">
      <alignment horizontal="right"/>
    </xf>
    <xf numFmtId="165" fontId="8" fillId="5" borderId="12" xfId="0" applyNumberFormat="1" applyFont="1" applyFill="1" applyBorder="1" applyAlignment="1">
      <alignment horizontal="right"/>
    </xf>
    <xf numFmtId="0" fontId="8" fillId="5" borderId="11" xfId="0" applyFont="1" applyFill="1" applyBorder="1" applyAlignment="1">
      <alignment horizontal="left" vertical="center" wrapText="1" indent="1"/>
    </xf>
    <xf numFmtId="165" fontId="8" fillId="5" borderId="0" xfId="0" applyNumberFormat="1" applyFont="1" applyFill="1" applyBorder="1" applyAlignment="1"/>
    <xf numFmtId="165" fontId="8" fillId="5" borderId="12" xfId="0" applyNumberFormat="1" applyFont="1" applyFill="1" applyBorder="1" applyAlignment="1"/>
    <xf numFmtId="165" fontId="8" fillId="5" borderId="46" xfId="0" applyNumberFormat="1" applyFont="1" applyFill="1" applyBorder="1" applyAlignment="1">
      <alignment horizontal="right" vertical="center"/>
    </xf>
    <xf numFmtId="165" fontId="49" fillId="5" borderId="0" xfId="0" applyNumberFormat="1" applyFont="1" applyFill="1" applyBorder="1" applyAlignment="1">
      <alignment vertical="center" wrapText="1"/>
    </xf>
    <xf numFmtId="165" fontId="49" fillId="5" borderId="12" xfId="0" applyNumberFormat="1" applyFont="1" applyFill="1" applyBorder="1" applyAlignment="1">
      <alignment vertical="center" wrapText="1"/>
    </xf>
    <xf numFmtId="2" fontId="3" fillId="5" borderId="48" xfId="0" applyNumberFormat="1" applyFont="1" applyFill="1" applyBorder="1" applyAlignment="1">
      <alignment vertical="center"/>
    </xf>
    <xf numFmtId="0" fontId="3" fillId="5" borderId="49" xfId="0" applyFont="1" applyFill="1" applyBorder="1" applyAlignment="1">
      <alignment vertical="center"/>
    </xf>
    <xf numFmtId="0" fontId="2" fillId="5" borderId="49" xfId="0" applyFont="1" applyFill="1" applyBorder="1"/>
    <xf numFmtId="0" fontId="2" fillId="5" borderId="50" xfId="0" applyFont="1" applyFill="1" applyBorder="1"/>
    <xf numFmtId="2" fontId="46" fillId="9" borderId="12" xfId="0" applyNumberFormat="1" applyFont="1" applyFill="1" applyBorder="1" applyAlignment="1">
      <alignment horizontal="right" vertical="center"/>
    </xf>
    <xf numFmtId="168" fontId="46" fillId="10" borderId="0" xfId="0" applyNumberFormat="1" applyFont="1" applyFill="1" applyBorder="1" applyAlignment="1">
      <alignment horizontal="right" vertical="center"/>
    </xf>
    <xf numFmtId="168" fontId="46" fillId="10" borderId="12" xfId="0" applyNumberFormat="1" applyFont="1" applyFill="1" applyBorder="1" applyAlignment="1">
      <alignment horizontal="right" vertical="center"/>
    </xf>
    <xf numFmtId="0" fontId="46" fillId="5" borderId="11" xfId="0" applyFont="1" applyFill="1" applyBorder="1" applyAlignment="1">
      <alignment horizontal="left" vertical="center" wrapText="1"/>
    </xf>
    <xf numFmtId="2" fontId="49" fillId="5" borderId="17" xfId="0" applyNumberFormat="1" applyFont="1" applyFill="1" applyBorder="1" applyAlignment="1">
      <alignment horizontal="left" vertical="center"/>
    </xf>
    <xf numFmtId="165" fontId="50" fillId="5" borderId="0" xfId="0" applyNumberFormat="1" applyFont="1" applyFill="1" applyBorder="1" applyAlignment="1">
      <alignment horizontal="right" vertical="center"/>
    </xf>
    <xf numFmtId="165" fontId="50" fillId="5" borderId="12" xfId="0" applyNumberFormat="1" applyFont="1" applyFill="1" applyBorder="1" applyAlignment="1">
      <alignment horizontal="right" vertical="center"/>
    </xf>
    <xf numFmtId="165" fontId="5" fillId="5" borderId="51" xfId="0" applyNumberFormat="1" applyFont="1" applyFill="1" applyBorder="1" applyAlignment="1">
      <alignment horizontal="right" vertical="center"/>
    </xf>
    <xf numFmtId="2" fontId="56" fillId="5" borderId="11" xfId="0" applyNumberFormat="1" applyFont="1" applyFill="1" applyBorder="1" applyAlignment="1">
      <alignment horizontal="left" vertical="center"/>
    </xf>
    <xf numFmtId="0" fontId="8" fillId="5" borderId="31" xfId="0" applyFont="1" applyFill="1" applyBorder="1" applyAlignment="1">
      <alignment horizontal="left" vertical="center" wrapText="1" indent="1"/>
    </xf>
    <xf numFmtId="165" fontId="8" fillId="5" borderId="20" xfId="0" applyNumberFormat="1" applyFont="1" applyFill="1" applyBorder="1" applyAlignment="1">
      <alignment horizontal="right"/>
    </xf>
    <xf numFmtId="0" fontId="3" fillId="5" borderId="0" xfId="0" applyFont="1" applyFill="1" applyBorder="1" applyAlignment="1">
      <alignment horizontal="right" vertical="center"/>
    </xf>
    <xf numFmtId="0" fontId="2" fillId="5" borderId="0" xfId="0" applyFont="1" applyFill="1" applyBorder="1" applyAlignment="1">
      <alignment vertical="center"/>
    </xf>
    <xf numFmtId="0" fontId="2" fillId="5" borderId="0" xfId="0" applyFont="1" applyFill="1" applyBorder="1"/>
    <xf numFmtId="0" fontId="2" fillId="5" borderId="21" xfId="0" applyFont="1" applyFill="1" applyBorder="1"/>
    <xf numFmtId="0" fontId="46" fillId="9" borderId="13" xfId="0" applyFont="1" applyFill="1" applyBorder="1" applyAlignment="1">
      <alignment horizontal="left" vertical="center"/>
    </xf>
    <xf numFmtId="2" fontId="46" fillId="9" borderId="14" xfId="0" applyNumberFormat="1" applyFont="1" applyFill="1" applyBorder="1" applyAlignment="1">
      <alignment vertical="center"/>
    </xf>
    <xf numFmtId="0" fontId="46" fillId="5" borderId="31" xfId="0" applyFont="1" applyFill="1" applyBorder="1" applyAlignment="1">
      <alignment horizontal="left" vertical="center" wrapText="1" indent="1"/>
    </xf>
    <xf numFmtId="164" fontId="54" fillId="5" borderId="20" xfId="0" quotePrefix="1" applyNumberFormat="1" applyFont="1" applyFill="1" applyBorder="1" applyAlignment="1">
      <alignment horizontal="right" vertical="center" wrapText="1"/>
    </xf>
    <xf numFmtId="165" fontId="5" fillId="5" borderId="20" xfId="0" applyNumberFormat="1" applyFont="1" applyFill="1" applyBorder="1" applyAlignment="1">
      <alignment horizontal="right" vertical="center"/>
    </xf>
    <xf numFmtId="165" fontId="5" fillId="5" borderId="21" xfId="0" applyNumberFormat="1" applyFont="1" applyFill="1" applyBorder="1" applyAlignment="1">
      <alignment horizontal="right" vertical="center"/>
    </xf>
    <xf numFmtId="0" fontId="46" fillId="5" borderId="11" xfId="0" applyFont="1" applyFill="1" applyBorder="1" applyAlignment="1">
      <alignment vertical="center" wrapText="1"/>
    </xf>
    <xf numFmtId="0" fontId="49" fillId="5" borderId="11" xfId="0" applyFont="1" applyFill="1" applyBorder="1" applyAlignment="1">
      <alignment vertical="center" wrapText="1"/>
    </xf>
    <xf numFmtId="165" fontId="8" fillId="5" borderId="0" xfId="0" applyNumberFormat="1" applyFont="1" applyFill="1" applyBorder="1"/>
    <xf numFmtId="165" fontId="8" fillId="5" borderId="12" xfId="0" applyNumberFormat="1" applyFont="1" applyFill="1" applyBorder="1"/>
    <xf numFmtId="1" fontId="46" fillId="5" borderId="11" xfId="0" applyNumberFormat="1" applyFont="1" applyFill="1" applyBorder="1" applyAlignment="1">
      <alignment horizontal="left" vertical="center" wrapText="1" indent="1"/>
    </xf>
    <xf numFmtId="0" fontId="2" fillId="5" borderId="0" xfId="0" applyFont="1" applyFill="1" applyBorder="1" applyAlignment="1">
      <alignment horizontal="center"/>
    </xf>
    <xf numFmtId="0" fontId="5" fillId="9" borderId="13" xfId="0" applyFont="1" applyFill="1" applyBorder="1" applyAlignment="1">
      <alignment horizontal="left" vertical="center"/>
    </xf>
    <xf numFmtId="0" fontId="5" fillId="9" borderId="11" xfId="0" quotePrefix="1" applyFont="1" applyFill="1" applyBorder="1" applyAlignment="1">
      <alignment horizontal="left" vertical="center"/>
    </xf>
    <xf numFmtId="0" fontId="8" fillId="5" borderId="11" xfId="0" applyFont="1" applyFill="1" applyBorder="1" applyAlignment="1">
      <alignment horizontal="left" wrapText="1"/>
    </xf>
    <xf numFmtId="0" fontId="12" fillId="5" borderId="11" xfId="0" applyFont="1" applyFill="1" applyBorder="1" applyAlignment="1">
      <alignment horizontal="left" vertical="center" wrapText="1"/>
    </xf>
    <xf numFmtId="165" fontId="2" fillId="5" borderId="0" xfId="0" applyNumberFormat="1" applyFont="1" applyFill="1" applyBorder="1" applyAlignment="1">
      <alignment horizontal="right" vertical="center"/>
    </xf>
    <xf numFmtId="165" fontId="2" fillId="5" borderId="0" xfId="0" applyNumberFormat="1" applyFont="1" applyFill="1" applyBorder="1" applyAlignment="1">
      <alignment vertical="center"/>
    </xf>
    <xf numFmtId="165" fontId="2" fillId="5" borderId="12" xfId="0" applyNumberFormat="1" applyFont="1" applyFill="1" applyBorder="1" applyAlignment="1">
      <alignment vertical="center"/>
    </xf>
    <xf numFmtId="0" fontId="5" fillId="5" borderId="11" xfId="0" applyFont="1" applyFill="1" applyBorder="1" applyAlignment="1">
      <alignment horizontal="left" wrapText="1" indent="2"/>
    </xf>
    <xf numFmtId="165" fontId="5" fillId="5" borderId="0" xfId="0" quotePrefix="1" applyNumberFormat="1" applyFont="1" applyFill="1" applyBorder="1" applyAlignment="1">
      <alignment horizontal="right" vertical="center"/>
    </xf>
    <xf numFmtId="165" fontId="5" fillId="5" borderId="12" xfId="0" quotePrefix="1" applyNumberFormat="1" applyFont="1" applyFill="1" applyBorder="1" applyAlignment="1">
      <alignment horizontal="right" vertical="center"/>
    </xf>
    <xf numFmtId="0" fontId="5" fillId="5" borderId="31" xfId="0" applyFont="1" applyFill="1" applyBorder="1" applyAlignment="1">
      <alignment horizontal="left" vertical="center" wrapText="1" indent="2"/>
    </xf>
    <xf numFmtId="165" fontId="5" fillId="5" borderId="20" xfId="0" quotePrefix="1" applyNumberFormat="1" applyFont="1" applyFill="1" applyBorder="1" applyAlignment="1">
      <alignment horizontal="right" vertical="center"/>
    </xf>
    <xf numFmtId="165" fontId="5" fillId="5" borderId="21" xfId="0" quotePrefix="1" applyNumberFormat="1" applyFont="1" applyFill="1" applyBorder="1" applyAlignment="1">
      <alignment horizontal="right" vertical="center"/>
    </xf>
    <xf numFmtId="0" fontId="5" fillId="5" borderId="0" xfId="0" applyFont="1" applyFill="1" applyAlignment="1">
      <alignment horizontal="left" vertical="center" indent="8"/>
    </xf>
    <xf numFmtId="0" fontId="2" fillId="5" borderId="0" xfId="0" applyFont="1" applyFill="1"/>
    <xf numFmtId="0" fontId="59" fillId="6" borderId="13" xfId="0" applyFont="1" applyFill="1" applyBorder="1" applyAlignment="1">
      <alignment horizontal="left" vertical="center" indent="8"/>
    </xf>
    <xf numFmtId="0" fontId="59" fillId="6" borderId="11" xfId="0" applyFont="1" applyFill="1" applyBorder="1" applyAlignment="1">
      <alignment horizontal="left" vertical="center" indent="8"/>
    </xf>
    <xf numFmtId="0" fontId="59" fillId="6" borderId="11" xfId="0" applyFont="1" applyFill="1" applyBorder="1"/>
    <xf numFmtId="164" fontId="59" fillId="5" borderId="0" xfId="0" applyNumberFormat="1" applyFont="1" applyFill="1" applyBorder="1"/>
    <xf numFmtId="164" fontId="59" fillId="5" borderId="12" xfId="0" applyNumberFormat="1" applyFont="1" applyFill="1" applyBorder="1"/>
    <xf numFmtId="0" fontId="8" fillId="5" borderId="11" xfId="0" applyFont="1" applyFill="1" applyBorder="1" applyAlignment="1">
      <alignment vertical="center"/>
    </xf>
    <xf numFmtId="164" fontId="8" fillId="5" borderId="0" xfId="0" applyNumberFormat="1" applyFont="1" applyFill="1" applyBorder="1"/>
    <xf numFmtId="164" fontId="8" fillId="5" borderId="12" xfId="0" applyNumberFormat="1" applyFont="1" applyFill="1" applyBorder="1"/>
    <xf numFmtId="0" fontId="8" fillId="5" borderId="11" xfId="0" applyFont="1" applyFill="1" applyBorder="1" applyAlignment="1">
      <alignment horizontal="left" indent="1"/>
    </xf>
    <xf numFmtId="0" fontId="8" fillId="5" borderId="31" xfId="0" applyFont="1" applyFill="1" applyBorder="1" applyAlignment="1">
      <alignment horizontal="left" indent="1"/>
    </xf>
    <xf numFmtId="164" fontId="8" fillId="5" borderId="20" xfId="0" applyNumberFormat="1" applyFont="1" applyFill="1" applyBorder="1" applyAlignment="1">
      <alignment vertical="center"/>
    </xf>
    <xf numFmtId="0" fontId="0" fillId="12" borderId="11" xfId="0" applyFill="1" applyBorder="1"/>
    <xf numFmtId="0" fontId="0" fillId="12" borderId="0" xfId="0" applyFill="1" applyBorder="1"/>
    <xf numFmtId="0" fontId="5" fillId="13" borderId="52" xfId="0" applyFont="1" applyFill="1" applyBorder="1" applyAlignment="1">
      <alignment horizontal="left" vertical="center"/>
    </xf>
    <xf numFmtId="0" fontId="5" fillId="13" borderId="11" xfId="0" applyFont="1" applyFill="1" applyBorder="1" applyAlignment="1">
      <alignment horizontal="left" vertical="center"/>
    </xf>
    <xf numFmtId="0" fontId="5" fillId="13" borderId="0" xfId="0" applyFont="1" applyFill="1" applyBorder="1" applyAlignment="1">
      <alignment horizontal="right" vertical="center" wrapText="1"/>
    </xf>
    <xf numFmtId="0" fontId="5" fillId="13" borderId="12" xfId="0" applyFont="1" applyFill="1" applyBorder="1" applyAlignment="1">
      <alignment horizontal="right" vertical="center" wrapText="1"/>
    </xf>
    <xf numFmtId="0" fontId="5" fillId="5" borderId="27" xfId="0" applyFont="1" applyFill="1" applyBorder="1" applyAlignment="1">
      <alignment horizontal="left" vertical="center"/>
    </xf>
    <xf numFmtId="164" fontId="5" fillId="5" borderId="14" xfId="0" applyNumberFormat="1" applyFont="1" applyFill="1" applyBorder="1" applyAlignment="1">
      <alignment horizontal="right" vertical="center"/>
    </xf>
    <xf numFmtId="164" fontId="5" fillId="5" borderId="26" xfId="0" applyNumberFormat="1" applyFont="1" applyFill="1" applyBorder="1" applyAlignment="1">
      <alignment horizontal="right" vertical="center"/>
    </xf>
    <xf numFmtId="164" fontId="8" fillId="5" borderId="20" xfId="0" applyNumberFormat="1" applyFont="1" applyFill="1" applyBorder="1" applyAlignment="1">
      <alignment horizontal="right" vertical="center"/>
    </xf>
    <xf numFmtId="164" fontId="8" fillId="5" borderId="21" xfId="0" applyNumberFormat="1" applyFont="1" applyFill="1" applyBorder="1" applyAlignment="1">
      <alignment horizontal="right" vertical="center"/>
    </xf>
    <xf numFmtId="0" fontId="0" fillId="0" borderId="0" xfId="0" applyFill="1"/>
    <xf numFmtId="0" fontId="5" fillId="0" borderId="11" xfId="0" applyFont="1" applyFill="1" applyBorder="1" applyAlignment="1">
      <alignment vertical="center"/>
    </xf>
    <xf numFmtId="164" fontId="5" fillId="0" borderId="0" xfId="0" applyNumberFormat="1" applyFont="1" applyFill="1" applyBorder="1" applyAlignment="1">
      <alignment vertical="center"/>
    </xf>
    <xf numFmtId="164" fontId="5" fillId="0" borderId="12" xfId="0" applyNumberFormat="1" applyFont="1" applyFill="1" applyBorder="1" applyAlignment="1">
      <alignment vertical="center"/>
    </xf>
    <xf numFmtId="0" fontId="5" fillId="0" borderId="27" xfId="0" applyFont="1" applyFill="1" applyBorder="1" applyAlignment="1">
      <alignment vertical="center"/>
    </xf>
    <xf numFmtId="164" fontId="5" fillId="0" borderId="14" xfId="0" applyNumberFormat="1" applyFont="1" applyFill="1" applyBorder="1" applyAlignment="1">
      <alignment vertical="center"/>
    </xf>
    <xf numFmtId="164" fontId="5" fillId="0" borderId="26" xfId="0" applyNumberFormat="1" applyFont="1" applyFill="1" applyBorder="1" applyAlignment="1">
      <alignment vertical="center"/>
    </xf>
    <xf numFmtId="0" fontId="8" fillId="0" borderId="53" xfId="0" applyFont="1" applyFill="1" applyBorder="1" applyAlignment="1">
      <alignment vertical="top"/>
    </xf>
    <xf numFmtId="164" fontId="8" fillId="0" borderId="20" xfId="0" applyNumberFormat="1" applyFont="1" applyFill="1" applyBorder="1" applyAlignment="1">
      <alignment vertical="center"/>
    </xf>
    <xf numFmtId="164" fontId="8" fillId="0" borderId="21" xfId="0" applyNumberFormat="1" applyFont="1" applyFill="1" applyBorder="1" applyAlignment="1">
      <alignment vertical="center"/>
    </xf>
    <xf numFmtId="0" fontId="2" fillId="0" borderId="0" xfId="0" applyFont="1" applyFill="1"/>
    <xf numFmtId="2" fontId="46" fillId="9" borderId="0" xfId="9" applyNumberFormat="1" applyFont="1" applyFill="1" applyBorder="1" applyAlignment="1">
      <alignment horizontal="right" vertical="center"/>
    </xf>
    <xf numFmtId="2" fontId="46" fillId="9" borderId="54" xfId="9" applyNumberFormat="1" applyFont="1" applyFill="1" applyBorder="1" applyAlignment="1">
      <alignment horizontal="right" vertical="center"/>
    </xf>
    <xf numFmtId="2" fontId="5" fillId="6" borderId="14" xfId="9" applyNumberFormat="1" applyFont="1" applyFill="1" applyBorder="1" applyAlignment="1">
      <alignment horizontal="right" vertical="center"/>
    </xf>
    <xf numFmtId="2" fontId="5" fillId="6" borderId="55" xfId="9" applyNumberFormat="1" applyFont="1" applyFill="1" applyBorder="1" applyAlignment="1">
      <alignment horizontal="right" vertical="center"/>
    </xf>
    <xf numFmtId="0" fontId="5" fillId="5" borderId="11" xfId="13" applyFont="1" applyFill="1" applyBorder="1" applyAlignment="1">
      <alignment horizontal="left" vertical="center"/>
    </xf>
    <xf numFmtId="165" fontId="5" fillId="5" borderId="0" xfId="13" applyNumberFormat="1" applyFont="1" applyFill="1" applyBorder="1" applyAlignment="1">
      <alignment horizontal="right" vertical="center"/>
    </xf>
    <xf numFmtId="165" fontId="5" fillId="5" borderId="12" xfId="13" applyNumberFormat="1" applyFont="1" applyFill="1" applyBorder="1" applyAlignment="1">
      <alignment horizontal="right" vertical="center"/>
    </xf>
    <xf numFmtId="0" fontId="12" fillId="5" borderId="11" xfId="13" applyFont="1" applyFill="1" applyBorder="1" applyAlignment="1">
      <alignment horizontal="left" vertical="center" wrapText="1"/>
    </xf>
    <xf numFmtId="0" fontId="46" fillId="5" borderId="11" xfId="10" applyFont="1" applyFill="1" applyBorder="1" applyAlignment="1">
      <alignment horizontal="left" vertical="center" wrapText="1" indent="1"/>
    </xf>
    <xf numFmtId="165" fontId="5" fillId="5" borderId="18" xfId="13" applyNumberFormat="1" applyFont="1" applyFill="1" applyBorder="1" applyAlignment="1">
      <alignment horizontal="right" vertical="center"/>
    </xf>
    <xf numFmtId="165" fontId="5" fillId="5" borderId="19" xfId="13" applyNumberFormat="1" applyFont="1" applyFill="1" applyBorder="1" applyAlignment="1">
      <alignment horizontal="right" vertical="center"/>
    </xf>
    <xf numFmtId="0" fontId="56" fillId="5" borderId="11" xfId="10" applyFont="1" applyFill="1" applyBorder="1" applyAlignment="1">
      <alignment horizontal="left" vertical="center" wrapText="1"/>
    </xf>
    <xf numFmtId="165" fontId="5" fillId="5" borderId="20" xfId="13" applyNumberFormat="1" applyFont="1" applyFill="1" applyBorder="1" applyAlignment="1">
      <alignment horizontal="right" vertical="center"/>
    </xf>
    <xf numFmtId="165" fontId="5" fillId="5" borderId="21" xfId="13" applyNumberFormat="1" applyFont="1" applyFill="1" applyBorder="1" applyAlignment="1">
      <alignment horizontal="right" vertical="center"/>
    </xf>
    <xf numFmtId="2" fontId="5" fillId="14" borderId="53" xfId="9" applyNumberFormat="1" applyFont="1" applyFill="1" applyBorder="1" applyAlignment="1">
      <alignment horizontal="center" vertical="center"/>
    </xf>
    <xf numFmtId="2" fontId="5" fillId="14" borderId="56" xfId="9" applyNumberFormat="1" applyFont="1" applyFill="1" applyBorder="1" applyAlignment="1">
      <alignment horizontal="center" vertical="center"/>
    </xf>
    <xf numFmtId="0" fontId="5" fillId="14" borderId="57" xfId="9" applyFont="1" applyFill="1" applyBorder="1"/>
    <xf numFmtId="2" fontId="5" fillId="15" borderId="52" xfId="9" applyNumberFormat="1" applyFont="1" applyFill="1" applyBorder="1" applyAlignment="1">
      <alignment vertical="center"/>
    </xf>
    <xf numFmtId="2" fontId="15" fillId="15" borderId="11" xfId="9" applyNumberFormat="1" applyFont="1" applyFill="1" applyBorder="1" applyAlignment="1">
      <alignment vertical="center"/>
    </xf>
    <xf numFmtId="2" fontId="5" fillId="15" borderId="54" xfId="9" applyNumberFormat="1" applyFont="1" applyFill="1" applyBorder="1" applyAlignment="1">
      <alignment horizontal="right" vertical="center"/>
    </xf>
    <xf numFmtId="0" fontId="5" fillId="15" borderId="0" xfId="0" applyFont="1" applyFill="1" applyBorder="1" applyAlignment="1">
      <alignment horizontal="right" vertical="center"/>
    </xf>
    <xf numFmtId="0" fontId="5" fillId="15" borderId="55" xfId="0" applyFont="1" applyFill="1" applyBorder="1" applyAlignment="1">
      <alignment horizontal="right" vertical="center"/>
    </xf>
    <xf numFmtId="2" fontId="8" fillId="14" borderId="11" xfId="9" applyNumberFormat="1" applyFont="1" applyFill="1" applyBorder="1" applyAlignment="1">
      <alignment vertical="center"/>
    </xf>
    <xf numFmtId="1" fontId="61" fillId="14" borderId="0" xfId="0" applyNumberFormat="1" applyFont="1" applyFill="1" applyBorder="1"/>
    <xf numFmtId="1" fontId="61" fillId="14" borderId="12" xfId="0" applyNumberFormat="1" applyFont="1" applyFill="1" applyBorder="1"/>
    <xf numFmtId="0" fontId="61" fillId="14" borderId="11" xfId="9" applyFont="1" applyFill="1" applyBorder="1" applyAlignment="1">
      <alignment horizontal="left" vertical="center"/>
    </xf>
    <xf numFmtId="0" fontId="62" fillId="14" borderId="11" xfId="9" applyFont="1" applyFill="1" applyBorder="1" applyAlignment="1">
      <alignment vertical="center"/>
    </xf>
    <xf numFmtId="0" fontId="61" fillId="14" borderId="11" xfId="9" applyFont="1" applyFill="1" applyBorder="1" applyAlignment="1">
      <alignment horizontal="left" indent="1"/>
    </xf>
    <xf numFmtId="0" fontId="61" fillId="14" borderId="11" xfId="9" applyFont="1" applyFill="1" applyBorder="1" applyAlignment="1">
      <alignment horizontal="left" vertical="top" wrapText="1" indent="1"/>
    </xf>
    <xf numFmtId="0" fontId="61" fillId="14" borderId="11" xfId="9" applyFont="1" applyFill="1" applyBorder="1" applyAlignment="1">
      <alignment horizontal="left" vertical="center" indent="1"/>
    </xf>
    <xf numFmtId="0" fontId="61" fillId="14" borderId="11" xfId="9" applyFont="1" applyFill="1" applyBorder="1" applyAlignment="1">
      <alignment vertical="center"/>
    </xf>
    <xf numFmtId="164" fontId="8" fillId="14" borderId="58" xfId="1" applyNumberFormat="1" applyFont="1" applyFill="1" applyBorder="1" applyAlignment="1">
      <alignment horizontal="left" vertical="center"/>
    </xf>
    <xf numFmtId="164" fontId="49" fillId="5" borderId="24" xfId="0" applyNumberFormat="1" applyFont="1" applyFill="1" applyBorder="1" applyAlignment="1">
      <alignment vertical="center"/>
    </xf>
    <xf numFmtId="164" fontId="49" fillId="5" borderId="25" xfId="0" applyNumberFormat="1" applyFont="1" applyFill="1" applyBorder="1" applyAlignment="1">
      <alignment vertical="center"/>
    </xf>
    <xf numFmtId="0" fontId="63" fillId="14" borderId="58" xfId="9" applyFont="1" applyFill="1" applyBorder="1" applyAlignment="1">
      <alignment vertical="center" wrapText="1"/>
    </xf>
    <xf numFmtId="0" fontId="63" fillId="14" borderId="58" xfId="9" applyFont="1" applyFill="1" applyBorder="1" applyAlignment="1">
      <alignment vertical="center"/>
    </xf>
    <xf numFmtId="0" fontId="64" fillId="14" borderId="58" xfId="9" applyFont="1" applyFill="1" applyBorder="1" applyAlignment="1">
      <alignment vertical="center" wrapText="1"/>
    </xf>
    <xf numFmtId="164" fontId="13" fillId="5" borderId="24" xfId="1" applyNumberFormat="1" applyFont="1" applyFill="1" applyBorder="1" applyAlignment="1">
      <alignment horizontal="right" vertical="center"/>
    </xf>
    <xf numFmtId="164" fontId="13" fillId="5" borderId="25" xfId="1" applyNumberFormat="1" applyFont="1" applyFill="1" applyBorder="1" applyAlignment="1">
      <alignment horizontal="right" vertical="center"/>
    </xf>
    <xf numFmtId="2" fontId="65" fillId="5" borderId="31" xfId="9" applyNumberFormat="1" applyFont="1" applyFill="1" applyBorder="1" applyAlignment="1">
      <alignment vertical="center"/>
    </xf>
    <xf numFmtId="2" fontId="65" fillId="5" borderId="20" xfId="9" applyNumberFormat="1" applyFont="1" applyFill="1" applyBorder="1" applyAlignment="1">
      <alignment vertical="center"/>
    </xf>
    <xf numFmtId="2" fontId="19" fillId="2" borderId="20" xfId="9" applyNumberFormat="1" applyFont="1" applyFill="1" applyBorder="1"/>
    <xf numFmtId="2" fontId="20" fillId="5" borderId="21" xfId="9" applyNumberFormat="1" applyFont="1" applyFill="1" applyBorder="1" applyAlignment="1">
      <alignment horizontal="center"/>
    </xf>
    <xf numFmtId="2" fontId="46" fillId="9" borderId="13" xfId="9" quotePrefix="1" applyNumberFormat="1" applyFont="1" applyFill="1" applyBorder="1" applyAlignment="1">
      <alignment horizontal="left" vertical="center"/>
    </xf>
    <xf numFmtId="2" fontId="46" fillId="9" borderId="11" xfId="9" quotePrefix="1" applyNumberFormat="1" applyFont="1" applyFill="1" applyBorder="1" applyAlignment="1">
      <alignment horizontal="left" vertical="center"/>
    </xf>
    <xf numFmtId="2" fontId="46" fillId="9" borderId="14" xfId="9" quotePrefix="1" applyNumberFormat="1" applyFont="1" applyFill="1" applyBorder="1" applyAlignment="1">
      <alignment horizontal="center" vertical="center"/>
    </xf>
    <xf numFmtId="2" fontId="5" fillId="9" borderId="0" xfId="9" applyNumberFormat="1" applyFont="1" applyFill="1" applyBorder="1" applyAlignment="1">
      <alignment horizontal="right" vertical="center"/>
    </xf>
    <xf numFmtId="2" fontId="5" fillId="9" borderId="12" xfId="9" applyNumberFormat="1" applyFont="1" applyFill="1" applyBorder="1" applyAlignment="1">
      <alignment horizontal="right" vertical="center"/>
    </xf>
    <xf numFmtId="2" fontId="49" fillId="5" borderId="11" xfId="0" applyNumberFormat="1" applyFont="1" applyFill="1" applyBorder="1" applyAlignment="1">
      <alignment vertical="center" wrapText="1"/>
    </xf>
    <xf numFmtId="164" fontId="8" fillId="5" borderId="0" xfId="9" applyNumberFormat="1" applyFont="1" applyFill="1" applyBorder="1" applyAlignment="1">
      <alignment vertical="center"/>
    </xf>
    <xf numFmtId="164" fontId="8" fillId="5" borderId="12" xfId="9" applyNumberFormat="1" applyFont="1" applyFill="1" applyBorder="1" applyAlignment="1">
      <alignment vertical="center"/>
    </xf>
    <xf numFmtId="2" fontId="46" fillId="5" borderId="11" xfId="0" applyNumberFormat="1" applyFont="1" applyFill="1" applyBorder="1" applyAlignment="1">
      <alignment vertical="center" wrapText="1"/>
    </xf>
    <xf numFmtId="164" fontId="5" fillId="5" borderId="0" xfId="9" applyNumberFormat="1" applyFont="1" applyFill="1" applyBorder="1" applyAlignment="1">
      <alignment vertical="center"/>
    </xf>
    <xf numFmtId="164" fontId="5" fillId="5" borderId="12" xfId="9" applyNumberFormat="1" applyFont="1" applyFill="1" applyBorder="1" applyAlignment="1">
      <alignment vertical="center"/>
    </xf>
    <xf numFmtId="2" fontId="49" fillId="5" borderId="17" xfId="0" applyNumberFormat="1" applyFont="1" applyFill="1" applyBorder="1" applyAlignment="1">
      <alignment vertical="center" wrapText="1"/>
    </xf>
    <xf numFmtId="164" fontId="8" fillId="5" borderId="18" xfId="9" applyNumberFormat="1" applyFont="1" applyFill="1" applyBorder="1" applyAlignment="1">
      <alignment vertical="center"/>
    </xf>
    <xf numFmtId="164" fontId="8" fillId="5" borderId="19" xfId="9" applyNumberFormat="1" applyFont="1" applyFill="1" applyBorder="1" applyAlignment="1">
      <alignment vertical="center"/>
    </xf>
    <xf numFmtId="2" fontId="49" fillId="5" borderId="11" xfId="0" applyNumberFormat="1" applyFont="1" applyFill="1" applyBorder="1" applyAlignment="1">
      <alignment vertical="center"/>
    </xf>
    <xf numFmtId="2" fontId="19" fillId="2" borderId="0" xfId="9" applyNumberFormat="1" applyFont="1" applyFill="1" applyBorder="1" applyAlignment="1">
      <alignment vertical="center"/>
    </xf>
    <xf numFmtId="2" fontId="19" fillId="2" borderId="12" xfId="9" applyNumberFormat="1" applyFont="1" applyFill="1" applyBorder="1" applyAlignment="1">
      <alignment vertical="center"/>
    </xf>
    <xf numFmtId="164" fontId="5" fillId="0" borderId="40" xfId="9" applyNumberFormat="1" applyFont="1" applyFill="1" applyBorder="1" applyAlignment="1">
      <alignment vertical="center"/>
    </xf>
    <xf numFmtId="164" fontId="5" fillId="0" borderId="45" xfId="9" applyNumberFormat="1" applyFont="1" applyFill="1" applyBorder="1" applyAlignment="1">
      <alignment vertical="center"/>
    </xf>
    <xf numFmtId="164" fontId="8" fillId="0" borderId="40" xfId="9" applyNumberFormat="1" applyFont="1" applyFill="1" applyBorder="1" applyAlignment="1">
      <alignment vertical="center"/>
    </xf>
    <xf numFmtId="164" fontId="8" fillId="0" borderId="45" xfId="9" applyNumberFormat="1" applyFont="1" applyFill="1" applyBorder="1" applyAlignment="1">
      <alignment vertical="center"/>
    </xf>
    <xf numFmtId="2" fontId="56" fillId="5" borderId="11" xfId="0" applyNumberFormat="1" applyFont="1" applyFill="1" applyBorder="1" applyAlignment="1">
      <alignment vertical="center"/>
    </xf>
    <xf numFmtId="164" fontId="5" fillId="0" borderId="59" xfId="9" applyNumberFormat="1" applyFont="1" applyFill="1" applyBorder="1" applyAlignment="1">
      <alignment vertical="center"/>
    </xf>
    <xf numFmtId="164" fontId="5" fillId="5" borderId="59" xfId="9" applyNumberFormat="1" applyFont="1" applyFill="1" applyBorder="1" applyAlignment="1">
      <alignment vertical="center"/>
    </xf>
    <xf numFmtId="164" fontId="5" fillId="5" borderId="60" xfId="9" applyNumberFormat="1" applyFont="1" applyFill="1" applyBorder="1" applyAlignment="1">
      <alignment vertical="center"/>
    </xf>
    <xf numFmtId="164" fontId="5" fillId="5" borderId="61" xfId="9" applyNumberFormat="1" applyFont="1" applyFill="1" applyBorder="1" applyAlignment="1">
      <alignment vertical="center"/>
    </xf>
    <xf numFmtId="164" fontId="8" fillId="5" borderId="59" xfId="9" applyNumberFormat="1" applyFont="1" applyFill="1" applyBorder="1" applyAlignment="1">
      <alignment vertical="center"/>
    </xf>
    <xf numFmtId="164" fontId="8" fillId="5" borderId="62" xfId="9" applyNumberFormat="1" applyFont="1" applyFill="1" applyBorder="1" applyAlignment="1">
      <alignment vertical="center"/>
    </xf>
    <xf numFmtId="164" fontId="5" fillId="5" borderId="59" xfId="9" applyNumberFormat="1" applyFont="1" applyFill="1" applyBorder="1" applyAlignment="1">
      <alignment horizontal="left" vertical="center" indent="2"/>
    </xf>
    <xf numFmtId="2" fontId="49" fillId="5" borderId="47" xfId="0" applyNumberFormat="1" applyFont="1" applyFill="1" applyBorder="1" applyAlignment="1">
      <alignment horizontal="left" vertical="center" wrapText="1" indent="1"/>
    </xf>
    <xf numFmtId="164" fontId="8" fillId="0" borderId="59" xfId="9" applyNumberFormat="1" applyFont="1" applyFill="1" applyBorder="1" applyAlignment="1">
      <alignment vertical="center"/>
    </xf>
    <xf numFmtId="164" fontId="8" fillId="0" borderId="62" xfId="9" applyNumberFormat="1" applyFont="1" applyFill="1" applyBorder="1" applyAlignment="1">
      <alignment vertical="center"/>
    </xf>
    <xf numFmtId="2" fontId="46" fillId="5" borderId="11" xfId="0" applyNumberFormat="1" applyFont="1" applyFill="1" applyBorder="1" applyAlignment="1">
      <alignment horizontal="left" vertical="top" wrapText="1" indent="2"/>
    </xf>
    <xf numFmtId="164" fontId="5" fillId="0" borderId="62" xfId="9" applyNumberFormat="1" applyFont="1" applyFill="1" applyBorder="1" applyAlignment="1">
      <alignment vertical="center"/>
    </xf>
    <xf numFmtId="2" fontId="46" fillId="5" borderId="11" xfId="0" applyNumberFormat="1" applyFont="1" applyFill="1" applyBorder="1" applyAlignment="1">
      <alignment horizontal="left" wrapText="1" indent="2"/>
    </xf>
    <xf numFmtId="2" fontId="46" fillId="5" borderId="63" xfId="0" applyNumberFormat="1" applyFont="1" applyFill="1" applyBorder="1" applyAlignment="1">
      <alignment horizontal="left" vertical="center" wrapText="1" indent="2"/>
    </xf>
    <xf numFmtId="2" fontId="46" fillId="5" borderId="11" xfId="0" applyNumberFormat="1" applyFont="1" applyFill="1" applyBorder="1" applyAlignment="1">
      <alignment horizontal="left" vertical="center" wrapText="1" indent="2"/>
    </xf>
    <xf numFmtId="2" fontId="49" fillId="5" borderId="11" xfId="0" applyNumberFormat="1" applyFont="1" applyFill="1" applyBorder="1" applyAlignment="1">
      <alignment horizontal="left" vertical="center" wrapText="1" indent="1"/>
    </xf>
    <xf numFmtId="164" fontId="8" fillId="0" borderId="43" xfId="9" applyNumberFormat="1" applyFont="1" applyFill="1" applyBorder="1" applyAlignment="1">
      <alignment vertical="center"/>
    </xf>
    <xf numFmtId="164" fontId="8" fillId="0" borderId="46" xfId="9" applyNumberFormat="1" applyFont="1" applyFill="1" applyBorder="1" applyAlignment="1">
      <alignment vertical="center"/>
    </xf>
    <xf numFmtId="2" fontId="49" fillId="5" borderId="64" xfId="0" applyNumberFormat="1" applyFont="1" applyFill="1" applyBorder="1" applyAlignment="1">
      <alignment horizontal="left" vertical="center" wrapText="1" indent="1"/>
    </xf>
    <xf numFmtId="164" fontId="8" fillId="5" borderId="65" xfId="9" applyNumberFormat="1" applyFont="1" applyFill="1" applyBorder="1" applyAlignment="1">
      <alignment vertical="center"/>
    </xf>
    <xf numFmtId="164" fontId="8" fillId="5" borderId="66" xfId="9" applyNumberFormat="1" applyFont="1" applyFill="1" applyBorder="1" applyAlignment="1">
      <alignment vertical="center"/>
    </xf>
    <xf numFmtId="2" fontId="49" fillId="5" borderId="27" xfId="0" applyNumberFormat="1" applyFont="1" applyFill="1" applyBorder="1" applyAlignment="1">
      <alignment vertical="center"/>
    </xf>
    <xf numFmtId="164" fontId="8" fillId="5" borderId="14" xfId="9" applyNumberFormat="1" applyFont="1" applyFill="1" applyBorder="1" applyAlignment="1">
      <alignment vertical="center"/>
    </xf>
    <xf numFmtId="164" fontId="8" fillId="5" borderId="26" xfId="9" applyNumberFormat="1" applyFont="1" applyFill="1" applyBorder="1" applyAlignment="1">
      <alignment vertical="center"/>
    </xf>
    <xf numFmtId="164" fontId="8" fillId="5" borderId="0" xfId="1" applyNumberFormat="1" applyFont="1" applyFill="1" applyBorder="1" applyAlignment="1">
      <alignment horizontal="right" vertical="center"/>
    </xf>
    <xf numFmtId="164" fontId="8" fillId="5" borderId="12" xfId="1" applyNumberFormat="1" applyFont="1" applyFill="1" applyBorder="1" applyAlignment="1">
      <alignment horizontal="right" vertical="center"/>
    </xf>
    <xf numFmtId="0" fontId="5" fillId="5" borderId="0" xfId="5" applyFont="1" applyFill="1" applyBorder="1"/>
    <xf numFmtId="0" fontId="5" fillId="5" borderId="0" xfId="5" applyFont="1" applyFill="1" applyBorder="1" applyAlignment="1">
      <alignment horizontal="right"/>
    </xf>
    <xf numFmtId="2" fontId="5" fillId="6" borderId="67" xfId="9" applyNumberFormat="1" applyFont="1" applyFill="1" applyBorder="1" applyAlignment="1">
      <alignment vertical="center"/>
    </xf>
    <xf numFmtId="2" fontId="5" fillId="6" borderId="0" xfId="9" applyNumberFormat="1" applyFont="1" applyFill="1" applyBorder="1" applyAlignment="1">
      <alignment horizontal="left" vertical="center"/>
    </xf>
    <xf numFmtId="2" fontId="5" fillId="6" borderId="0" xfId="9" applyNumberFormat="1" applyFont="1" applyFill="1" applyBorder="1" applyAlignment="1">
      <alignment horizontal="right" vertical="center"/>
    </xf>
    <xf numFmtId="2" fontId="5" fillId="6" borderId="54" xfId="9" applyNumberFormat="1" applyFont="1" applyFill="1" applyBorder="1" applyAlignment="1">
      <alignment horizontal="right" vertical="center"/>
    </xf>
    <xf numFmtId="2" fontId="8" fillId="5" borderId="0" xfId="9" applyNumberFormat="1" applyFont="1" applyFill="1" applyBorder="1" applyAlignment="1">
      <alignment horizontal="left" vertical="center"/>
    </xf>
    <xf numFmtId="0" fontId="5" fillId="5" borderId="0" xfId="5" applyFont="1" applyFill="1" applyBorder="1" applyAlignment="1">
      <alignment horizontal="left" vertical="center" indent="1"/>
    </xf>
    <xf numFmtId="164" fontId="5" fillId="5" borderId="0" xfId="19" applyNumberFormat="1" applyFont="1" applyFill="1" applyBorder="1" applyAlignment="1">
      <alignment vertical="center"/>
    </xf>
    <xf numFmtId="1" fontId="5" fillId="5" borderId="0" xfId="19" applyNumberFormat="1" applyFont="1" applyFill="1" applyBorder="1" applyAlignment="1">
      <alignment vertical="center"/>
    </xf>
    <xf numFmtId="0" fontId="5" fillId="5" borderId="0" xfId="5" applyFont="1" applyFill="1" applyBorder="1" applyAlignment="1">
      <alignment horizontal="left" vertical="center"/>
    </xf>
    <xf numFmtId="164" fontId="5" fillId="5" borderId="0" xfId="19" quotePrefix="1" applyNumberFormat="1" applyFont="1" applyFill="1" applyBorder="1" applyAlignment="1">
      <alignment horizontal="right" vertical="center"/>
    </xf>
    <xf numFmtId="0" fontId="8" fillId="5" borderId="17" xfId="5" applyFont="1" applyFill="1" applyBorder="1" applyAlignment="1">
      <alignment horizontal="left" vertical="center"/>
    </xf>
    <xf numFmtId="164" fontId="8" fillId="5" borderId="18" xfId="19" applyNumberFormat="1" applyFont="1" applyFill="1" applyBorder="1" applyAlignment="1">
      <alignment vertical="center"/>
    </xf>
    <xf numFmtId="164" fontId="8" fillId="5" borderId="19" xfId="19" quotePrefix="1" applyNumberFormat="1" applyFont="1" applyFill="1" applyBorder="1" applyAlignment="1">
      <alignment horizontal="right" vertical="center"/>
    </xf>
    <xf numFmtId="0" fontId="8" fillId="6" borderId="0" xfId="5" applyFont="1" applyFill="1" applyBorder="1" applyAlignment="1">
      <alignment horizontal="left" vertical="center"/>
    </xf>
    <xf numFmtId="0" fontId="8" fillId="5" borderId="0" xfId="5" applyFont="1" applyFill="1" applyBorder="1" applyAlignment="1">
      <alignment horizontal="left" vertical="center"/>
    </xf>
    <xf numFmtId="164" fontId="8" fillId="5" borderId="0" xfId="19" applyNumberFormat="1" applyFont="1" applyFill="1" applyBorder="1" applyAlignment="1">
      <alignment vertical="center"/>
    </xf>
    <xf numFmtId="0" fontId="2" fillId="11" borderId="32" xfId="5" applyFill="1" applyBorder="1"/>
    <xf numFmtId="0" fontId="2" fillId="11" borderId="0" xfId="5" applyFill="1" applyBorder="1"/>
    <xf numFmtId="0" fontId="2" fillId="11" borderId="35" xfId="5" applyFill="1" applyBorder="1"/>
    <xf numFmtId="2" fontId="5" fillId="6" borderId="34" xfId="9" applyNumberFormat="1" applyFont="1" applyFill="1" applyBorder="1" applyAlignment="1">
      <alignment vertical="center"/>
    </xf>
    <xf numFmtId="2" fontId="5" fillId="6" borderId="32" xfId="9" applyNumberFormat="1" applyFont="1" applyFill="1" applyBorder="1" applyAlignment="1">
      <alignment vertical="center"/>
    </xf>
    <xf numFmtId="2" fontId="46" fillId="9" borderId="14" xfId="9" applyNumberFormat="1" applyFont="1" applyFill="1" applyBorder="1" applyAlignment="1">
      <alignment horizontal="right" vertical="center"/>
    </xf>
    <xf numFmtId="2" fontId="46" fillId="9" borderId="35" xfId="9" applyNumberFormat="1" applyFont="1" applyFill="1" applyBorder="1" applyAlignment="1">
      <alignment horizontal="right" vertical="center"/>
    </xf>
    <xf numFmtId="0" fontId="8" fillId="11" borderId="32" xfId="5" applyFont="1" applyFill="1" applyBorder="1"/>
    <xf numFmtId="164" fontId="60" fillId="11" borderId="0" xfId="5" applyNumberFormat="1" applyFont="1" applyFill="1" applyBorder="1" applyAlignment="1">
      <alignment horizontal="right" vertical="top"/>
    </xf>
    <xf numFmtId="164" fontId="8" fillId="11" borderId="0" xfId="5" applyNumberFormat="1" applyFont="1" applyFill="1" applyBorder="1" applyAlignment="1">
      <alignment horizontal="right" vertical="center"/>
    </xf>
    <xf numFmtId="164" fontId="8" fillId="11" borderId="35" xfId="5" applyNumberFormat="1" applyFont="1" applyFill="1" applyBorder="1" applyAlignment="1">
      <alignment horizontal="right" vertical="center"/>
    </xf>
    <xf numFmtId="164" fontId="60" fillId="11" borderId="0" xfId="5" applyNumberFormat="1" applyFont="1" applyFill="1" applyBorder="1" applyAlignment="1">
      <alignment horizontal="right" vertical="center"/>
    </xf>
    <xf numFmtId="164" fontId="60" fillId="11" borderId="35" xfId="5" applyNumberFormat="1" applyFont="1" applyFill="1" applyBorder="1" applyAlignment="1">
      <alignment horizontal="right" vertical="center"/>
    </xf>
    <xf numFmtId="0" fontId="8" fillId="11" borderId="32" xfId="5" applyFont="1" applyFill="1" applyBorder="1" applyAlignment="1">
      <alignment horizontal="left" vertical="top" indent="1"/>
    </xf>
    <xf numFmtId="164" fontId="8" fillId="11" borderId="0" xfId="5" applyNumberFormat="1" applyFont="1" applyFill="1" applyBorder="1" applyAlignment="1">
      <alignment horizontal="right" vertical="top"/>
    </xf>
    <xf numFmtId="164" fontId="8" fillId="11" borderId="35" xfId="5" applyNumberFormat="1" applyFont="1" applyFill="1" applyBorder="1" applyAlignment="1">
      <alignment horizontal="right" vertical="top"/>
    </xf>
    <xf numFmtId="0" fontId="8" fillId="11" borderId="32" xfId="5" applyFont="1" applyFill="1" applyBorder="1" applyAlignment="1">
      <alignment horizontal="left" vertical="center" indent="1"/>
    </xf>
    <xf numFmtId="0" fontId="60" fillId="6" borderId="68" xfId="5" applyFont="1" applyFill="1" applyBorder="1"/>
    <xf numFmtId="164" fontId="8" fillId="11" borderId="0" xfId="5" applyNumberFormat="1" applyFont="1" applyFill="1" applyBorder="1" applyAlignment="1">
      <alignment vertical="center"/>
    </xf>
    <xf numFmtId="164" fontId="60" fillId="11" borderId="0" xfId="5" applyNumberFormat="1" applyFont="1" applyFill="1" applyBorder="1" applyAlignment="1">
      <alignment vertical="center"/>
    </xf>
    <xf numFmtId="164" fontId="60" fillId="11" borderId="35" xfId="5" applyNumberFormat="1" applyFont="1" applyFill="1" applyBorder="1" applyAlignment="1">
      <alignment vertical="center"/>
    </xf>
    <xf numFmtId="0" fontId="8" fillId="11" borderId="32" xfId="5" applyFont="1" applyFill="1" applyBorder="1" applyAlignment="1">
      <alignment horizontal="left" indent="1"/>
    </xf>
    <xf numFmtId="164" fontId="8" fillId="5" borderId="59" xfId="9" applyNumberFormat="1" applyFont="1" applyFill="1" applyBorder="1" applyAlignment="1">
      <alignment horizontal="right" vertical="center"/>
    </xf>
    <xf numFmtId="164" fontId="8" fillId="5" borderId="69" xfId="9" applyNumberFormat="1" applyFont="1" applyFill="1" applyBorder="1" applyAlignment="1">
      <alignment horizontal="right" vertical="center"/>
    </xf>
    <xf numFmtId="2" fontId="59" fillId="5" borderId="20" xfId="9" applyNumberFormat="1" applyFont="1" applyFill="1" applyBorder="1" applyAlignment="1">
      <alignment vertical="center"/>
    </xf>
    <xf numFmtId="0" fontId="59" fillId="5" borderId="20" xfId="9" applyFont="1" applyFill="1" applyBorder="1" applyAlignment="1">
      <alignment vertical="center"/>
    </xf>
    <xf numFmtId="0" fontId="59" fillId="5" borderId="21" xfId="9" applyFont="1" applyFill="1" applyBorder="1" applyAlignment="1">
      <alignment vertical="center"/>
    </xf>
    <xf numFmtId="165" fontId="59" fillId="5" borderId="0" xfId="11" applyNumberFormat="1" applyFont="1" applyFill="1" applyBorder="1" applyAlignment="1">
      <alignment horizontal="right" vertical="center"/>
    </xf>
    <xf numFmtId="165" fontId="59" fillId="5" borderId="12" xfId="11" applyNumberFormat="1" applyFont="1" applyFill="1" applyBorder="1" applyAlignment="1">
      <alignment horizontal="right" vertical="center"/>
    </xf>
    <xf numFmtId="0" fontId="8" fillId="5" borderId="18" xfId="11" applyFont="1" applyFill="1" applyBorder="1" applyAlignment="1">
      <alignment horizontal="left"/>
    </xf>
    <xf numFmtId="165" fontId="8" fillId="5" borderId="0" xfId="11" applyNumberFormat="1" applyFont="1" applyFill="1" applyBorder="1" applyAlignment="1">
      <alignment horizontal="right" vertical="center"/>
    </xf>
    <xf numFmtId="165" fontId="8" fillId="5" borderId="12" xfId="11" applyNumberFormat="1" applyFont="1" applyFill="1" applyBorder="1" applyAlignment="1">
      <alignment horizontal="right" vertical="center"/>
    </xf>
    <xf numFmtId="0" fontId="8" fillId="5" borderId="0" xfId="11" applyFont="1" applyFill="1" applyBorder="1" applyAlignment="1">
      <alignment horizontal="left" vertical="center"/>
    </xf>
    <xf numFmtId="0" fontId="12" fillId="5" borderId="0" xfId="11" applyFont="1" applyFill="1" applyBorder="1" applyAlignment="1">
      <alignment horizontal="left" vertical="center"/>
    </xf>
    <xf numFmtId="0" fontId="5" fillId="5" borderId="0" xfId="11" applyFont="1" applyFill="1" applyBorder="1" applyAlignment="1">
      <alignment horizontal="left" vertical="center" indent="1"/>
    </xf>
    <xf numFmtId="2" fontId="59" fillId="5" borderId="31" xfId="9" applyNumberFormat="1" applyFont="1" applyFill="1" applyBorder="1" applyAlignment="1">
      <alignment vertical="center"/>
    </xf>
    <xf numFmtId="2" fontId="66" fillId="9" borderId="13" xfId="9" applyNumberFormat="1" applyFont="1" applyFill="1" applyBorder="1" applyAlignment="1">
      <alignment vertical="center"/>
    </xf>
    <xf numFmtId="2" fontId="66" fillId="9" borderId="11" xfId="9" applyNumberFormat="1" applyFont="1" applyFill="1" applyBorder="1" applyAlignment="1">
      <alignment vertical="center"/>
    </xf>
    <xf numFmtId="2" fontId="8" fillId="5" borderId="11" xfId="9" applyNumberFormat="1" applyFont="1" applyFill="1" applyBorder="1" applyAlignment="1">
      <alignment horizontal="left" vertical="center"/>
    </xf>
    <xf numFmtId="164" fontId="8" fillId="5" borderId="0" xfId="18" applyNumberFormat="1" applyFont="1" applyFill="1" applyBorder="1" applyAlignment="1">
      <alignment horizontal="right" vertical="center"/>
    </xf>
    <xf numFmtId="164" fontId="8" fillId="5" borderId="12" xfId="18" applyNumberFormat="1" applyFont="1" applyFill="1" applyBorder="1" applyAlignment="1">
      <alignment horizontal="right" vertical="center"/>
    </xf>
    <xf numFmtId="2" fontId="8" fillId="5" borderId="11" xfId="9" applyNumberFormat="1" applyFont="1" applyFill="1" applyBorder="1" applyAlignment="1">
      <alignment horizontal="left"/>
    </xf>
    <xf numFmtId="2" fontId="8" fillId="5" borderId="17" xfId="9" applyNumberFormat="1" applyFont="1" applyFill="1" applyBorder="1" applyAlignment="1">
      <alignment horizontal="left" vertical="center" wrapText="1"/>
    </xf>
    <xf numFmtId="2" fontId="59" fillId="5" borderId="11" xfId="9" applyNumberFormat="1" applyFont="1" applyFill="1" applyBorder="1" applyAlignment="1">
      <alignment vertical="center"/>
    </xf>
    <xf numFmtId="0" fontId="59" fillId="5" borderId="0" xfId="9" applyFont="1" applyFill="1" applyBorder="1" applyAlignment="1">
      <alignment vertical="center"/>
    </xf>
    <xf numFmtId="0" fontId="59" fillId="5" borderId="0" xfId="16" applyFont="1" applyFill="1" applyBorder="1" applyAlignment="1"/>
    <xf numFmtId="0" fontId="59" fillId="5" borderId="12" xfId="16" applyFont="1" applyFill="1" applyBorder="1" applyAlignment="1"/>
    <xf numFmtId="2" fontId="59" fillId="9" borderId="13" xfId="9" applyNumberFormat="1" applyFont="1" applyFill="1" applyBorder="1" applyAlignment="1">
      <alignment vertical="center"/>
    </xf>
    <xf numFmtId="2" fontId="59" fillId="9" borderId="11" xfId="9" applyNumberFormat="1" applyFont="1" applyFill="1" applyBorder="1" applyAlignment="1">
      <alignment vertical="center"/>
    </xf>
    <xf numFmtId="164" fontId="5" fillId="5" borderId="0" xfId="18" applyNumberFormat="1" applyFont="1" applyFill="1" applyBorder="1" applyAlignment="1">
      <alignment horizontal="right" vertical="center"/>
    </xf>
    <xf numFmtId="164" fontId="5" fillId="5" borderId="12" xfId="18" applyNumberFormat="1" applyFont="1" applyFill="1" applyBorder="1" applyAlignment="1">
      <alignment horizontal="right" vertical="center"/>
    </xf>
    <xf numFmtId="164" fontId="5" fillId="5" borderId="12" xfId="18" quotePrefix="1" applyNumberFormat="1" applyFont="1" applyFill="1" applyBorder="1" applyAlignment="1">
      <alignment horizontal="right" vertical="center"/>
    </xf>
    <xf numFmtId="2" fontId="8" fillId="5" borderId="11" xfId="9" applyNumberFormat="1" applyFont="1" applyFill="1" applyBorder="1" applyAlignment="1">
      <alignment horizontal="left" vertical="top" wrapText="1"/>
    </xf>
    <xf numFmtId="2" fontId="5" fillId="5" borderId="11" xfId="9" applyNumberFormat="1" applyFont="1" applyFill="1" applyBorder="1" applyAlignment="1">
      <alignment vertical="center"/>
    </xf>
    <xf numFmtId="2" fontId="5" fillId="5" borderId="0" xfId="9" applyNumberFormat="1" applyFont="1" applyFill="1" applyBorder="1" applyAlignment="1">
      <alignment vertical="center"/>
    </xf>
    <xf numFmtId="0" fontId="5" fillId="5" borderId="0" xfId="9" applyFont="1" applyFill="1" applyBorder="1" applyAlignment="1">
      <alignment vertical="center"/>
    </xf>
    <xf numFmtId="0" fontId="5" fillId="5" borderId="12" xfId="9" applyFont="1" applyFill="1" applyBorder="1" applyAlignment="1">
      <alignment vertical="center"/>
    </xf>
    <xf numFmtId="2" fontId="8" fillId="5" borderId="11" xfId="9" applyNumberFormat="1" applyFont="1" applyFill="1" applyBorder="1" applyAlignment="1">
      <alignment horizontal="left" vertical="center" wrapText="1"/>
    </xf>
    <xf numFmtId="0" fontId="8" fillId="5" borderId="31" xfId="9" applyFont="1" applyFill="1" applyBorder="1" applyAlignment="1">
      <alignment horizontal="left" wrapText="1"/>
    </xf>
    <xf numFmtId="164" fontId="8" fillId="5" borderId="20" xfId="18" applyNumberFormat="1" applyFont="1" applyFill="1" applyBorder="1" applyAlignment="1">
      <alignment horizontal="right" vertical="center"/>
    </xf>
    <xf numFmtId="164" fontId="8" fillId="5" borderId="21" xfId="18" applyNumberFormat="1" applyFont="1" applyFill="1" applyBorder="1" applyAlignment="1">
      <alignment horizontal="right" vertical="center"/>
    </xf>
    <xf numFmtId="2" fontId="5" fillId="5" borderId="20" xfId="9" applyNumberFormat="1" applyFont="1" applyFill="1" applyBorder="1" applyAlignment="1">
      <alignment vertical="center"/>
    </xf>
    <xf numFmtId="0" fontId="5" fillId="5" borderId="20" xfId="9" applyFont="1" applyFill="1" applyBorder="1" applyAlignment="1">
      <alignment vertical="center"/>
    </xf>
    <xf numFmtId="0" fontId="5" fillId="5" borderId="20" xfId="9" applyFont="1" applyFill="1" applyBorder="1"/>
    <xf numFmtId="0" fontId="5" fillId="5" borderId="21" xfId="9" applyFont="1" applyFill="1" applyBorder="1"/>
    <xf numFmtId="2" fontId="5" fillId="9" borderId="13" xfId="9" applyNumberFormat="1" applyFont="1" applyFill="1" applyBorder="1" applyAlignment="1">
      <alignment vertical="center"/>
    </xf>
    <xf numFmtId="2" fontId="5" fillId="9" borderId="11" xfId="9" applyNumberFormat="1" applyFont="1" applyFill="1" applyBorder="1" applyAlignment="1">
      <alignment vertical="center"/>
    </xf>
    <xf numFmtId="164" fontId="5" fillId="9" borderId="0" xfId="9" applyNumberFormat="1" applyFont="1" applyFill="1" applyBorder="1" applyAlignment="1">
      <alignment horizontal="right" vertical="center"/>
    </xf>
    <xf numFmtId="164" fontId="5" fillId="9" borderId="14" xfId="9" applyNumberFormat="1" applyFont="1" applyFill="1" applyBorder="1" applyAlignment="1">
      <alignment horizontal="right" vertical="center"/>
    </xf>
    <xf numFmtId="0" fontId="5" fillId="6" borderId="14" xfId="9" applyFont="1" applyFill="1" applyBorder="1" applyAlignment="1">
      <alignment horizontal="right" vertical="center"/>
    </xf>
    <xf numFmtId="0" fontId="5" fillId="6" borderId="26" xfId="9" applyFont="1" applyFill="1" applyBorder="1" applyAlignment="1">
      <alignment horizontal="right" vertical="center"/>
    </xf>
    <xf numFmtId="2" fontId="12" fillId="5" borderId="11" xfId="9" applyNumberFormat="1" applyFont="1" applyFill="1" applyBorder="1" applyAlignment="1">
      <alignment horizontal="left" vertical="center" wrapText="1"/>
    </xf>
    <xf numFmtId="2" fontId="5" fillId="5" borderId="11" xfId="9" applyNumberFormat="1" applyFont="1" applyFill="1" applyBorder="1" applyAlignment="1">
      <alignment horizontal="left" vertical="center" wrapText="1" indent="1"/>
    </xf>
    <xf numFmtId="2" fontId="5" fillId="5" borderId="27" xfId="9" applyNumberFormat="1" applyFont="1" applyFill="1" applyBorder="1" applyAlignment="1">
      <alignment horizontal="left" vertical="center" wrapText="1"/>
    </xf>
    <xf numFmtId="2" fontId="5" fillId="5" borderId="11" xfId="9" applyNumberFormat="1" applyFont="1" applyFill="1" applyBorder="1" applyAlignment="1">
      <alignment horizontal="left" vertical="center" wrapText="1"/>
    </xf>
    <xf numFmtId="0" fontId="5" fillId="5" borderId="11" xfId="9" applyFont="1" applyFill="1" applyBorder="1" applyAlignment="1">
      <alignment horizontal="left" vertical="center" wrapText="1"/>
    </xf>
    <xf numFmtId="0" fontId="59" fillId="5" borderId="70" xfId="9" applyFont="1" applyFill="1" applyBorder="1" applyAlignment="1">
      <alignment vertical="center"/>
    </xf>
    <xf numFmtId="0" fontId="59" fillId="5" borderId="35" xfId="16" applyFont="1" applyFill="1" applyBorder="1"/>
    <xf numFmtId="2" fontId="5" fillId="6" borderId="13" xfId="9" applyNumberFormat="1" applyFont="1" applyFill="1" applyBorder="1" applyAlignment="1">
      <alignment vertical="center"/>
    </xf>
    <xf numFmtId="2" fontId="5" fillId="6" borderId="11" xfId="9" applyNumberFormat="1" applyFont="1" applyFill="1" applyBorder="1" applyAlignment="1">
      <alignment vertical="center"/>
    </xf>
    <xf numFmtId="2" fontId="15" fillId="6" borderId="11" xfId="9" applyNumberFormat="1" applyFont="1" applyFill="1" applyBorder="1" applyAlignment="1">
      <alignment vertical="center"/>
    </xf>
    <xf numFmtId="2" fontId="5" fillId="6" borderId="26" xfId="9" applyNumberFormat="1" applyFont="1" applyFill="1" applyBorder="1" applyAlignment="1">
      <alignment horizontal="right" vertical="center"/>
    </xf>
    <xf numFmtId="0" fontId="8" fillId="2" borderId="11" xfId="20" applyFont="1" applyFill="1" applyBorder="1" applyAlignment="1">
      <alignment vertical="center"/>
    </xf>
    <xf numFmtId="164" fontId="8" fillId="2" borderId="0" xfId="2" applyNumberFormat="1" applyFont="1" applyFill="1" applyBorder="1" applyAlignment="1">
      <alignment horizontal="right" vertical="center"/>
    </xf>
    <xf numFmtId="164" fontId="8" fillId="2" borderId="12" xfId="2" applyNumberFormat="1" applyFont="1" applyFill="1" applyBorder="1" applyAlignment="1">
      <alignment horizontal="right" vertical="center"/>
    </xf>
    <xf numFmtId="0" fontId="5" fillId="2" borderId="11" xfId="20" applyFont="1" applyFill="1" applyBorder="1" applyAlignment="1">
      <alignment horizontal="left" vertical="center"/>
    </xf>
    <xf numFmtId="164" fontId="5" fillId="2" borderId="0" xfId="2" applyNumberFormat="1" applyFont="1" applyFill="1" applyBorder="1" applyAlignment="1">
      <alignment horizontal="right" vertical="center"/>
    </xf>
    <xf numFmtId="164" fontId="5" fillId="2" borderId="12" xfId="2" applyNumberFormat="1" applyFont="1" applyFill="1" applyBorder="1" applyAlignment="1">
      <alignment horizontal="right" vertical="center"/>
    </xf>
    <xf numFmtId="0" fontId="8" fillId="2" borderId="31" xfId="20" applyFont="1" applyFill="1" applyBorder="1" applyAlignment="1">
      <alignment horizontal="left" vertical="top"/>
    </xf>
    <xf numFmtId="164" fontId="8" fillId="2" borderId="20" xfId="2" applyNumberFormat="1" applyFont="1" applyFill="1" applyBorder="1" applyAlignment="1">
      <alignment horizontal="right" vertical="center"/>
    </xf>
    <xf numFmtId="164" fontId="8" fillId="2" borderId="21" xfId="2" applyNumberFormat="1" applyFont="1" applyFill="1" applyBorder="1" applyAlignment="1">
      <alignment horizontal="right" vertical="center"/>
    </xf>
    <xf numFmtId="0" fontId="5" fillId="5" borderId="0" xfId="17" applyFont="1" applyFill="1" applyBorder="1"/>
    <xf numFmtId="0" fontId="5" fillId="5" borderId="49" xfId="17" applyFont="1" applyFill="1" applyBorder="1"/>
    <xf numFmtId="0" fontId="5" fillId="5" borderId="70" xfId="17" applyFont="1" applyFill="1" applyBorder="1"/>
    <xf numFmtId="0" fontId="5" fillId="6" borderId="11" xfId="17" applyFont="1" applyFill="1" applyBorder="1"/>
    <xf numFmtId="0" fontId="5" fillId="6" borderId="0" xfId="17" applyFont="1" applyFill="1" applyBorder="1" applyAlignment="1">
      <alignment horizontal="center" vertical="center"/>
    </xf>
    <xf numFmtId="164" fontId="5" fillId="9" borderId="11" xfId="17" applyNumberFormat="1" applyFont="1" applyFill="1" applyBorder="1" applyAlignment="1">
      <alignment wrapText="1"/>
    </xf>
    <xf numFmtId="164" fontId="5" fillId="9" borderId="0" xfId="17" applyNumberFormat="1" applyFont="1" applyFill="1" applyBorder="1" applyAlignment="1">
      <alignment horizontal="right" vertical="center" wrapText="1"/>
    </xf>
    <xf numFmtId="164" fontId="5" fillId="9" borderId="14" xfId="17" applyNumberFormat="1" applyFont="1" applyFill="1" applyBorder="1" applyAlignment="1">
      <alignment horizontal="right" vertical="center" wrapText="1"/>
    </xf>
    <xf numFmtId="164" fontId="5" fillId="9" borderId="26" xfId="17" applyNumberFormat="1" applyFont="1" applyFill="1" applyBorder="1" applyAlignment="1">
      <alignment horizontal="right" vertical="center" wrapText="1"/>
    </xf>
    <xf numFmtId="164" fontId="8" fillId="10" borderId="11" xfId="17" applyNumberFormat="1" applyFont="1" applyFill="1" applyBorder="1" applyAlignment="1">
      <alignment horizontal="left" vertical="center"/>
    </xf>
    <xf numFmtId="164" fontId="5" fillId="5" borderId="0" xfId="17" applyNumberFormat="1" applyFont="1" applyFill="1" applyBorder="1" applyAlignment="1">
      <alignment horizontal="center" vertical="center" wrapText="1"/>
    </xf>
    <xf numFmtId="164" fontId="5" fillId="5" borderId="12" xfId="17" applyNumberFormat="1" applyFont="1" applyFill="1" applyBorder="1" applyAlignment="1">
      <alignment horizontal="center" vertical="center" wrapText="1"/>
    </xf>
    <xf numFmtId="1" fontId="5" fillId="5" borderId="71" xfId="17" applyNumberFormat="1" applyFont="1" applyFill="1" applyBorder="1" applyAlignment="1">
      <alignment horizontal="left" vertical="center"/>
    </xf>
    <xf numFmtId="164" fontId="5" fillId="5" borderId="72" xfId="17" applyNumberFormat="1" applyFont="1" applyFill="1" applyBorder="1" applyAlignment="1">
      <alignment horizontal="right" vertical="center"/>
    </xf>
    <xf numFmtId="164" fontId="5" fillId="5" borderId="73" xfId="17" applyNumberFormat="1" applyFont="1" applyFill="1" applyBorder="1" applyAlignment="1">
      <alignment horizontal="right" vertical="center"/>
    </xf>
    <xf numFmtId="164" fontId="5" fillId="5" borderId="74" xfId="17" applyNumberFormat="1" applyFont="1" applyFill="1" applyBorder="1" applyAlignment="1">
      <alignment horizontal="left" vertical="center"/>
    </xf>
    <xf numFmtId="164" fontId="5" fillId="5" borderId="75" xfId="17" applyNumberFormat="1" applyFont="1" applyFill="1" applyBorder="1" applyAlignment="1">
      <alignment horizontal="right" vertical="center"/>
    </xf>
    <xf numFmtId="164" fontId="5" fillId="5" borderId="76" xfId="17" applyNumberFormat="1" applyFont="1" applyFill="1" applyBorder="1" applyAlignment="1">
      <alignment horizontal="right" vertical="center"/>
    </xf>
    <xf numFmtId="164" fontId="5" fillId="5" borderId="77" xfId="17" applyNumberFormat="1" applyFont="1" applyFill="1" applyBorder="1" applyAlignment="1">
      <alignment horizontal="right" vertical="center"/>
    </xf>
    <xf numFmtId="164" fontId="8" fillId="10" borderId="27" xfId="17" applyNumberFormat="1" applyFont="1" applyFill="1" applyBorder="1" applyAlignment="1">
      <alignment horizontal="left" vertical="center"/>
    </xf>
    <xf numFmtId="164" fontId="5" fillId="10" borderId="14" xfId="17" applyNumberFormat="1" applyFont="1" applyFill="1" applyBorder="1" applyAlignment="1">
      <alignment horizontal="right" vertical="center" wrapText="1"/>
    </xf>
    <xf numFmtId="164" fontId="5" fillId="10" borderId="26" xfId="17" applyNumberFormat="1" applyFont="1" applyFill="1" applyBorder="1" applyAlignment="1">
      <alignment horizontal="right" vertical="center" wrapText="1"/>
    </xf>
    <xf numFmtId="164" fontId="5" fillId="4" borderId="11" xfId="17" applyNumberFormat="1" applyFont="1" applyFill="1" applyBorder="1" applyAlignment="1">
      <alignment horizontal="left" vertical="center" wrapText="1"/>
    </xf>
    <xf numFmtId="164" fontId="5" fillId="4" borderId="0" xfId="17" applyNumberFormat="1" applyFont="1" applyFill="1" applyBorder="1" applyAlignment="1">
      <alignment horizontal="right" vertical="center" wrapText="1"/>
    </xf>
    <xf numFmtId="164" fontId="5" fillId="4" borderId="12" xfId="17" applyNumberFormat="1" applyFont="1" applyFill="1" applyBorder="1" applyAlignment="1">
      <alignment horizontal="right" vertical="center" wrapText="1"/>
    </xf>
    <xf numFmtId="164" fontId="5" fillId="4" borderId="17" xfId="17" applyNumberFormat="1" applyFont="1" applyFill="1" applyBorder="1" applyAlignment="1">
      <alignment horizontal="left" vertical="center" wrapText="1"/>
    </xf>
    <xf numFmtId="164" fontId="5" fillId="4" borderId="18" xfId="17" applyNumberFormat="1" applyFont="1" applyFill="1" applyBorder="1" applyAlignment="1">
      <alignment horizontal="right" vertical="center" wrapText="1"/>
    </xf>
    <xf numFmtId="164" fontId="5" fillId="4" borderId="19" xfId="17" applyNumberFormat="1" applyFont="1" applyFill="1" applyBorder="1" applyAlignment="1">
      <alignment horizontal="right" vertical="center" wrapText="1"/>
    </xf>
    <xf numFmtId="1" fontId="5" fillId="5" borderId="78" xfId="17" applyNumberFormat="1" applyFont="1" applyFill="1" applyBorder="1" applyAlignment="1">
      <alignment horizontal="right"/>
    </xf>
    <xf numFmtId="1" fontId="5" fillId="5" borderId="79" xfId="17" applyNumberFormat="1" applyFont="1" applyFill="1" applyBorder="1" applyAlignment="1">
      <alignment horizontal="right"/>
    </xf>
    <xf numFmtId="1" fontId="5" fillId="5" borderId="80" xfId="17" applyNumberFormat="1" applyFont="1" applyFill="1" applyBorder="1" applyAlignment="1">
      <alignment horizontal="right"/>
    </xf>
    <xf numFmtId="1" fontId="5" fillId="5" borderId="81" xfId="17" applyNumberFormat="1" applyFont="1" applyFill="1" applyBorder="1" applyAlignment="1">
      <alignment horizontal="right"/>
    </xf>
    <xf numFmtId="164" fontId="5" fillId="10" borderId="11" xfId="17" applyNumberFormat="1" applyFont="1" applyFill="1" applyBorder="1" applyAlignment="1">
      <alignment horizontal="left" vertical="center" wrapText="1"/>
    </xf>
    <xf numFmtId="164" fontId="5" fillId="5" borderId="82" xfId="17" applyNumberFormat="1" applyFont="1" applyFill="1" applyBorder="1" applyAlignment="1">
      <alignment horizontal="right"/>
    </xf>
    <xf numFmtId="164" fontId="5" fillId="5" borderId="83" xfId="17" applyNumberFormat="1" applyFont="1" applyFill="1" applyBorder="1" applyAlignment="1">
      <alignment horizontal="right"/>
    </xf>
    <xf numFmtId="164" fontId="5" fillId="10" borderId="17" xfId="17" applyNumberFormat="1" applyFont="1" applyFill="1" applyBorder="1" applyAlignment="1">
      <alignment horizontal="left" vertical="center" wrapText="1"/>
    </xf>
    <xf numFmtId="164" fontId="5" fillId="5" borderId="18" xfId="17" applyNumberFormat="1" applyFont="1" applyFill="1" applyBorder="1" applyAlignment="1">
      <alignment horizontal="right"/>
    </xf>
    <xf numFmtId="164" fontId="5" fillId="5" borderId="19" xfId="17" applyNumberFormat="1" applyFont="1" applyFill="1" applyBorder="1" applyAlignment="1">
      <alignment horizontal="right"/>
    </xf>
    <xf numFmtId="164" fontId="5" fillId="5" borderId="84" xfId="17" applyNumberFormat="1" applyFont="1" applyFill="1" applyBorder="1" applyAlignment="1">
      <alignment horizontal="right" vertical="center"/>
    </xf>
    <xf numFmtId="0" fontId="8" fillId="5" borderId="11" xfId="17" applyFont="1" applyFill="1" applyBorder="1" applyAlignment="1">
      <alignment horizontal="left"/>
    </xf>
    <xf numFmtId="0" fontId="5" fillId="5" borderId="0" xfId="17" applyFont="1" applyFill="1" applyBorder="1" applyAlignment="1">
      <alignment horizontal="right"/>
    </xf>
    <xf numFmtId="0" fontId="5" fillId="5" borderId="12" xfId="17" applyFont="1" applyFill="1" applyBorder="1" applyAlignment="1">
      <alignment horizontal="right"/>
    </xf>
    <xf numFmtId="1" fontId="5" fillId="5" borderId="11" xfId="17" applyNumberFormat="1" applyFont="1" applyFill="1" applyBorder="1" applyAlignment="1">
      <alignment horizontal="left" vertical="center"/>
    </xf>
    <xf numFmtId="164" fontId="5" fillId="5" borderId="85" xfId="17" applyNumberFormat="1" applyFont="1" applyFill="1" applyBorder="1" applyAlignment="1">
      <alignment horizontal="right"/>
    </xf>
    <xf numFmtId="164" fontId="5" fillId="5" borderId="86" xfId="17" applyNumberFormat="1" applyFont="1" applyFill="1" applyBorder="1" applyAlignment="1">
      <alignment horizontal="right"/>
    </xf>
    <xf numFmtId="164" fontId="5" fillId="5" borderId="31" xfId="17" applyNumberFormat="1" applyFont="1" applyFill="1" applyBorder="1" applyAlignment="1">
      <alignment horizontal="left" vertical="center"/>
    </xf>
    <xf numFmtId="164" fontId="5" fillId="5" borderId="20" xfId="17" applyNumberFormat="1" applyFont="1" applyFill="1" applyBorder="1" applyAlignment="1">
      <alignment horizontal="right"/>
    </xf>
    <xf numFmtId="164" fontId="5" fillId="5" borderId="21" xfId="17" applyNumberFormat="1" applyFont="1" applyFill="1" applyBorder="1" applyAlignment="1">
      <alignment horizontal="right"/>
    </xf>
    <xf numFmtId="0" fontId="5" fillId="5" borderId="31" xfId="17" applyFont="1" applyFill="1" applyBorder="1"/>
    <xf numFmtId="0" fontId="5" fillId="5" borderId="20" xfId="17" applyFont="1" applyFill="1" applyBorder="1"/>
    <xf numFmtId="0" fontId="5" fillId="5" borderId="21" xfId="17" applyFont="1" applyFill="1" applyBorder="1"/>
    <xf numFmtId="0" fontId="5" fillId="6" borderId="13" xfId="17" applyFont="1" applyFill="1" applyBorder="1" applyAlignment="1">
      <alignment vertical="center"/>
    </xf>
    <xf numFmtId="0" fontId="5" fillId="6" borderId="0" xfId="0" applyFont="1" applyFill="1" applyBorder="1" applyAlignment="1">
      <alignment horizontal="right" vertical="center"/>
    </xf>
    <xf numFmtId="0" fontId="5" fillId="6" borderId="12" xfId="0" applyFont="1" applyFill="1" applyBorder="1" applyAlignment="1">
      <alignment horizontal="right" vertical="center"/>
    </xf>
    <xf numFmtId="2" fontId="12" fillId="5" borderId="11" xfId="0" applyNumberFormat="1" applyFont="1" applyFill="1" applyBorder="1" applyAlignment="1">
      <alignment horizontal="left" vertical="center"/>
    </xf>
    <xf numFmtId="2" fontId="5" fillId="5" borderId="11" xfId="0" applyNumberFormat="1" applyFont="1" applyFill="1" applyBorder="1" applyAlignment="1">
      <alignment horizontal="left" vertical="center" indent="1"/>
    </xf>
    <xf numFmtId="0" fontId="5" fillId="5" borderId="11" xfId="17" applyFont="1" applyFill="1" applyBorder="1" applyAlignment="1">
      <alignment horizontal="left" vertical="center" wrapText="1" indent="1"/>
    </xf>
    <xf numFmtId="2" fontId="11" fillId="5" borderId="28" xfId="0" applyNumberFormat="1" applyFont="1" applyFill="1" applyBorder="1" applyAlignment="1">
      <alignment horizontal="left" vertical="center"/>
    </xf>
    <xf numFmtId="2" fontId="17" fillId="5" borderId="29" xfId="0" applyNumberFormat="1" applyFont="1" applyFill="1" applyBorder="1" applyAlignment="1">
      <alignment horizontal="left" vertical="center"/>
    </xf>
    <xf numFmtId="2" fontId="17" fillId="5" borderId="30" xfId="0" applyNumberFormat="1" applyFont="1" applyFill="1" applyBorder="1" applyAlignment="1">
      <alignment horizontal="left" vertical="center"/>
    </xf>
    <xf numFmtId="2" fontId="8" fillId="5" borderId="11" xfId="9" applyNumberFormat="1" applyFont="1" applyFill="1" applyBorder="1" applyAlignment="1">
      <alignment horizontal="center" vertical="center"/>
    </xf>
    <xf numFmtId="2" fontId="8" fillId="5" borderId="0" xfId="9" applyNumberFormat="1" applyFont="1" applyFill="1" applyBorder="1" applyAlignment="1">
      <alignment horizontal="center" vertical="center"/>
    </xf>
    <xf numFmtId="0" fontId="21" fillId="5" borderId="0" xfId="9" applyFont="1" applyFill="1" applyBorder="1" applyAlignment="1">
      <alignment horizontal="center"/>
    </xf>
    <xf numFmtId="0" fontId="5" fillId="5" borderId="12" xfId="17" applyFont="1" applyFill="1" applyBorder="1"/>
    <xf numFmtId="2" fontId="8" fillId="6" borderId="13" xfId="9" applyNumberFormat="1" applyFont="1" applyFill="1" applyBorder="1" applyAlignment="1">
      <alignment vertical="center"/>
    </xf>
    <xf numFmtId="2" fontId="21" fillId="6" borderId="11" xfId="9" applyNumberFormat="1" applyFont="1" applyFill="1" applyBorder="1" applyAlignment="1">
      <alignment vertical="center"/>
    </xf>
    <xf numFmtId="0" fontId="8" fillId="5" borderId="11" xfId="12" applyFont="1" applyFill="1" applyBorder="1" applyAlignment="1">
      <alignment horizontal="left" vertical="center"/>
    </xf>
    <xf numFmtId="164" fontId="5" fillId="5" borderId="0" xfId="9" applyNumberFormat="1" applyFont="1" applyFill="1" applyBorder="1" applyAlignment="1">
      <alignment horizontal="right" vertical="center"/>
    </xf>
    <xf numFmtId="164" fontId="8" fillId="5" borderId="12" xfId="9" applyNumberFormat="1" applyFont="1" applyFill="1" applyBorder="1" applyAlignment="1">
      <alignment horizontal="right" vertical="center"/>
    </xf>
    <xf numFmtId="164" fontId="5" fillId="5" borderId="12" xfId="9" applyNumberFormat="1" applyFont="1" applyFill="1" applyBorder="1" applyAlignment="1">
      <alignment horizontal="right" vertical="center"/>
    </xf>
    <xf numFmtId="0" fontId="49" fillId="5" borderId="17" xfId="14" applyFont="1" applyFill="1" applyBorder="1" applyAlignment="1">
      <alignment vertical="top"/>
    </xf>
    <xf numFmtId="164" fontId="8" fillId="5" borderId="0" xfId="9" applyNumberFormat="1" applyFont="1" applyFill="1" applyBorder="1" applyAlignment="1">
      <alignment horizontal="right" vertical="center"/>
    </xf>
    <xf numFmtId="169" fontId="46" fillId="5" borderId="24" xfId="15" applyNumberFormat="1" applyFont="1" applyFill="1" applyBorder="1" applyAlignment="1">
      <alignment vertical="top"/>
    </xf>
    <xf numFmtId="0" fontId="8" fillId="5" borderId="42" xfId="12" applyFont="1" applyFill="1" applyBorder="1" applyAlignment="1">
      <alignment horizontal="left" vertical="center"/>
    </xf>
    <xf numFmtId="0" fontId="5" fillId="5" borderId="11" xfId="12" applyFont="1" applyFill="1" applyBorder="1" applyAlignment="1">
      <alignment horizontal="left" vertical="center"/>
    </xf>
    <xf numFmtId="0" fontId="56" fillId="5" borderId="47" xfId="0" applyFont="1" applyFill="1" applyBorder="1" applyAlignment="1">
      <alignment horizontal="left" vertical="center"/>
    </xf>
    <xf numFmtId="0" fontId="46" fillId="5" borderId="47" xfId="0" applyFont="1" applyFill="1" applyBorder="1" applyAlignment="1">
      <alignment horizontal="left" vertical="center" indent="1"/>
    </xf>
    <xf numFmtId="0" fontId="49" fillId="5" borderId="87" xfId="0" applyFont="1" applyFill="1" applyBorder="1" applyAlignment="1">
      <alignment horizontal="left" vertical="top" indent="1"/>
    </xf>
    <xf numFmtId="164" fontId="8" fillId="5" borderId="20" xfId="9" applyNumberFormat="1" applyFont="1" applyFill="1" applyBorder="1" applyAlignment="1">
      <alignment horizontal="right" vertical="top"/>
    </xf>
    <xf numFmtId="164" fontId="8" fillId="5" borderId="21" xfId="9" applyNumberFormat="1" applyFont="1" applyFill="1" applyBorder="1" applyAlignment="1">
      <alignment horizontal="right" vertical="top"/>
    </xf>
    <xf numFmtId="2" fontId="8" fillId="5" borderId="48" xfId="9" applyNumberFormat="1" applyFont="1" applyFill="1" applyBorder="1" applyAlignment="1">
      <alignment horizontal="center" vertical="center"/>
    </xf>
    <xf numFmtId="2" fontId="8" fillId="5" borderId="88" xfId="9" applyNumberFormat="1" applyFont="1" applyFill="1" applyBorder="1" applyAlignment="1">
      <alignment horizontal="center" vertical="center"/>
    </xf>
    <xf numFmtId="0" fontId="21" fillId="5" borderId="88" xfId="9" applyFont="1" applyFill="1" applyBorder="1" applyAlignment="1">
      <alignment horizontal="center"/>
    </xf>
    <xf numFmtId="0" fontId="5" fillId="5" borderId="88" xfId="17" applyFont="1" applyFill="1" applyBorder="1"/>
    <xf numFmtId="0" fontId="5" fillId="5" borderId="89" xfId="17" applyFont="1" applyFill="1" applyBorder="1"/>
    <xf numFmtId="0" fontId="8" fillId="5" borderId="0" xfId="12" applyFont="1" applyFill="1" applyBorder="1" applyAlignment="1">
      <alignment horizontal="left" vertical="center"/>
    </xf>
    <xf numFmtId="0" fontId="49" fillId="5" borderId="28" xfId="14" applyFont="1" applyFill="1" applyBorder="1" applyAlignment="1">
      <alignment vertical="top"/>
    </xf>
    <xf numFmtId="164" fontId="8" fillId="5" borderId="29" xfId="9" applyNumberFormat="1" applyFont="1" applyFill="1" applyBorder="1" applyAlignment="1">
      <alignment horizontal="right" vertical="center"/>
    </xf>
    <xf numFmtId="164" fontId="8" fillId="5" borderId="30" xfId="9" applyNumberFormat="1" applyFont="1" applyFill="1" applyBorder="1" applyAlignment="1">
      <alignment horizontal="right" vertical="center"/>
    </xf>
    <xf numFmtId="0" fontId="3" fillId="5" borderId="11" xfId="17" applyFont="1" applyFill="1" applyBorder="1"/>
    <xf numFmtId="0" fontId="3" fillId="5" borderId="0" xfId="17" applyFont="1" applyFill="1" applyBorder="1"/>
    <xf numFmtId="0" fontId="3" fillId="5" borderId="12" xfId="17" applyFont="1" applyFill="1" applyBorder="1"/>
    <xf numFmtId="164" fontId="3" fillId="9" borderId="13" xfId="17" applyNumberFormat="1" applyFont="1" applyFill="1" applyBorder="1" applyAlignment="1">
      <alignment horizontal="right" vertical="center" wrapText="1"/>
    </xf>
    <xf numFmtId="164" fontId="3" fillId="9" borderId="7" xfId="17" applyNumberFormat="1" applyFont="1" applyFill="1" applyBorder="1" applyAlignment="1">
      <alignment horizontal="right" vertical="center" wrapText="1"/>
    </xf>
    <xf numFmtId="164" fontId="3" fillId="9" borderId="11" xfId="17" applyNumberFormat="1" applyFont="1" applyFill="1" applyBorder="1" applyAlignment="1">
      <alignment horizontal="right" vertical="center" wrapText="1"/>
    </xf>
    <xf numFmtId="164" fontId="3" fillId="9" borderId="0" xfId="17" applyNumberFormat="1" applyFont="1" applyFill="1" applyBorder="1" applyAlignment="1">
      <alignment horizontal="right" vertical="center" wrapText="1"/>
    </xf>
    <xf numFmtId="170" fontId="49" fillId="5" borderId="0" xfId="3" applyNumberFormat="1" applyFont="1" applyFill="1" applyBorder="1" applyAlignment="1">
      <alignment horizontal="right" vertical="center"/>
    </xf>
    <xf numFmtId="164" fontId="3" fillId="5" borderId="0" xfId="17" applyNumberFormat="1" applyFont="1" applyFill="1" applyBorder="1" applyAlignment="1">
      <alignment horizontal="right" vertical="center" wrapText="1"/>
    </xf>
    <xf numFmtId="164" fontId="3" fillId="5" borderId="12" xfId="17" applyNumberFormat="1" applyFont="1" applyFill="1" applyBorder="1" applyAlignment="1">
      <alignment horizontal="right" vertical="center" wrapText="1"/>
    </xf>
    <xf numFmtId="164" fontId="7" fillId="5" borderId="0" xfId="17" applyNumberFormat="1" applyFont="1" applyFill="1" applyBorder="1" applyAlignment="1">
      <alignment horizontal="right" vertical="center" wrapText="1"/>
    </xf>
    <xf numFmtId="170" fontId="49" fillId="5" borderId="20" xfId="3" applyNumberFormat="1" applyFont="1" applyFill="1" applyBorder="1" applyAlignment="1">
      <alignment horizontal="right" vertical="center"/>
    </xf>
    <xf numFmtId="164" fontId="3" fillId="5" borderId="20" xfId="17" applyNumberFormat="1" applyFont="1" applyFill="1" applyBorder="1" applyAlignment="1">
      <alignment horizontal="right" vertical="center" wrapText="1"/>
    </xf>
    <xf numFmtId="164" fontId="3" fillId="5" borderId="21" xfId="17" applyNumberFormat="1" applyFont="1" applyFill="1" applyBorder="1" applyAlignment="1">
      <alignment horizontal="right" vertical="center" wrapText="1"/>
    </xf>
    <xf numFmtId="0" fontId="5" fillId="5" borderId="11" xfId="17" applyFont="1" applyFill="1" applyBorder="1"/>
    <xf numFmtId="0" fontId="5" fillId="6" borderId="13" xfId="17" applyFont="1" applyFill="1" applyBorder="1" applyAlignment="1">
      <alignment horizontal="center" vertical="center" wrapText="1"/>
    </xf>
    <xf numFmtId="0" fontId="5" fillId="6" borderId="11" xfId="17" applyFont="1" applyFill="1" applyBorder="1" applyAlignment="1">
      <alignment horizontal="center" vertical="center" wrapText="1"/>
    </xf>
    <xf numFmtId="0" fontId="8" fillId="6" borderId="11" xfId="17" applyFont="1" applyFill="1" applyBorder="1" applyAlignment="1">
      <alignment vertical="center" wrapText="1"/>
    </xf>
    <xf numFmtId="0" fontId="5" fillId="6" borderId="0" xfId="17" applyFont="1" applyFill="1" applyBorder="1" applyAlignment="1">
      <alignment horizontal="right" vertical="center"/>
    </xf>
    <xf numFmtId="0" fontId="5" fillId="6" borderId="12" xfId="17" applyFont="1" applyFill="1" applyBorder="1" applyAlignment="1">
      <alignment horizontal="right" vertical="center"/>
    </xf>
    <xf numFmtId="0" fontId="8" fillId="5" borderId="11" xfId="17" applyFont="1" applyFill="1" applyBorder="1" applyAlignment="1">
      <alignment horizontal="left" vertical="center" wrapText="1"/>
    </xf>
    <xf numFmtId="0" fontId="15" fillId="5" borderId="0" xfId="17" applyFont="1" applyFill="1" applyBorder="1" applyAlignment="1">
      <alignment horizontal="right" vertical="center" wrapText="1"/>
    </xf>
    <xf numFmtId="0" fontId="15" fillId="5" borderId="12" xfId="17" applyFont="1" applyFill="1" applyBorder="1" applyAlignment="1">
      <alignment horizontal="right" vertical="center" wrapText="1"/>
    </xf>
    <xf numFmtId="164" fontId="5" fillId="5" borderId="0" xfId="17" applyNumberFormat="1" applyFont="1" applyFill="1" applyBorder="1" applyAlignment="1">
      <alignment horizontal="right" vertical="center"/>
    </xf>
    <xf numFmtId="164" fontId="5" fillId="5" borderId="12" xfId="17" applyNumberFormat="1" applyFont="1" applyFill="1" applyBorder="1" applyAlignment="1">
      <alignment horizontal="right" vertical="center"/>
    </xf>
    <xf numFmtId="2" fontId="5" fillId="5" borderId="0" xfId="3" applyNumberFormat="1" applyFont="1" applyFill="1" applyBorder="1" applyAlignment="1">
      <alignment horizontal="right" vertical="center"/>
    </xf>
    <xf numFmtId="2" fontId="5" fillId="5" borderId="12" xfId="3" applyNumberFormat="1" applyFont="1" applyFill="1" applyBorder="1" applyAlignment="1">
      <alignment horizontal="right" vertical="center"/>
    </xf>
    <xf numFmtId="164" fontId="5" fillId="5" borderId="0" xfId="17" applyNumberFormat="1" applyFont="1" applyFill="1" applyBorder="1"/>
    <xf numFmtId="164" fontId="5" fillId="5" borderId="12" xfId="17" applyNumberFormat="1" applyFont="1" applyFill="1" applyBorder="1"/>
    <xf numFmtId="164" fontId="5" fillId="5" borderId="0" xfId="17" applyNumberFormat="1" applyFont="1" applyFill="1" applyBorder="1" applyAlignment="1">
      <alignment horizontal="right" vertical="center" wrapText="1"/>
    </xf>
    <xf numFmtId="0" fontId="8" fillId="6" borderId="27" xfId="17" applyFont="1" applyFill="1" applyBorder="1" applyAlignment="1">
      <alignment horizontal="left" vertical="center" wrapText="1"/>
    </xf>
    <xf numFmtId="164" fontId="9" fillId="5" borderId="0" xfId="17" applyNumberFormat="1" applyFont="1" applyFill="1"/>
    <xf numFmtId="164" fontId="9" fillId="5" borderId="12" xfId="17" applyNumberFormat="1" applyFont="1" applyFill="1" applyBorder="1"/>
    <xf numFmtId="2" fontId="5" fillId="5" borderId="0" xfId="17" applyNumberFormat="1" applyFont="1" applyFill="1" applyBorder="1" applyAlignment="1">
      <alignment horizontal="right" vertical="center"/>
    </xf>
    <xf numFmtId="2" fontId="5" fillId="5" borderId="12" xfId="17" applyNumberFormat="1" applyFont="1" applyFill="1" applyBorder="1" applyAlignment="1">
      <alignment horizontal="right" vertical="center"/>
    </xf>
    <xf numFmtId="0" fontId="11" fillId="5" borderId="28" xfId="17" applyFont="1" applyFill="1" applyBorder="1" applyAlignment="1">
      <alignment horizontal="left" vertical="center" wrapText="1"/>
    </xf>
    <xf numFmtId="164" fontId="5" fillId="5" borderId="29" xfId="17" applyNumberFormat="1" applyFont="1" applyFill="1" applyBorder="1" applyAlignment="1">
      <alignment horizontal="right" vertical="center"/>
    </xf>
    <xf numFmtId="164" fontId="5" fillId="5" borderId="30" xfId="17" applyNumberFormat="1" applyFont="1" applyFill="1" applyBorder="1" applyAlignment="1">
      <alignment horizontal="right" vertical="center"/>
    </xf>
    <xf numFmtId="0" fontId="2" fillId="5" borderId="11" xfId="8" applyFont="1" applyFill="1" applyBorder="1" applyAlignment="1">
      <alignment horizontal="center" vertical="center" wrapText="1"/>
    </xf>
    <xf numFmtId="0" fontId="2" fillId="5" borderId="0" xfId="8" applyFont="1" applyFill="1" applyBorder="1" applyAlignment="1">
      <alignment vertical="center" wrapText="1"/>
    </xf>
    <xf numFmtId="0" fontId="2" fillId="5" borderId="0" xfId="8" applyFont="1" applyFill="1" applyBorder="1" applyAlignment="1">
      <alignment horizontal="center" vertical="center" wrapText="1"/>
    </xf>
    <xf numFmtId="0" fontId="2" fillId="5" borderId="90" xfId="8" applyFont="1" applyFill="1" applyBorder="1" applyAlignment="1">
      <alignment horizontal="right" vertical="center" wrapText="1"/>
    </xf>
    <xf numFmtId="0" fontId="0" fillId="5" borderId="90" xfId="0" applyFill="1" applyBorder="1" applyAlignment="1">
      <alignment horizontal="right"/>
    </xf>
    <xf numFmtId="0" fontId="0" fillId="5" borderId="91" xfId="0" applyFill="1" applyBorder="1" applyAlignment="1">
      <alignment horizontal="center"/>
    </xf>
    <xf numFmtId="172" fontId="67" fillId="16" borderId="92" xfId="8" applyNumberFormat="1" applyFont="1" applyFill="1" applyBorder="1" applyAlignment="1">
      <alignment vertical="center" wrapText="1"/>
    </xf>
    <xf numFmtId="172" fontId="67" fillId="16" borderId="93" xfId="8" applyNumberFormat="1" applyFont="1" applyFill="1" applyBorder="1" applyAlignment="1">
      <alignment vertical="center" wrapText="1"/>
    </xf>
    <xf numFmtId="172" fontId="67" fillId="16" borderId="93" xfId="8" applyNumberFormat="1" applyFont="1" applyFill="1" applyBorder="1" applyAlignment="1">
      <alignment horizontal="center" vertical="center" wrapText="1"/>
    </xf>
    <xf numFmtId="172" fontId="67" fillId="16" borderId="11" xfId="8" applyNumberFormat="1" applyFont="1" applyFill="1" applyBorder="1" applyAlignment="1">
      <alignment vertical="center" wrapText="1"/>
    </xf>
    <xf numFmtId="172" fontId="67" fillId="16" borderId="0" xfId="8" applyNumberFormat="1" applyFont="1" applyFill="1" applyBorder="1" applyAlignment="1">
      <alignment vertical="center" wrapText="1"/>
    </xf>
    <xf numFmtId="172" fontId="67" fillId="16" borderId="94" xfId="8" applyNumberFormat="1" applyFont="1" applyFill="1" applyBorder="1" applyAlignment="1">
      <alignment horizontal="right" vertical="center" wrapText="1"/>
    </xf>
    <xf numFmtId="172" fontId="67" fillId="5" borderId="0" xfId="8" applyNumberFormat="1" applyFont="1" applyFill="1" applyBorder="1" applyAlignment="1">
      <alignment horizontal="center" vertical="center"/>
    </xf>
    <xf numFmtId="172" fontId="22" fillId="5" borderId="0" xfId="8" applyNumberFormat="1" applyFont="1" applyFill="1" applyBorder="1" applyAlignment="1">
      <alignment horizontal="right" vertical="center"/>
    </xf>
    <xf numFmtId="172" fontId="67" fillId="5" borderId="0" xfId="8" applyNumberFormat="1" applyFont="1" applyFill="1" applyBorder="1" applyAlignment="1">
      <alignment horizontal="right" vertical="center"/>
    </xf>
    <xf numFmtId="0" fontId="68" fillId="5" borderId="0" xfId="0" applyFont="1" applyFill="1" applyBorder="1" applyAlignment="1">
      <alignment horizontal="right"/>
    </xf>
    <xf numFmtId="0" fontId="68" fillId="5" borderId="12" xfId="0" applyFont="1" applyFill="1" applyBorder="1" applyAlignment="1">
      <alignment horizontal="center"/>
    </xf>
    <xf numFmtId="0" fontId="23" fillId="5" borderId="11" xfId="20" applyFont="1" applyFill="1" applyBorder="1" applyAlignment="1">
      <alignment horizontal="left" vertical="center" wrapText="1"/>
    </xf>
    <xf numFmtId="0" fontId="23" fillId="5" borderId="0" xfId="20" applyFont="1" applyFill="1" applyBorder="1" applyAlignment="1">
      <alignment horizontal="left" vertical="center" wrapText="1"/>
    </xf>
    <xf numFmtId="172" fontId="68" fillId="5" borderId="0" xfId="8" applyNumberFormat="1" applyFont="1" applyFill="1" applyBorder="1" applyAlignment="1">
      <alignment horizontal="center" vertical="center"/>
    </xf>
    <xf numFmtId="172" fontId="23" fillId="5" borderId="0" xfId="8" applyNumberFormat="1" applyFont="1" applyFill="1" applyBorder="1" applyAlignment="1">
      <alignment horizontal="right" vertical="center"/>
    </xf>
    <xf numFmtId="172" fontId="68" fillId="5" borderId="0" xfId="8" applyNumberFormat="1" applyFont="1" applyFill="1" applyBorder="1" applyAlignment="1">
      <alignment horizontal="right" vertical="center"/>
    </xf>
    <xf numFmtId="172" fontId="23" fillId="5" borderId="0" xfId="8" applyNumberFormat="1" applyFont="1" applyFill="1" applyBorder="1" applyAlignment="1">
      <alignment horizontal="right" vertical="center" wrapText="1"/>
    </xf>
    <xf numFmtId="172" fontId="23" fillId="5" borderId="12" xfId="8" applyNumberFormat="1" applyFont="1" applyFill="1" applyBorder="1" applyAlignment="1">
      <alignment horizontal="center" vertical="center" wrapText="1"/>
    </xf>
    <xf numFmtId="0" fontId="68" fillId="5" borderId="0" xfId="20" applyFont="1" applyFill="1" applyBorder="1" applyAlignment="1">
      <alignment horizontal="left" vertical="center" wrapText="1"/>
    </xf>
    <xf numFmtId="172" fontId="23" fillId="5" borderId="0" xfId="8" applyNumberFormat="1" applyFont="1" applyFill="1" applyBorder="1" applyAlignment="1">
      <alignment horizontal="center" vertical="center"/>
    </xf>
    <xf numFmtId="172" fontId="68" fillId="5" borderId="94" xfId="8" applyNumberFormat="1" applyFont="1" applyFill="1" applyBorder="1" applyAlignment="1">
      <alignment horizontal="center" vertical="center"/>
    </xf>
    <xf numFmtId="172" fontId="23" fillId="5" borderId="94" xfId="8" applyNumberFormat="1" applyFont="1" applyFill="1" applyBorder="1" applyAlignment="1">
      <alignment horizontal="right" vertical="center"/>
    </xf>
    <xf numFmtId="172" fontId="68" fillId="5" borderId="94" xfId="8" applyNumberFormat="1" applyFont="1" applyFill="1" applyBorder="1" applyAlignment="1">
      <alignment horizontal="right" vertical="center"/>
    </xf>
    <xf numFmtId="172" fontId="23" fillId="5" borderId="95" xfId="8" applyNumberFormat="1" applyFont="1" applyFill="1" applyBorder="1" applyAlignment="1">
      <alignment horizontal="center" vertical="center" wrapText="1"/>
    </xf>
    <xf numFmtId="0" fontId="23" fillId="5" borderId="96" xfId="20" applyFont="1" applyFill="1" applyBorder="1" applyAlignment="1">
      <alignment horizontal="left" vertical="center" wrapText="1"/>
    </xf>
    <xf numFmtId="0" fontId="23" fillId="5" borderId="97" xfId="20" applyFont="1" applyFill="1" applyBorder="1" applyAlignment="1">
      <alignment horizontal="left" vertical="center" wrapText="1"/>
    </xf>
    <xf numFmtId="172" fontId="68" fillId="5" borderId="97" xfId="8" applyNumberFormat="1" applyFont="1" applyFill="1" applyBorder="1" applyAlignment="1">
      <alignment horizontal="center" vertical="center"/>
    </xf>
    <xf numFmtId="172" fontId="23" fillId="5" borderId="98" xfId="8" applyNumberFormat="1" applyFont="1" applyFill="1" applyBorder="1" applyAlignment="1">
      <alignment horizontal="center" vertical="center" wrapText="1"/>
    </xf>
    <xf numFmtId="172" fontId="68" fillId="5" borderId="99" xfId="8" applyNumberFormat="1" applyFont="1" applyFill="1" applyBorder="1" applyAlignment="1">
      <alignment horizontal="center" vertical="center"/>
    </xf>
    <xf numFmtId="172" fontId="23" fillId="5" borderId="99" xfId="8" applyNumberFormat="1" applyFont="1" applyFill="1" applyBorder="1" applyAlignment="1">
      <alignment horizontal="right" vertical="center"/>
    </xf>
    <xf numFmtId="172" fontId="68" fillId="5" borderId="99" xfId="8" applyNumberFormat="1" applyFont="1" applyFill="1" applyBorder="1" applyAlignment="1">
      <alignment horizontal="right" vertical="center"/>
    </xf>
    <xf numFmtId="172" fontId="23" fillId="5" borderId="100" xfId="8" applyNumberFormat="1" applyFont="1" applyFill="1" applyBorder="1" applyAlignment="1">
      <alignment horizontal="center" vertical="center" wrapText="1"/>
    </xf>
    <xf numFmtId="0" fontId="23" fillId="5" borderId="97" xfId="8" applyFont="1" applyFill="1" applyBorder="1" applyAlignment="1">
      <alignment horizontal="left" vertical="center" wrapText="1"/>
    </xf>
    <xf numFmtId="172" fontId="68" fillId="5" borderId="0" xfId="8" applyNumberFormat="1" applyFont="1" applyFill="1" applyBorder="1" applyAlignment="1">
      <alignment horizontal="left" vertical="center" wrapText="1"/>
    </xf>
    <xf numFmtId="172" fontId="68" fillId="5" borderId="0" xfId="8" applyNumberFormat="1" applyFont="1" applyFill="1" applyBorder="1" applyAlignment="1">
      <alignment horizontal="left" vertical="center"/>
    </xf>
    <xf numFmtId="172" fontId="23" fillId="5" borderId="12" xfId="8" applyNumberFormat="1" applyFont="1" applyFill="1" applyBorder="1" applyAlignment="1">
      <alignment horizontal="center" vertical="center"/>
    </xf>
    <xf numFmtId="0" fontId="22" fillId="5" borderId="101" xfId="8" applyFont="1" applyFill="1" applyBorder="1" applyAlignment="1">
      <alignment horizontal="right" vertical="center"/>
    </xf>
    <xf numFmtId="172" fontId="22" fillId="5" borderId="101" xfId="8" applyNumberFormat="1" applyFont="1" applyFill="1" applyBorder="1" applyAlignment="1">
      <alignment horizontal="right" vertical="center"/>
    </xf>
    <xf numFmtId="172" fontId="22" fillId="5" borderId="102" xfId="8" applyNumberFormat="1" applyFont="1" applyFill="1" applyBorder="1" applyAlignment="1">
      <alignment horizontal="left" vertical="center"/>
    </xf>
    <xf numFmtId="0" fontId="23" fillId="5" borderId="11" xfId="8" applyFont="1" applyFill="1" applyBorder="1" applyAlignment="1">
      <alignment horizontal="left" vertical="center"/>
    </xf>
    <xf numFmtId="0" fontId="24" fillId="5" borderId="0" xfId="8" applyFont="1" applyFill="1" applyBorder="1" applyAlignment="1">
      <alignment vertical="center" wrapText="1"/>
    </xf>
    <xf numFmtId="0" fontId="24" fillId="5" borderId="0" xfId="8" applyFont="1" applyFill="1" applyBorder="1" applyAlignment="1">
      <alignment horizontal="center" vertical="center"/>
    </xf>
    <xf numFmtId="172" fontId="24" fillId="5" borderId="0" xfId="8" applyNumberFormat="1" applyFont="1" applyFill="1" applyBorder="1" applyAlignment="1">
      <alignment horizontal="center" vertical="center"/>
    </xf>
    <xf numFmtId="172" fontId="68" fillId="5" borderId="0" xfId="0" applyNumberFormat="1" applyFont="1" applyFill="1" applyBorder="1" applyAlignment="1">
      <alignment horizontal="right"/>
    </xf>
    <xf numFmtId="0" fontId="68" fillId="5" borderId="12" xfId="0" applyFont="1" applyFill="1" applyBorder="1" applyAlignment="1">
      <alignment horizontal="right"/>
    </xf>
    <xf numFmtId="0" fontId="69" fillId="5" borderId="0" xfId="0" applyFont="1" applyFill="1" applyBorder="1" applyAlignment="1">
      <alignment horizontal="left" vertical="top" wrapText="1"/>
    </xf>
    <xf numFmtId="0" fontId="49" fillId="6" borderId="103" xfId="0" applyFont="1" applyFill="1" applyBorder="1" applyAlignment="1">
      <alignment horizontal="center" vertical="top" wrapText="1"/>
    </xf>
    <xf numFmtId="0" fontId="49" fillId="6" borderId="104" xfId="0" applyFont="1" applyFill="1" applyBorder="1" applyAlignment="1">
      <alignment horizontal="center" vertical="top" wrapText="1"/>
    </xf>
    <xf numFmtId="0" fontId="49" fillId="6" borderId="105" xfId="0" applyFont="1" applyFill="1" applyBorder="1" applyAlignment="1">
      <alignment horizontal="center" vertical="top" wrapText="1"/>
    </xf>
    <xf numFmtId="0" fontId="46" fillId="5" borderId="0" xfId="0" applyFont="1" applyFill="1" applyBorder="1" applyAlignment="1">
      <alignment horizontal="center" wrapText="1"/>
    </xf>
    <xf numFmtId="0" fontId="46" fillId="7" borderId="106" xfId="0" applyFont="1" applyFill="1" applyBorder="1" applyAlignment="1">
      <alignment horizontal="center" vertical="center" wrapText="1"/>
    </xf>
    <xf numFmtId="0" fontId="49" fillId="5" borderId="11" xfId="0" applyFont="1" applyFill="1" applyBorder="1" applyAlignment="1">
      <alignment horizontal="center" vertical="center" wrapText="1"/>
    </xf>
    <xf numFmtId="0" fontId="49" fillId="5" borderId="107" xfId="0" applyFont="1" applyFill="1" applyBorder="1" applyAlignment="1">
      <alignment horizontal="center" vertical="center" wrapText="1"/>
    </xf>
    <xf numFmtId="0" fontId="49" fillId="5" borderId="108" xfId="0" applyFont="1" applyFill="1" applyBorder="1" applyAlignment="1">
      <alignment horizontal="center" vertical="center" wrapText="1"/>
    </xf>
    <xf numFmtId="0" fontId="49" fillId="5" borderId="109" xfId="0" applyFont="1" applyFill="1" applyBorder="1" applyAlignment="1">
      <alignment horizontal="center" vertical="center" wrapText="1"/>
    </xf>
    <xf numFmtId="0" fontId="8" fillId="7" borderId="110" xfId="0" applyFont="1" applyFill="1" applyBorder="1" applyAlignment="1">
      <alignment horizontal="center" vertical="center" wrapText="1"/>
    </xf>
    <xf numFmtId="0" fontId="8" fillId="7" borderId="111" xfId="0" applyFont="1" applyFill="1" applyBorder="1" applyAlignment="1">
      <alignment horizontal="center" vertical="center" wrapText="1"/>
    </xf>
    <xf numFmtId="0" fontId="8" fillId="7" borderId="112" xfId="0" applyFont="1" applyFill="1" applyBorder="1" applyAlignment="1">
      <alignment horizontal="center" vertical="center" wrapText="1"/>
    </xf>
    <xf numFmtId="0" fontId="70" fillId="5" borderId="31" xfId="6" applyFont="1" applyFill="1" applyBorder="1"/>
    <xf numFmtId="0" fontId="70" fillId="5" borderId="20" xfId="6" applyFont="1" applyFill="1" applyBorder="1"/>
    <xf numFmtId="0" fontId="70" fillId="5" borderId="21" xfId="6" applyFont="1" applyFill="1" applyBorder="1"/>
    <xf numFmtId="2" fontId="60" fillId="6" borderId="13" xfId="9" applyNumberFormat="1" applyFont="1" applyFill="1" applyBorder="1" applyAlignment="1">
      <alignment vertical="center" wrapText="1"/>
    </xf>
    <xf numFmtId="2" fontId="60" fillId="6" borderId="11" xfId="9" applyNumberFormat="1" applyFont="1" applyFill="1" applyBorder="1" applyAlignment="1">
      <alignment vertical="center"/>
    </xf>
    <xf numFmtId="2" fontId="71" fillId="6" borderId="11" xfId="9" applyNumberFormat="1" applyFont="1" applyFill="1" applyBorder="1" applyAlignment="1">
      <alignment vertical="center"/>
    </xf>
    <xf numFmtId="2" fontId="8" fillId="2" borderId="11" xfId="2" applyNumberFormat="1" applyFont="1" applyFill="1" applyBorder="1" applyAlignment="1">
      <alignment horizontal="left" vertical="center" wrapText="1"/>
    </xf>
    <xf numFmtId="165" fontId="8" fillId="2" borderId="0" xfId="2" applyNumberFormat="1" applyFont="1" applyFill="1" applyBorder="1" applyAlignment="1">
      <alignment vertical="center"/>
    </xf>
    <xf numFmtId="3" fontId="8" fillId="2" borderId="0" xfId="2" applyNumberFormat="1" applyFont="1" applyFill="1" applyBorder="1" applyAlignment="1">
      <alignment horizontal="right" vertical="center"/>
    </xf>
    <xf numFmtId="165" fontId="8" fillId="2" borderId="0" xfId="2" applyNumberFormat="1" applyFont="1" applyFill="1" applyBorder="1" applyAlignment="1">
      <alignment horizontal="right" vertical="center"/>
    </xf>
    <xf numFmtId="168" fontId="8" fillId="2" borderId="11" xfId="2" applyNumberFormat="1" applyFont="1" applyFill="1" applyBorder="1" applyAlignment="1">
      <alignment horizontal="left" vertical="center"/>
    </xf>
    <xf numFmtId="2" fontId="71" fillId="6" borderId="0" xfId="9" applyNumberFormat="1" applyFont="1" applyFill="1" applyBorder="1" applyAlignment="1">
      <alignment vertical="center"/>
    </xf>
    <xf numFmtId="1" fontId="5" fillId="2" borderId="20" xfId="2" applyNumberFormat="1" applyFont="1" applyFill="1" applyBorder="1" applyAlignment="1">
      <alignment vertical="center" wrapText="1"/>
    </xf>
    <xf numFmtId="164" fontId="5" fillId="2" borderId="20" xfId="2" applyNumberFormat="1" applyFont="1" applyFill="1" applyBorder="1" applyAlignment="1">
      <alignment vertical="center" wrapText="1"/>
    </xf>
    <xf numFmtId="164" fontId="5" fillId="2" borderId="21" xfId="2" applyNumberFormat="1" applyFont="1" applyFill="1" applyBorder="1" applyAlignment="1">
      <alignment vertical="center" wrapText="1"/>
    </xf>
    <xf numFmtId="0" fontId="60" fillId="2" borderId="0" xfId="6" applyFont="1" applyFill="1" applyAlignment="1">
      <alignment vertical="center"/>
    </xf>
    <xf numFmtId="0" fontId="60" fillId="2" borderId="0" xfId="6" applyFont="1" applyFill="1" applyBorder="1" applyAlignment="1">
      <alignment vertical="center"/>
    </xf>
    <xf numFmtId="0" fontId="60" fillId="2" borderId="12" xfId="6" applyFont="1" applyFill="1" applyBorder="1" applyAlignment="1">
      <alignment vertical="center"/>
    </xf>
    <xf numFmtId="2" fontId="60" fillId="6" borderId="7" xfId="9" applyNumberFormat="1" applyFont="1" applyFill="1" applyBorder="1" applyAlignment="1">
      <alignment horizontal="center" vertical="center" wrapText="1"/>
    </xf>
    <xf numFmtId="2" fontId="8" fillId="5" borderId="0" xfId="2" applyNumberFormat="1" applyFont="1" applyFill="1" applyBorder="1" applyAlignment="1">
      <alignment horizontal="left" vertical="center" wrapText="1"/>
    </xf>
    <xf numFmtId="173" fontId="8" fillId="5" borderId="0" xfId="2" applyNumberFormat="1" applyFont="1" applyFill="1" applyBorder="1" applyAlignment="1">
      <alignment horizontal="right" vertical="center"/>
    </xf>
    <xf numFmtId="173" fontId="8" fillId="5" borderId="12" xfId="2" applyNumberFormat="1" applyFont="1" applyFill="1" applyBorder="1" applyAlignment="1">
      <alignment horizontal="right" vertical="center"/>
    </xf>
    <xf numFmtId="0" fontId="8" fillId="5" borderId="0" xfId="6" applyFont="1" applyFill="1" applyBorder="1" applyAlignment="1">
      <alignment horizontal="left" vertical="center" wrapText="1"/>
    </xf>
    <xf numFmtId="173" fontId="8" fillId="5" borderId="0" xfId="6" applyNumberFormat="1" applyFont="1" applyFill="1" applyBorder="1" applyAlignment="1">
      <alignment vertical="center"/>
    </xf>
    <xf numFmtId="173" fontId="8" fillId="5" borderId="12" xfId="6" applyNumberFormat="1" applyFont="1" applyFill="1" applyBorder="1" applyAlignment="1">
      <alignment vertical="center"/>
    </xf>
    <xf numFmtId="2" fontId="8" fillId="2" borderId="29" xfId="2" applyNumberFormat="1" applyFont="1" applyFill="1" applyBorder="1" applyAlignment="1">
      <alignment horizontal="left" vertical="top" wrapText="1"/>
    </xf>
    <xf numFmtId="173" fontId="8" fillId="2" borderId="29" xfId="2" applyNumberFormat="1" applyFont="1" applyFill="1" applyBorder="1" applyAlignment="1">
      <alignment horizontal="right" vertical="top"/>
    </xf>
    <xf numFmtId="173" fontId="8" fillId="2" borderId="30" xfId="2" applyNumberFormat="1" applyFont="1" applyFill="1" applyBorder="1" applyAlignment="1">
      <alignment horizontal="right" vertical="top"/>
    </xf>
    <xf numFmtId="0" fontId="60" fillId="2" borderId="0" xfId="6" applyFont="1" applyFill="1" applyBorder="1"/>
    <xf numFmtId="0" fontId="60" fillId="2" borderId="12" xfId="6" applyFont="1" applyFill="1" applyBorder="1"/>
    <xf numFmtId="2" fontId="8" fillId="5" borderId="0" xfId="2" applyNumberFormat="1" applyFont="1" applyFill="1" applyBorder="1" applyAlignment="1">
      <alignment horizontal="left" vertical="center"/>
    </xf>
    <xf numFmtId="2" fontId="8" fillId="2" borderId="0" xfId="2" applyNumberFormat="1" applyFont="1" applyFill="1" applyBorder="1" applyAlignment="1">
      <alignment vertical="center"/>
    </xf>
    <xf numFmtId="164" fontId="8" fillId="2" borderId="0" xfId="2" applyNumberFormat="1" applyFont="1" applyFill="1" applyBorder="1" applyAlignment="1">
      <alignment vertical="center"/>
    </xf>
    <xf numFmtId="2" fontId="8" fillId="2" borderId="24" xfId="2" applyNumberFormat="1" applyFont="1" applyFill="1" applyBorder="1" applyAlignment="1">
      <alignment horizontal="left" vertical="center"/>
    </xf>
    <xf numFmtId="173" fontId="8" fillId="2" borderId="24" xfId="2" applyNumberFormat="1" applyFont="1" applyFill="1" applyBorder="1" applyAlignment="1">
      <alignment horizontal="right" vertical="center"/>
    </xf>
    <xf numFmtId="173" fontId="8" fillId="2" borderId="25" xfId="2" applyNumberFormat="1" applyFont="1" applyFill="1" applyBorder="1" applyAlignment="1">
      <alignment horizontal="right" vertical="center"/>
    </xf>
    <xf numFmtId="0" fontId="60" fillId="2" borderId="0" xfId="6" applyFont="1" applyFill="1"/>
    <xf numFmtId="0" fontId="46" fillId="5" borderId="0" xfId="0" applyFont="1" applyFill="1" applyBorder="1" applyAlignment="1">
      <alignment horizontal="left" vertical="center" wrapText="1"/>
    </xf>
    <xf numFmtId="0" fontId="56" fillId="5" borderId="0" xfId="0" applyFont="1" applyFill="1" applyBorder="1" applyAlignment="1">
      <alignment horizontal="left" vertical="center" wrapText="1"/>
    </xf>
    <xf numFmtId="0" fontId="46" fillId="5" borderId="0" xfId="0" applyFont="1" applyFill="1" applyBorder="1" applyAlignment="1">
      <alignment horizontal="left" wrapText="1" indent="1"/>
    </xf>
    <xf numFmtId="0" fontId="46" fillId="5" borderId="20" xfId="0" applyFont="1" applyFill="1" applyBorder="1" applyAlignment="1">
      <alignment horizontal="left" vertical="center" wrapText="1" indent="1"/>
    </xf>
    <xf numFmtId="0" fontId="10" fillId="5" borderId="11"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2" xfId="0" applyFont="1" applyFill="1" applyBorder="1" applyAlignment="1">
      <alignment horizontal="left" vertical="center"/>
    </xf>
    <xf numFmtId="0" fontId="11" fillId="5" borderId="11" xfId="0" applyFont="1" applyFill="1" applyBorder="1" applyAlignment="1">
      <alignment horizontal="left" vertical="center"/>
    </xf>
    <xf numFmtId="164" fontId="5" fillId="5" borderId="5" xfId="0" applyNumberFormat="1" applyFont="1" applyFill="1" applyBorder="1" applyAlignment="1">
      <alignment horizontal="right" vertical="center" wrapText="1"/>
    </xf>
    <xf numFmtId="164" fontId="5" fillId="5" borderId="7" xfId="0" applyNumberFormat="1" applyFont="1" applyFill="1" applyBorder="1" applyAlignment="1">
      <alignment horizontal="right" vertical="center" wrapText="1"/>
    </xf>
    <xf numFmtId="164" fontId="5" fillId="5" borderId="22" xfId="0" applyNumberFormat="1" applyFont="1" applyFill="1" applyBorder="1" applyAlignment="1">
      <alignment horizontal="right" vertical="center" wrapText="1"/>
    </xf>
    <xf numFmtId="0" fontId="5" fillId="6" borderId="1" xfId="0" applyFont="1" applyFill="1" applyBorder="1" applyAlignment="1">
      <alignment horizontal="right" vertical="center" wrapText="1"/>
    </xf>
    <xf numFmtId="164" fontId="46" fillId="7" borderId="0" xfId="0" applyNumberFormat="1" applyFont="1" applyFill="1" applyBorder="1"/>
    <xf numFmtId="165" fontId="46" fillId="7" borderId="0" xfId="0" applyNumberFormat="1" applyFont="1" applyFill="1" applyBorder="1"/>
    <xf numFmtId="164" fontId="61" fillId="7" borderId="0" xfId="0" applyNumberFormat="1" applyFont="1" applyFill="1" applyBorder="1" applyAlignment="1">
      <alignment horizontal="right" vertical="center"/>
    </xf>
    <xf numFmtId="0" fontId="46" fillId="7" borderId="0" xfId="0" applyFont="1" applyFill="1" applyBorder="1"/>
    <xf numFmtId="0" fontId="19" fillId="5" borderId="0" xfId="0" applyFont="1" applyFill="1"/>
    <xf numFmtId="0" fontId="72" fillId="5" borderId="11" xfId="0" applyFont="1" applyFill="1" applyBorder="1"/>
    <xf numFmtId="0" fontId="72" fillId="5" borderId="0" xfId="0" applyFont="1" applyFill="1"/>
    <xf numFmtId="164" fontId="5" fillId="5" borderId="20" xfId="0" applyNumberFormat="1" applyFont="1" applyFill="1" applyBorder="1" applyAlignment="1">
      <alignment horizontal="right" vertical="center" wrapText="1"/>
    </xf>
    <xf numFmtId="164" fontId="5" fillId="5" borderId="6" xfId="0" applyNumberFormat="1" applyFont="1" applyFill="1" applyBorder="1" applyAlignment="1">
      <alignment horizontal="right" vertical="center" wrapText="1"/>
    </xf>
    <xf numFmtId="0" fontId="10" fillId="5" borderId="14" xfId="0" applyFont="1" applyFill="1" applyBorder="1" applyAlignment="1">
      <alignment horizontal="left" vertical="center"/>
    </xf>
    <xf numFmtId="0" fontId="10" fillId="5" borderId="0" xfId="0" applyFont="1" applyFill="1" applyBorder="1" applyAlignment="1">
      <alignment horizontal="left" vertical="center"/>
    </xf>
    <xf numFmtId="0" fontId="11" fillId="5" borderId="11" xfId="0" applyFont="1" applyFill="1" applyBorder="1" applyAlignment="1">
      <alignment horizontal="left" vertical="center"/>
    </xf>
    <xf numFmtId="0" fontId="10" fillId="5" borderId="20" xfId="0" applyFont="1" applyFill="1" applyBorder="1" applyAlignment="1">
      <alignment horizontal="left" vertical="center"/>
    </xf>
    <xf numFmtId="2" fontId="5" fillId="5" borderId="0" xfId="0" applyNumberFormat="1" applyFont="1" applyFill="1" applyBorder="1" applyAlignment="1">
      <alignment horizontal="right" vertical="center" wrapText="1"/>
    </xf>
    <xf numFmtId="2" fontId="5" fillId="5" borderId="5" xfId="0" applyNumberFormat="1" applyFont="1" applyFill="1" applyBorder="1" applyAlignment="1">
      <alignment horizontal="right" vertical="center" wrapText="1"/>
    </xf>
    <xf numFmtId="0" fontId="46" fillId="5" borderId="0" xfId="0" applyFont="1" applyFill="1" applyBorder="1"/>
    <xf numFmtId="0" fontId="5" fillId="6" borderId="113" xfId="0" applyFont="1" applyFill="1" applyBorder="1" applyAlignment="1">
      <alignment horizontal="right" vertical="center" wrapText="1"/>
    </xf>
    <xf numFmtId="0" fontId="43" fillId="5" borderId="11" xfId="0" applyFont="1" applyFill="1" applyBorder="1"/>
    <xf numFmtId="0" fontId="43" fillId="5" borderId="0" xfId="0" applyFont="1" applyFill="1" applyBorder="1"/>
    <xf numFmtId="0" fontId="43" fillId="5" borderId="12" xfId="0" applyFont="1" applyFill="1" applyBorder="1"/>
    <xf numFmtId="0" fontId="43" fillId="6" borderId="13" xfId="0" applyFont="1" applyFill="1" applyBorder="1"/>
    <xf numFmtId="0" fontId="43" fillId="6" borderId="11" xfId="0" applyFont="1" applyFill="1" applyBorder="1"/>
    <xf numFmtId="0" fontId="46" fillId="6" borderId="0" xfId="0" applyFont="1" applyFill="1" applyBorder="1" applyAlignment="1">
      <alignment horizontal="right" vertical="center" wrapText="1"/>
    </xf>
    <xf numFmtId="0" fontId="46" fillId="6" borderId="12" xfId="0" applyFont="1" applyFill="1" applyBorder="1" applyAlignment="1">
      <alignment horizontal="right" vertical="center" wrapText="1"/>
    </xf>
    <xf numFmtId="0" fontId="46" fillId="5" borderId="11" xfId="0" applyFont="1" applyFill="1" applyBorder="1" applyAlignment="1">
      <alignment horizontal="left" vertical="center"/>
    </xf>
    <xf numFmtId="164" fontId="46" fillId="5" borderId="0" xfId="0" applyNumberFormat="1" applyFont="1" applyFill="1" applyBorder="1" applyAlignment="1">
      <alignment horizontal="right" vertical="center"/>
    </xf>
    <xf numFmtId="164" fontId="46" fillId="5" borderId="18" xfId="0" applyNumberFormat="1" applyFont="1" applyFill="1" applyBorder="1" applyAlignment="1">
      <alignment horizontal="right" vertical="center"/>
    </xf>
    <xf numFmtId="0" fontId="46" fillId="5" borderId="23" xfId="0" applyFont="1" applyFill="1" applyBorder="1" applyAlignment="1">
      <alignment horizontal="left" vertical="center"/>
    </xf>
    <xf numFmtId="0" fontId="46" fillId="5" borderId="17" xfId="0" applyFont="1" applyFill="1" applyBorder="1" applyAlignment="1">
      <alignment horizontal="left" vertical="center"/>
    </xf>
    <xf numFmtId="164" fontId="46" fillId="5" borderId="24" xfId="0" applyNumberFormat="1" applyFont="1" applyFill="1" applyBorder="1" applyAlignment="1">
      <alignment horizontal="right" vertical="center"/>
    </xf>
    <xf numFmtId="0" fontId="73" fillId="5" borderId="17" xfId="0" applyFont="1" applyFill="1" applyBorder="1" applyAlignment="1">
      <alignment horizontal="left" vertical="center" wrapText="1"/>
    </xf>
    <xf numFmtId="164" fontId="73" fillId="5" borderId="0" xfId="0" applyNumberFormat="1" applyFont="1" applyFill="1" applyBorder="1" applyAlignment="1">
      <alignment horizontal="right" vertical="center"/>
    </xf>
    <xf numFmtId="0" fontId="43" fillId="5" borderId="20" xfId="0" applyFont="1" applyFill="1" applyBorder="1"/>
    <xf numFmtId="0" fontId="5" fillId="5" borderId="23" xfId="0" applyFont="1" applyFill="1" applyBorder="1" applyAlignment="1">
      <alignment horizontal="left" vertical="center"/>
    </xf>
    <xf numFmtId="164" fontId="5" fillId="5" borderId="24" xfId="0" applyNumberFormat="1" applyFont="1" applyFill="1" applyBorder="1" applyAlignment="1">
      <alignment horizontal="right" vertical="center" wrapText="1"/>
    </xf>
    <xf numFmtId="164" fontId="5" fillId="5" borderId="25" xfId="0" applyNumberFormat="1" applyFont="1" applyFill="1" applyBorder="1" applyAlignment="1">
      <alignment horizontal="right" vertical="center" wrapText="1"/>
    </xf>
    <xf numFmtId="0" fontId="5" fillId="5" borderId="28" xfId="0" applyFont="1" applyFill="1" applyBorder="1" applyAlignment="1">
      <alignment horizontal="left" vertical="top"/>
    </xf>
    <xf numFmtId="164" fontId="5" fillId="5" borderId="29" xfId="0" applyNumberFormat="1" applyFont="1" applyFill="1" applyBorder="1" applyAlignment="1">
      <alignment horizontal="right" vertical="top" wrapText="1"/>
    </xf>
    <xf numFmtId="164" fontId="5" fillId="5" borderId="30" xfId="0" applyNumberFormat="1" applyFont="1" applyFill="1" applyBorder="1" applyAlignment="1">
      <alignment horizontal="right" vertical="top" wrapText="1"/>
    </xf>
    <xf numFmtId="0" fontId="5" fillId="6" borderId="3" xfId="0" applyFont="1" applyFill="1" applyBorder="1" applyAlignment="1">
      <alignment horizontal="right" vertical="center"/>
    </xf>
    <xf numFmtId="0" fontId="5" fillId="6" borderId="4" xfId="0" applyFont="1" applyFill="1" applyBorder="1" applyAlignment="1">
      <alignment horizontal="right" vertical="center"/>
    </xf>
    <xf numFmtId="164" fontId="12" fillId="5" borderId="0" xfId="0" applyNumberFormat="1" applyFont="1" applyFill="1" applyBorder="1" applyAlignment="1">
      <alignment horizontal="right" vertical="center" wrapText="1"/>
    </xf>
    <xf numFmtId="164" fontId="12" fillId="5" borderId="12" xfId="0" applyNumberFormat="1" applyFont="1" applyFill="1" applyBorder="1" applyAlignment="1">
      <alignment horizontal="right" vertical="center" wrapText="1"/>
    </xf>
    <xf numFmtId="0" fontId="46" fillId="6" borderId="27" xfId="0" applyFont="1" applyFill="1" applyBorder="1" applyAlignment="1">
      <alignment vertical="center"/>
    </xf>
    <xf numFmtId="0" fontId="46" fillId="6" borderId="27" xfId="0" applyFont="1" applyFill="1" applyBorder="1" applyAlignment="1">
      <alignment horizontal="center" vertical="center"/>
    </xf>
    <xf numFmtId="0" fontId="46" fillId="6" borderId="14" xfId="0" applyFont="1" applyFill="1" applyBorder="1" applyAlignment="1">
      <alignment horizontal="center" vertical="center"/>
    </xf>
    <xf numFmtId="0" fontId="46" fillId="6" borderId="26" xfId="0" applyFont="1" applyFill="1" applyBorder="1" applyAlignment="1">
      <alignment horizontal="center" vertical="center"/>
    </xf>
    <xf numFmtId="164" fontId="3" fillId="6" borderId="11" xfId="0" applyNumberFormat="1" applyFont="1" applyFill="1" applyBorder="1" applyAlignment="1">
      <alignment vertical="center"/>
    </xf>
    <xf numFmtId="164" fontId="3" fillId="6" borderId="0" xfId="0" applyNumberFormat="1" applyFont="1" applyFill="1" applyBorder="1" applyAlignment="1">
      <alignment vertical="center"/>
    </xf>
    <xf numFmtId="164" fontId="3" fillId="6" borderId="0" xfId="0" applyNumberFormat="1" applyFont="1" applyFill="1" applyBorder="1" applyAlignment="1">
      <alignment horizontal="center" vertical="center"/>
    </xf>
    <xf numFmtId="2" fontId="3" fillId="9" borderId="11" xfId="0" applyNumberFormat="1" applyFont="1" applyFill="1" applyBorder="1" applyAlignment="1">
      <alignment vertical="center"/>
    </xf>
    <xf numFmtId="167" fontId="3" fillId="9" borderId="0" xfId="0" applyNumberFormat="1" applyFont="1" applyFill="1" applyBorder="1" applyAlignment="1">
      <alignment horizontal="right" vertical="center"/>
    </xf>
    <xf numFmtId="167" fontId="3" fillId="9" borderId="12" xfId="0" applyNumberFormat="1" applyFont="1" applyFill="1" applyBorder="1" applyAlignment="1">
      <alignment horizontal="right" vertical="center"/>
    </xf>
    <xf numFmtId="2" fontId="3" fillId="2" borderId="11" xfId="0" applyNumberFormat="1" applyFont="1" applyFill="1" applyBorder="1" applyAlignment="1">
      <alignment horizontal="left" vertical="center" wrapText="1"/>
    </xf>
    <xf numFmtId="164" fontId="5" fillId="2" borderId="12" xfId="0" applyNumberFormat="1" applyFont="1" applyFill="1" applyBorder="1" applyAlignment="1">
      <alignment horizontal="right" vertical="center"/>
    </xf>
    <xf numFmtId="2" fontId="25" fillId="2" borderId="11" xfId="0" applyNumberFormat="1" applyFont="1" applyFill="1" applyBorder="1" applyAlignment="1">
      <alignment horizontal="left" vertical="center" wrapText="1"/>
    </xf>
    <xf numFmtId="0" fontId="5" fillId="5" borderId="0" xfId="0" applyFont="1" applyFill="1" applyBorder="1" applyAlignment="1">
      <alignment horizontal="right"/>
    </xf>
    <xf numFmtId="2" fontId="3" fillId="2" borderId="11" xfId="0" applyNumberFormat="1" applyFont="1" applyFill="1" applyBorder="1" applyAlignment="1">
      <alignment horizontal="left" vertical="center" wrapText="1" indent="1"/>
    </xf>
    <xf numFmtId="164" fontId="25" fillId="2" borderId="0" xfId="0" applyNumberFormat="1" applyFont="1" applyFill="1" applyBorder="1" applyAlignment="1">
      <alignment horizontal="right" vertical="center"/>
    </xf>
    <xf numFmtId="2" fontId="3" fillId="2" borderId="11" xfId="0" applyNumberFormat="1" applyFont="1" applyFill="1" applyBorder="1" applyAlignment="1">
      <alignment horizontal="left" vertical="center"/>
    </xf>
    <xf numFmtId="164" fontId="3" fillId="2" borderId="0" xfId="0" applyNumberFormat="1" applyFont="1" applyFill="1" applyBorder="1" applyAlignment="1">
      <alignment horizontal="right" vertical="center"/>
    </xf>
    <xf numFmtId="0" fontId="5" fillId="3" borderId="11" xfId="0" applyFont="1" applyFill="1" applyBorder="1" applyAlignment="1">
      <alignment horizontal="left" vertical="center"/>
    </xf>
    <xf numFmtId="164" fontId="5" fillId="2" borderId="0" xfId="0" quotePrefix="1" applyNumberFormat="1" applyFont="1" applyFill="1" applyBorder="1" applyAlignment="1">
      <alignment horizontal="right" vertical="center"/>
    </xf>
    <xf numFmtId="0" fontId="5" fillId="3" borderId="17" xfId="0" applyFont="1" applyFill="1" applyBorder="1" applyAlignment="1">
      <alignment horizontal="left" vertical="center"/>
    </xf>
    <xf numFmtId="164" fontId="5" fillId="2" borderId="18" xfId="0" applyNumberFormat="1" applyFont="1" applyFill="1" applyBorder="1" applyAlignment="1">
      <alignment horizontal="right" vertical="center"/>
    </xf>
    <xf numFmtId="164" fontId="46" fillId="5" borderId="11" xfId="0" applyNumberFormat="1" applyFont="1" applyFill="1" applyBorder="1" applyAlignment="1">
      <alignment horizontal="left" vertical="center"/>
    </xf>
    <xf numFmtId="164" fontId="46" fillId="5" borderId="11" xfId="0" applyNumberFormat="1" applyFont="1" applyFill="1" applyBorder="1" applyAlignment="1">
      <alignment horizontal="left" vertical="center" wrapText="1"/>
    </xf>
    <xf numFmtId="164" fontId="56" fillId="5" borderId="27" xfId="0" applyNumberFormat="1" applyFont="1" applyFill="1" applyBorder="1" applyAlignment="1">
      <alignment horizontal="left" vertical="center" wrapText="1"/>
    </xf>
    <xf numFmtId="164" fontId="46" fillId="5" borderId="17" xfId="0" applyNumberFormat="1" applyFont="1" applyFill="1" applyBorder="1" applyAlignment="1">
      <alignment horizontal="left" vertical="center" wrapText="1"/>
    </xf>
    <xf numFmtId="164" fontId="56" fillId="5" borderId="11" xfId="0" applyNumberFormat="1" applyFont="1" applyFill="1" applyBorder="1" applyAlignment="1">
      <alignment horizontal="left" vertical="center" wrapText="1"/>
    </xf>
    <xf numFmtId="0" fontId="5" fillId="5" borderId="11" xfId="0" applyFont="1" applyFill="1" applyBorder="1" applyAlignment="1">
      <alignment horizontal="left" vertical="center" wrapText="1"/>
    </xf>
    <xf numFmtId="165" fontId="5" fillId="5" borderId="19" xfId="0" quotePrefix="1" applyNumberFormat="1" applyFont="1" applyFill="1" applyBorder="1" applyAlignment="1">
      <alignment horizontal="right" vertical="center"/>
    </xf>
    <xf numFmtId="165" fontId="12" fillId="5" borderId="18" xfId="0" applyNumberFormat="1" applyFont="1" applyFill="1" applyBorder="1" applyAlignment="1">
      <alignment vertical="center"/>
    </xf>
    <xf numFmtId="165" fontId="12" fillId="5" borderId="19" xfId="0" applyNumberFormat="1" applyFont="1" applyFill="1" applyBorder="1" applyAlignment="1">
      <alignment vertical="center"/>
    </xf>
    <xf numFmtId="165" fontId="5" fillId="5" borderId="0" xfId="0" applyNumberFormat="1" applyFont="1" applyFill="1" applyBorder="1"/>
    <xf numFmtId="165" fontId="5" fillId="5" borderId="12" xfId="0" applyNumberFormat="1" applyFont="1" applyFill="1" applyBorder="1"/>
    <xf numFmtId="165" fontId="5" fillId="5" borderId="0" xfId="0" applyNumberFormat="1" applyFont="1" applyFill="1" applyBorder="1" applyAlignment="1"/>
    <xf numFmtId="165" fontId="5" fillId="5" borderId="12" xfId="0" applyNumberFormat="1" applyFont="1" applyFill="1" applyBorder="1" applyAlignment="1"/>
    <xf numFmtId="165" fontId="5" fillId="5" borderId="0" xfId="0" applyNumberFormat="1" applyFont="1" applyFill="1" applyBorder="1" applyAlignment="1">
      <alignment vertical="center"/>
    </xf>
    <xf numFmtId="165" fontId="5" fillId="5" borderId="12" xfId="0" applyNumberFormat="1" applyFont="1" applyFill="1" applyBorder="1" applyAlignment="1">
      <alignment vertical="center"/>
    </xf>
    <xf numFmtId="165" fontId="5" fillId="5" borderId="0" xfId="0" quotePrefix="1" applyNumberFormat="1" applyFont="1" applyFill="1" applyBorder="1" applyAlignment="1">
      <alignment vertical="center"/>
    </xf>
    <xf numFmtId="165" fontId="5" fillId="5" borderId="12" xfId="0" quotePrefix="1" applyNumberFormat="1" applyFont="1" applyFill="1" applyBorder="1" applyAlignment="1">
      <alignment vertical="center"/>
    </xf>
    <xf numFmtId="165" fontId="46" fillId="5" borderId="0" xfId="0" quotePrefix="1" applyNumberFormat="1" applyFont="1" applyFill="1" applyBorder="1" applyAlignment="1">
      <alignment vertical="center" wrapText="1"/>
    </xf>
    <xf numFmtId="165" fontId="46" fillId="5" borderId="12" xfId="0" quotePrefix="1" applyNumberFormat="1" applyFont="1" applyFill="1" applyBorder="1" applyAlignment="1">
      <alignment vertical="center" wrapText="1"/>
    </xf>
    <xf numFmtId="165" fontId="5" fillId="5" borderId="20" xfId="0" quotePrefix="1" applyNumberFormat="1" applyFont="1" applyFill="1" applyBorder="1" applyAlignment="1">
      <alignment vertical="center"/>
    </xf>
    <xf numFmtId="165" fontId="5" fillId="5" borderId="21" xfId="0" quotePrefix="1" applyNumberFormat="1" applyFont="1" applyFill="1" applyBorder="1" applyAlignment="1">
      <alignment vertical="center"/>
    </xf>
    <xf numFmtId="0" fontId="5" fillId="5" borderId="11" xfId="0" applyFont="1" applyFill="1" applyBorder="1" applyAlignment="1">
      <alignment vertical="center" wrapText="1"/>
    </xf>
    <xf numFmtId="0" fontId="5" fillId="5" borderId="11" xfId="0" applyFont="1" applyFill="1" applyBorder="1" applyAlignment="1">
      <alignment vertical="center"/>
    </xf>
    <xf numFmtId="0" fontId="5" fillId="5" borderId="11" xfId="0" applyFont="1" applyFill="1" applyBorder="1" applyAlignment="1">
      <alignment horizontal="left" indent="2"/>
    </xf>
    <xf numFmtId="0" fontId="5" fillId="5" borderId="17" xfId="0" applyFont="1" applyFill="1" applyBorder="1" applyAlignment="1">
      <alignment horizontal="left" vertical="center" wrapText="1" indent="2"/>
    </xf>
    <xf numFmtId="0" fontId="12" fillId="5" borderId="17" xfId="0" applyFont="1" applyFill="1" applyBorder="1" applyAlignment="1">
      <alignment vertical="center"/>
    </xf>
    <xf numFmtId="0" fontId="5" fillId="5" borderId="11" xfId="0" applyFont="1" applyFill="1" applyBorder="1"/>
    <xf numFmtId="0" fontId="5" fillId="11" borderId="11" xfId="0" applyFont="1" applyFill="1" applyBorder="1" applyAlignment="1">
      <alignment horizontal="left" vertical="center" wrapText="1" indent="2"/>
    </xf>
    <xf numFmtId="2" fontId="5" fillId="6" borderId="8" xfId="0" applyNumberFormat="1" applyFont="1" applyFill="1" applyBorder="1" applyAlignment="1">
      <alignment horizontal="right" vertical="center" wrapText="1"/>
    </xf>
    <xf numFmtId="2" fontId="5" fillId="6" borderId="9" xfId="0" applyNumberFormat="1" applyFont="1" applyFill="1" applyBorder="1" applyAlignment="1">
      <alignment horizontal="right" vertical="center" wrapText="1"/>
    </xf>
    <xf numFmtId="2" fontId="5" fillId="6" borderId="10" xfId="0" applyNumberFormat="1" applyFont="1" applyFill="1" applyBorder="1" applyAlignment="1">
      <alignment horizontal="right" vertical="center" wrapText="1"/>
    </xf>
    <xf numFmtId="0" fontId="5" fillId="6" borderId="114" xfId="0" applyFont="1" applyFill="1" applyBorder="1" applyAlignment="1">
      <alignment horizontal="right" vertical="center" wrapText="1"/>
    </xf>
    <xf numFmtId="164" fontId="5" fillId="6" borderId="8" xfId="0" applyNumberFormat="1" applyFont="1" applyFill="1" applyBorder="1" applyAlignment="1">
      <alignment horizontal="right" vertical="center" wrapText="1"/>
    </xf>
    <xf numFmtId="164" fontId="5" fillId="6" borderId="9" xfId="0" applyNumberFormat="1" applyFont="1" applyFill="1" applyBorder="1" applyAlignment="1">
      <alignment horizontal="right" vertical="center" wrapText="1"/>
    </xf>
    <xf numFmtId="164" fontId="5" fillId="6" borderId="10" xfId="0" applyNumberFormat="1" applyFont="1" applyFill="1" applyBorder="1" applyAlignment="1">
      <alignment horizontal="right" vertical="center" wrapText="1"/>
    </xf>
    <xf numFmtId="0" fontId="74" fillId="5" borderId="39" xfId="10" applyFont="1" applyFill="1" applyBorder="1"/>
    <xf numFmtId="0" fontId="74" fillId="5" borderId="40" xfId="10" applyFont="1" applyFill="1" applyBorder="1"/>
    <xf numFmtId="0" fontId="74" fillId="5" borderId="45" xfId="10" applyFont="1" applyFill="1" applyBorder="1"/>
    <xf numFmtId="2" fontId="17" fillId="6" borderId="13" xfId="9" applyNumberFormat="1" applyFont="1" applyFill="1" applyBorder="1" applyAlignment="1">
      <alignment vertical="center"/>
    </xf>
    <xf numFmtId="2" fontId="17" fillId="6" borderId="11" xfId="9" applyNumberFormat="1" applyFont="1" applyFill="1" applyBorder="1" applyAlignment="1">
      <alignment vertical="center"/>
    </xf>
    <xf numFmtId="2" fontId="5" fillId="6" borderId="0" xfId="9" applyNumberFormat="1" applyFont="1" applyFill="1" applyBorder="1" applyAlignment="1">
      <alignment horizontal="center" vertical="center"/>
    </xf>
    <xf numFmtId="2" fontId="36" fillId="6" borderId="11" xfId="9" applyNumberFormat="1" applyFont="1" applyFill="1" applyBorder="1" applyAlignment="1">
      <alignment vertical="center"/>
    </xf>
    <xf numFmtId="0" fontId="46" fillId="5" borderId="17" xfId="10" applyFont="1" applyFill="1" applyBorder="1" applyAlignment="1">
      <alignment horizontal="left" vertical="center" wrapText="1" indent="1"/>
    </xf>
    <xf numFmtId="0" fontId="46" fillId="5" borderId="11" xfId="10" applyFont="1" applyFill="1" applyBorder="1" applyAlignment="1">
      <alignment horizontal="left" vertical="center" wrapText="1"/>
    </xf>
    <xf numFmtId="0" fontId="46" fillId="5" borderId="31" xfId="10" applyFont="1" applyFill="1" applyBorder="1" applyAlignment="1">
      <alignment horizontal="left" wrapText="1" indent="1"/>
    </xf>
    <xf numFmtId="164" fontId="46" fillId="5" borderId="0" xfId="0" applyNumberFormat="1" applyFont="1" applyFill="1" applyBorder="1" applyAlignment="1">
      <alignment vertical="center"/>
    </xf>
    <xf numFmtId="164" fontId="46" fillId="5" borderId="12" xfId="0" applyNumberFormat="1" applyFont="1" applyFill="1" applyBorder="1" applyAlignment="1">
      <alignment vertical="center"/>
    </xf>
    <xf numFmtId="164" fontId="46" fillId="5" borderId="18" xfId="0" applyNumberFormat="1" applyFont="1" applyFill="1" applyBorder="1" applyAlignment="1">
      <alignment vertical="center"/>
    </xf>
    <xf numFmtId="164" fontId="46" fillId="5" borderId="19" xfId="0" applyNumberFormat="1" applyFont="1" applyFill="1" applyBorder="1" applyAlignment="1">
      <alignment vertical="center"/>
    </xf>
    <xf numFmtId="164" fontId="5" fillId="5" borderId="0" xfId="1" applyNumberFormat="1" applyFont="1" applyFill="1" applyBorder="1" applyAlignment="1">
      <alignment horizontal="right" vertical="center"/>
    </xf>
    <xf numFmtId="164" fontId="5" fillId="5" borderId="12" xfId="1" applyNumberFormat="1" applyFont="1" applyFill="1" applyBorder="1" applyAlignment="1">
      <alignment horizontal="right" vertical="center"/>
    </xf>
    <xf numFmtId="164" fontId="5" fillId="5" borderId="113" xfId="0" applyNumberFormat="1" applyFont="1" applyFill="1" applyBorder="1" applyAlignment="1">
      <alignment horizontal="right" vertical="center" wrapText="1"/>
    </xf>
    <xf numFmtId="0" fontId="5" fillId="11" borderId="32" xfId="5" applyFont="1" applyFill="1" applyBorder="1" applyAlignment="1">
      <alignment horizontal="left" indent="2"/>
    </xf>
    <xf numFmtId="164" fontId="5" fillId="11" borderId="0" xfId="5" applyNumberFormat="1" applyFont="1" applyFill="1" applyBorder="1" applyAlignment="1">
      <alignment horizontal="right" vertical="center"/>
    </xf>
    <xf numFmtId="164" fontId="5" fillId="11" borderId="35" xfId="5" applyNumberFormat="1" applyFont="1" applyFill="1" applyBorder="1" applyAlignment="1">
      <alignment horizontal="right" vertical="center"/>
    </xf>
    <xf numFmtId="0" fontId="12" fillId="11" borderId="32" xfId="5" applyFont="1" applyFill="1" applyBorder="1" applyAlignment="1">
      <alignment horizontal="left" vertical="center" indent="1"/>
    </xf>
    <xf numFmtId="164" fontId="5" fillId="11" borderId="0" xfId="5" applyNumberFormat="1" applyFont="1" applyFill="1" applyBorder="1" applyAlignment="1">
      <alignment horizontal="right" vertical="top"/>
    </xf>
    <xf numFmtId="0" fontId="5" fillId="11" borderId="32" xfId="5" applyFont="1" applyFill="1" applyBorder="1" applyAlignment="1">
      <alignment horizontal="left" vertical="center" indent="2"/>
    </xf>
    <xf numFmtId="0" fontId="12" fillId="11" borderId="32" xfId="5" applyFont="1" applyFill="1" applyBorder="1"/>
    <xf numFmtId="0" fontId="12" fillId="11" borderId="32" xfId="5" applyFont="1" applyFill="1" applyBorder="1" applyAlignment="1">
      <alignment horizontal="left" vertical="top" indent="1"/>
    </xf>
    <xf numFmtId="164" fontId="5" fillId="11" borderId="0" xfId="5" applyNumberFormat="1" applyFont="1" applyFill="1" applyBorder="1" applyAlignment="1">
      <alignment vertical="center"/>
    </xf>
    <xf numFmtId="164" fontId="5" fillId="11" borderId="35" xfId="5" applyNumberFormat="1" applyFont="1" applyFill="1" applyBorder="1" applyAlignment="1">
      <alignment vertical="center"/>
    </xf>
    <xf numFmtId="164" fontId="5" fillId="5" borderId="59" xfId="9" applyNumberFormat="1" applyFont="1" applyFill="1" applyBorder="1" applyAlignment="1">
      <alignment horizontal="right" vertical="center"/>
    </xf>
    <xf numFmtId="164" fontId="5" fillId="5" borderId="69" xfId="9" applyNumberFormat="1" applyFont="1" applyFill="1" applyBorder="1" applyAlignment="1">
      <alignment horizontal="right" vertical="center"/>
    </xf>
    <xf numFmtId="0" fontId="12" fillId="11" borderId="11" xfId="0" applyFont="1" applyFill="1" applyBorder="1" applyAlignment="1">
      <alignment horizontal="left" vertical="center" wrapText="1" indent="1"/>
    </xf>
    <xf numFmtId="164" fontId="5" fillId="5" borderId="0" xfId="0" applyNumberFormat="1" applyFont="1" applyFill="1" applyBorder="1"/>
    <xf numFmtId="164" fontId="5" fillId="5" borderId="12" xfId="0" applyNumberFormat="1" applyFont="1" applyFill="1" applyBorder="1"/>
    <xf numFmtId="0" fontId="12" fillId="0" borderId="17" xfId="0" applyFont="1" applyFill="1" applyBorder="1"/>
    <xf numFmtId="164" fontId="12" fillId="5" borderId="18" xfId="0" applyNumberFormat="1" applyFont="1" applyFill="1" applyBorder="1"/>
    <xf numFmtId="164" fontId="12" fillId="5" borderId="19" xfId="0" applyNumberFormat="1" applyFont="1" applyFill="1" applyBorder="1"/>
    <xf numFmtId="0" fontId="5" fillId="0" borderId="11" xfId="0" applyFont="1" applyFill="1" applyBorder="1"/>
    <xf numFmtId="0" fontId="12" fillId="5" borderId="11" xfId="0" applyFont="1" applyFill="1" applyBorder="1"/>
    <xf numFmtId="0" fontId="12" fillId="5" borderId="11" xfId="0" applyFont="1" applyFill="1" applyBorder="1" applyAlignment="1">
      <alignment horizontal="left" indent="1"/>
    </xf>
    <xf numFmtId="164" fontId="5" fillId="5" borderId="12" xfId="0" applyNumberFormat="1" applyFont="1" applyFill="1" applyBorder="1" applyAlignment="1">
      <alignment vertical="center"/>
    </xf>
    <xf numFmtId="0" fontId="5" fillId="6" borderId="7" xfId="11" applyFont="1" applyFill="1" applyBorder="1" applyAlignment="1">
      <alignment horizontal="left" vertical="center"/>
    </xf>
    <xf numFmtId="0" fontId="5" fillId="6" borderId="0" xfId="11" applyFont="1" applyFill="1" applyBorder="1" applyAlignment="1">
      <alignment horizontal="left" vertical="center"/>
    </xf>
    <xf numFmtId="0" fontId="5" fillId="6" borderId="14" xfId="11" applyFont="1" applyFill="1" applyBorder="1" applyAlignment="1">
      <alignment horizontal="center" vertical="center"/>
    </xf>
    <xf numFmtId="0" fontId="5" fillId="6" borderId="0" xfId="11" applyFont="1" applyFill="1" applyBorder="1" applyAlignment="1">
      <alignment horizontal="right" vertical="center"/>
    </xf>
    <xf numFmtId="0" fontId="5" fillId="6" borderId="14" xfId="11" applyFont="1" applyFill="1" applyBorder="1" applyAlignment="1">
      <alignment horizontal="right" vertical="center"/>
    </xf>
    <xf numFmtId="0" fontId="5" fillId="6" borderId="12" xfId="11" applyFont="1" applyFill="1" applyBorder="1" applyAlignment="1">
      <alignment horizontal="right" vertical="center"/>
    </xf>
    <xf numFmtId="0" fontId="5" fillId="5" borderId="0" xfId="11" applyFont="1" applyFill="1" applyBorder="1" applyAlignment="1">
      <alignment horizontal="left" vertical="center"/>
    </xf>
    <xf numFmtId="165" fontId="5" fillId="5" borderId="0" xfId="11" applyNumberFormat="1" applyFont="1" applyFill="1" applyBorder="1" applyAlignment="1">
      <alignment horizontal="right" vertical="center"/>
    </xf>
    <xf numFmtId="165" fontId="5" fillId="5" borderId="12" xfId="11" applyNumberFormat="1" applyFont="1" applyFill="1" applyBorder="1" applyAlignment="1">
      <alignment horizontal="right" vertical="center"/>
    </xf>
    <xf numFmtId="165" fontId="5" fillId="5" borderId="14" xfId="11" applyNumberFormat="1" applyFont="1" applyFill="1" applyBorder="1" applyAlignment="1">
      <alignment horizontal="right" vertical="center"/>
    </xf>
    <xf numFmtId="165" fontId="5" fillId="5" borderId="26" xfId="11" applyNumberFormat="1" applyFont="1" applyFill="1" applyBorder="1" applyAlignment="1">
      <alignment horizontal="right" vertical="center"/>
    </xf>
    <xf numFmtId="0" fontId="12" fillId="5" borderId="0" xfId="11" applyFont="1" applyFill="1" applyBorder="1" applyAlignment="1">
      <alignment horizontal="left"/>
    </xf>
    <xf numFmtId="0" fontId="5" fillId="5" borderId="0" xfId="11" applyFont="1" applyFill="1" applyBorder="1" applyAlignment="1">
      <alignment horizontal="left" indent="1"/>
    </xf>
    <xf numFmtId="0" fontId="5" fillId="5" borderId="115" xfId="11" applyFont="1" applyFill="1" applyBorder="1" applyAlignment="1">
      <alignment horizontal="left" indent="1"/>
    </xf>
    <xf numFmtId="165" fontId="5" fillId="5" borderId="115" xfId="11" applyNumberFormat="1" applyFont="1" applyFill="1" applyBorder="1" applyAlignment="1">
      <alignment horizontal="right" vertical="center"/>
    </xf>
    <xf numFmtId="165" fontId="5" fillId="5" borderId="116" xfId="11" applyNumberFormat="1" applyFont="1" applyFill="1" applyBorder="1" applyAlignment="1">
      <alignment horizontal="right" vertical="center"/>
    </xf>
    <xf numFmtId="0" fontId="5" fillId="0" borderId="11" xfId="0" applyFont="1" applyBorder="1" applyAlignment="1">
      <alignment horizontal="left" vertical="center" wrapText="1" indent="2"/>
    </xf>
    <xf numFmtId="0" fontId="5" fillId="0" borderId="11" xfId="0" applyFont="1" applyBorder="1" applyAlignment="1">
      <alignment horizontal="left" vertical="center" indent="2"/>
    </xf>
    <xf numFmtId="0" fontId="5" fillId="0" borderId="17" xfId="0" applyFont="1" applyBorder="1" applyAlignment="1">
      <alignment horizontal="left" vertical="center" wrapText="1" indent="2"/>
    </xf>
    <xf numFmtId="0" fontId="5" fillId="6" borderId="0" xfId="16" applyFont="1" applyFill="1" applyBorder="1" applyAlignment="1">
      <alignment horizontal="right" vertical="center"/>
    </xf>
    <xf numFmtId="2" fontId="12" fillId="5" borderId="11" xfId="9" applyNumberFormat="1" applyFont="1" applyFill="1" applyBorder="1" applyAlignment="1">
      <alignment horizontal="left" vertical="center"/>
    </xf>
    <xf numFmtId="2" fontId="5" fillId="5" borderId="11" xfId="9" applyNumberFormat="1" applyFont="1" applyFill="1" applyBorder="1" applyAlignment="1">
      <alignment horizontal="left" vertical="center" indent="1"/>
    </xf>
    <xf numFmtId="164" fontId="5" fillId="5" borderId="0" xfId="18" quotePrefix="1" applyNumberFormat="1" applyFont="1" applyFill="1" applyBorder="1" applyAlignment="1">
      <alignment horizontal="right" vertical="center"/>
    </xf>
    <xf numFmtId="2" fontId="5" fillId="5" borderId="11" xfId="9" applyNumberFormat="1" applyFont="1" applyFill="1" applyBorder="1" applyAlignment="1">
      <alignment horizontal="left" indent="1"/>
    </xf>
    <xf numFmtId="2" fontId="10" fillId="5" borderId="11" xfId="9" applyNumberFormat="1" applyFont="1" applyFill="1" applyBorder="1" applyAlignment="1">
      <alignment vertical="center"/>
    </xf>
    <xf numFmtId="2" fontId="10" fillId="5" borderId="14" xfId="9" applyNumberFormat="1" applyFont="1" applyFill="1" applyBorder="1" applyAlignment="1">
      <alignment vertical="center"/>
    </xf>
    <xf numFmtId="2" fontId="10" fillId="5" borderId="14" xfId="9" applyNumberFormat="1" applyFont="1" applyFill="1" applyBorder="1" applyAlignment="1">
      <alignment horizontal="left" vertical="center" wrapText="1"/>
    </xf>
    <xf numFmtId="2" fontId="10" fillId="5" borderId="26" xfId="9" applyNumberFormat="1" applyFont="1" applyFill="1" applyBorder="1" applyAlignment="1">
      <alignment horizontal="left" vertical="center" wrapText="1"/>
    </xf>
    <xf numFmtId="2" fontId="10" fillId="5" borderId="12" xfId="9" applyNumberFormat="1" applyFont="1" applyFill="1" applyBorder="1" applyAlignment="1">
      <alignment horizontal="left" vertical="center"/>
    </xf>
    <xf numFmtId="2" fontId="11" fillId="5" borderId="12" xfId="9" applyNumberFormat="1" applyFont="1" applyFill="1" applyBorder="1" applyAlignment="1">
      <alignment horizontal="left" vertical="center"/>
    </xf>
    <xf numFmtId="2" fontId="12" fillId="5" borderId="11" xfId="9" applyNumberFormat="1" applyFont="1" applyFill="1" applyBorder="1" applyAlignment="1">
      <alignment horizontal="left" vertical="top"/>
    </xf>
    <xf numFmtId="2" fontId="10" fillId="5" borderId="0" xfId="9" applyNumberFormat="1" applyFont="1" applyFill="1" applyBorder="1" applyAlignment="1">
      <alignment vertical="center" wrapText="1"/>
    </xf>
    <xf numFmtId="2" fontId="10" fillId="5" borderId="12" xfId="9" applyNumberFormat="1" applyFont="1" applyFill="1" applyBorder="1" applyAlignment="1">
      <alignment vertical="center" wrapText="1"/>
    </xf>
    <xf numFmtId="2" fontId="11" fillId="5" borderId="11" xfId="9" applyNumberFormat="1" applyFont="1" applyFill="1" applyBorder="1" applyAlignment="1">
      <alignment vertical="center"/>
    </xf>
    <xf numFmtId="0" fontId="5" fillId="6" borderId="14" xfId="16" applyFont="1" applyFill="1" applyBorder="1" applyAlignment="1">
      <alignment horizontal="right" vertical="center"/>
    </xf>
    <xf numFmtId="0" fontId="5" fillId="6" borderId="26" xfId="16" applyFont="1" applyFill="1" applyBorder="1" applyAlignment="1">
      <alignment horizontal="right" vertical="center"/>
    </xf>
    <xf numFmtId="2" fontId="5" fillId="5" borderId="17" xfId="9" applyNumberFormat="1" applyFont="1" applyFill="1" applyBorder="1" applyAlignment="1">
      <alignment horizontal="left" vertical="center" wrapText="1" indent="1"/>
    </xf>
    <xf numFmtId="164" fontId="5" fillId="5" borderId="18" xfId="18" applyNumberFormat="1" applyFont="1" applyFill="1" applyBorder="1" applyAlignment="1">
      <alignment horizontal="right" vertical="center"/>
    </xf>
    <xf numFmtId="164" fontId="5" fillId="5" borderId="19" xfId="18" applyNumberFormat="1" applyFont="1" applyFill="1" applyBorder="1" applyAlignment="1">
      <alignment horizontal="right" vertical="center"/>
    </xf>
    <xf numFmtId="2" fontId="5" fillId="5" borderId="17" xfId="9" applyNumberFormat="1" applyFont="1" applyFill="1" applyBorder="1" applyAlignment="1">
      <alignment horizontal="left" vertical="center" wrapText="1"/>
    </xf>
    <xf numFmtId="2" fontId="5" fillId="5" borderId="17" xfId="9" applyNumberFormat="1" applyFont="1" applyFill="1" applyBorder="1" applyAlignment="1">
      <alignment horizontal="left" vertical="top" wrapText="1"/>
    </xf>
    <xf numFmtId="164" fontId="56" fillId="5" borderId="12" xfId="0" applyNumberFormat="1" applyFont="1" applyFill="1" applyBorder="1" applyAlignment="1">
      <alignment horizontal="right" vertical="center"/>
    </xf>
    <xf numFmtId="2" fontId="46" fillId="5" borderId="11" xfId="0" applyNumberFormat="1" applyFont="1" applyFill="1" applyBorder="1" applyAlignment="1">
      <alignment horizontal="left" vertical="center"/>
    </xf>
    <xf numFmtId="164" fontId="46" fillId="5" borderId="12" xfId="0" applyNumberFormat="1" applyFont="1" applyFill="1" applyBorder="1" applyAlignment="1">
      <alignment horizontal="right" vertical="center"/>
    </xf>
    <xf numFmtId="2" fontId="46" fillId="5" borderId="11" xfId="0" applyNumberFormat="1" applyFont="1" applyFill="1" applyBorder="1" applyAlignment="1">
      <alignment horizontal="left" vertical="center" indent="1"/>
    </xf>
    <xf numFmtId="2" fontId="46" fillId="5" borderId="17" xfId="0" applyNumberFormat="1" applyFont="1" applyFill="1" applyBorder="1" applyAlignment="1">
      <alignment horizontal="left" vertical="center" indent="1"/>
    </xf>
    <xf numFmtId="1" fontId="46" fillId="5" borderId="0" xfId="0" applyNumberFormat="1" applyFont="1" applyFill="1" applyBorder="1" applyAlignment="1">
      <alignment horizontal="right" vertical="center"/>
    </xf>
    <xf numFmtId="1" fontId="46" fillId="5" borderId="12" xfId="0" applyNumberFormat="1" applyFont="1" applyFill="1" applyBorder="1" applyAlignment="1">
      <alignment horizontal="right" vertical="center"/>
    </xf>
    <xf numFmtId="1" fontId="46" fillId="5" borderId="18" xfId="0" applyNumberFormat="1" applyFont="1" applyFill="1" applyBorder="1" applyAlignment="1">
      <alignment horizontal="right" vertical="center"/>
    </xf>
    <xf numFmtId="1" fontId="46" fillId="5" borderId="19" xfId="0" applyNumberFormat="1" applyFont="1" applyFill="1" applyBorder="1" applyAlignment="1">
      <alignment horizontal="right" vertical="center"/>
    </xf>
    <xf numFmtId="2" fontId="73" fillId="5" borderId="24" xfId="0" applyNumberFormat="1" applyFont="1" applyFill="1" applyBorder="1" applyAlignment="1">
      <alignment horizontal="left" vertical="center"/>
    </xf>
    <xf numFmtId="164" fontId="73" fillId="5" borderId="24" xfId="0" applyNumberFormat="1" applyFont="1" applyFill="1" applyBorder="1" applyAlignment="1">
      <alignment horizontal="right" vertical="center"/>
    </xf>
    <xf numFmtId="164" fontId="73" fillId="5" borderId="25" xfId="0" applyNumberFormat="1" applyFont="1" applyFill="1" applyBorder="1" applyAlignment="1">
      <alignment horizontal="right" vertical="center"/>
    </xf>
    <xf numFmtId="2" fontId="11" fillId="5" borderId="31" xfId="0" applyNumberFormat="1" applyFont="1" applyFill="1" applyBorder="1" applyAlignment="1">
      <alignment horizontal="left"/>
    </xf>
    <xf numFmtId="0" fontId="75" fillId="5" borderId="20" xfId="0" applyFont="1" applyFill="1" applyBorder="1"/>
    <xf numFmtId="0" fontId="43" fillId="5" borderId="30" xfId="0" applyFont="1" applyFill="1" applyBorder="1"/>
    <xf numFmtId="0" fontId="11" fillId="5" borderId="68" xfId="0" applyFont="1" applyFill="1" applyBorder="1" applyAlignment="1">
      <alignment horizontal="left" vertical="center"/>
    </xf>
    <xf numFmtId="0" fontId="11" fillId="5" borderId="32" xfId="0" applyFont="1" applyFill="1" applyBorder="1" applyAlignment="1">
      <alignment horizontal="left" vertical="center"/>
    </xf>
    <xf numFmtId="0" fontId="11" fillId="5" borderId="117" xfId="0" applyFont="1" applyFill="1" applyBorder="1" applyAlignment="1">
      <alignment horizontal="left"/>
    </xf>
    <xf numFmtId="0" fontId="5" fillId="6" borderId="13" xfId="17" applyFont="1" applyFill="1" applyBorder="1"/>
    <xf numFmtId="0" fontId="46" fillId="5" borderId="11" xfId="14" applyFont="1" applyFill="1" applyBorder="1" applyAlignment="1">
      <alignment vertical="center"/>
    </xf>
    <xf numFmtId="0" fontId="46" fillId="5" borderId="11" xfId="14" applyFont="1" applyFill="1" applyBorder="1" applyAlignment="1">
      <alignment vertical="top"/>
    </xf>
    <xf numFmtId="0" fontId="5" fillId="5" borderId="11" xfId="12" applyFont="1" applyFill="1" applyBorder="1" applyAlignment="1">
      <alignment horizontal="left" vertical="center" wrapText="1"/>
    </xf>
    <xf numFmtId="170" fontId="7" fillId="9" borderId="14" xfId="17" applyNumberFormat="1" applyFont="1" applyFill="1" applyBorder="1" applyAlignment="1">
      <alignment horizontal="right" vertical="center" wrapText="1"/>
    </xf>
    <xf numFmtId="170" fontId="7" fillId="9" borderId="26" xfId="17" applyNumberFormat="1" applyFont="1" applyFill="1" applyBorder="1" applyAlignment="1">
      <alignment horizontal="right" vertical="center" wrapText="1"/>
    </xf>
    <xf numFmtId="0" fontId="46" fillId="6" borderId="13" xfId="0" applyFont="1" applyFill="1" applyBorder="1"/>
    <xf numFmtId="0" fontId="46" fillId="6" borderId="7" xfId="0" applyFont="1" applyFill="1" applyBorder="1"/>
    <xf numFmtId="0" fontId="46" fillId="6" borderId="118" xfId="0" applyFont="1" applyFill="1" applyBorder="1" applyAlignment="1">
      <alignment horizontal="center"/>
    </xf>
    <xf numFmtId="0" fontId="46" fillId="6" borderId="11" xfId="0" applyFont="1" applyFill="1" applyBorder="1"/>
    <xf numFmtId="0" fontId="46" fillId="6" borderId="0" xfId="0" applyFont="1" applyFill="1" applyBorder="1"/>
    <xf numFmtId="0" fontId="46" fillId="6" borderId="0" xfId="0" applyFont="1" applyFill="1" applyBorder="1" applyAlignment="1">
      <alignment horizontal="right"/>
    </xf>
    <xf numFmtId="0" fontId="46" fillId="6" borderId="12" xfId="0" applyFont="1" applyFill="1" applyBorder="1" applyAlignment="1">
      <alignment horizontal="right"/>
    </xf>
    <xf numFmtId="0" fontId="46" fillId="5" borderId="0" xfId="0" applyFont="1" applyFill="1" applyBorder="1" applyAlignment="1">
      <alignment vertical="center"/>
    </xf>
    <xf numFmtId="171" fontId="46" fillId="5" borderId="0" xfId="0" applyNumberFormat="1" applyFont="1" applyFill="1" applyBorder="1" applyAlignment="1">
      <alignment horizontal="right" vertical="center"/>
    </xf>
    <xf numFmtId="171" fontId="46" fillId="5" borderId="12" xfId="0" applyNumberFormat="1" applyFont="1" applyFill="1" applyBorder="1" applyAlignment="1">
      <alignment horizontal="right" vertical="center"/>
    </xf>
    <xf numFmtId="0" fontId="46" fillId="5" borderId="18" xfId="0" applyFont="1" applyFill="1" applyBorder="1" applyAlignment="1">
      <alignment vertical="center"/>
    </xf>
    <xf numFmtId="171" fontId="46" fillId="5" borderId="18" xfId="0" applyNumberFormat="1" applyFont="1" applyFill="1" applyBorder="1" applyAlignment="1">
      <alignment horizontal="right" vertical="center"/>
    </xf>
    <xf numFmtId="171" fontId="46" fillId="5" borderId="19" xfId="0" applyNumberFormat="1" applyFont="1" applyFill="1" applyBorder="1" applyAlignment="1">
      <alignment horizontal="right" vertical="center"/>
    </xf>
    <xf numFmtId="0" fontId="46" fillId="0" borderId="11" xfId="0" applyFont="1" applyBorder="1" applyAlignment="1">
      <alignment horizontal="left" vertical="center"/>
    </xf>
    <xf numFmtId="0" fontId="46" fillId="5" borderId="17" xfId="0" applyFont="1" applyFill="1" applyBorder="1" applyAlignment="1">
      <alignment vertical="center"/>
    </xf>
    <xf numFmtId="0" fontId="46" fillId="5" borderId="17" xfId="0" applyFont="1" applyFill="1" applyBorder="1" applyAlignment="1">
      <alignment vertical="center" wrapText="1"/>
    </xf>
    <xf numFmtId="2" fontId="5" fillId="2" borderId="11" xfId="2" applyNumberFormat="1" applyFont="1" applyFill="1" applyBorder="1" applyAlignment="1">
      <alignment horizontal="left" vertical="center" wrapText="1"/>
    </xf>
    <xf numFmtId="165" fontId="5" fillId="2" borderId="0" xfId="2" applyNumberFormat="1" applyFont="1" applyFill="1" applyBorder="1" applyAlignment="1">
      <alignment vertical="center"/>
    </xf>
    <xf numFmtId="165" fontId="5" fillId="2" borderId="0" xfId="2" applyNumberFormat="1" applyFont="1" applyFill="1" applyBorder="1" applyAlignment="1">
      <alignment horizontal="right" vertical="center"/>
    </xf>
    <xf numFmtId="165" fontId="5" fillId="2" borderId="12" xfId="2" applyNumberFormat="1" applyFont="1" applyFill="1" applyBorder="1" applyAlignment="1">
      <alignment horizontal="right" vertical="center"/>
    </xf>
    <xf numFmtId="2" fontId="5" fillId="2" borderId="17" xfId="2" applyNumberFormat="1" applyFont="1" applyFill="1" applyBorder="1" applyAlignment="1">
      <alignment horizontal="left" vertical="center" wrapText="1"/>
    </xf>
    <xf numFmtId="165" fontId="5" fillId="2" borderId="18" xfId="2" applyNumberFormat="1" applyFont="1" applyFill="1" applyBorder="1" applyAlignment="1">
      <alignment vertical="center"/>
    </xf>
    <xf numFmtId="2" fontId="5" fillId="6" borderId="14" xfId="9" applyNumberFormat="1" applyFont="1" applyFill="1" applyBorder="1" applyAlignment="1">
      <alignment horizontal="center" vertical="center" wrapText="1"/>
    </xf>
    <xf numFmtId="2" fontId="5" fillId="6" borderId="14" xfId="9" applyNumberFormat="1" applyFont="1" applyFill="1" applyBorder="1" applyAlignment="1">
      <alignment horizontal="center" vertical="center"/>
    </xf>
    <xf numFmtId="1" fontId="5" fillId="6" borderId="0" xfId="9" applyNumberFormat="1" applyFont="1" applyFill="1" applyBorder="1" applyAlignment="1">
      <alignment horizontal="right" vertical="center"/>
    </xf>
    <xf numFmtId="1" fontId="5" fillId="6" borderId="14" xfId="9" applyNumberFormat="1" applyFont="1" applyFill="1" applyBorder="1" applyAlignment="1">
      <alignment horizontal="right" vertical="center"/>
    </xf>
    <xf numFmtId="1" fontId="5" fillId="6" borderId="12" xfId="9" applyNumberFormat="1" applyFont="1" applyFill="1" applyBorder="1" applyAlignment="1">
      <alignment horizontal="right" vertical="center"/>
    </xf>
    <xf numFmtId="0" fontId="17" fillId="5" borderId="20" xfId="6" applyFont="1" applyFill="1" applyBorder="1"/>
    <xf numFmtId="0" fontId="17" fillId="5" borderId="21" xfId="6" applyFont="1" applyFill="1" applyBorder="1"/>
    <xf numFmtId="2" fontId="5" fillId="6" borderId="7" xfId="9" applyNumberFormat="1" applyFont="1" applyFill="1" applyBorder="1" applyAlignment="1">
      <alignment vertical="center" wrapText="1"/>
    </xf>
    <xf numFmtId="2" fontId="15" fillId="6" borderId="0" xfId="9" applyNumberFormat="1" applyFont="1" applyFill="1" applyBorder="1" applyAlignment="1">
      <alignment vertical="center"/>
    </xf>
    <xf numFmtId="1" fontId="5" fillId="6" borderId="26" xfId="9" applyNumberFormat="1" applyFont="1" applyFill="1" applyBorder="1" applyAlignment="1">
      <alignment horizontal="right" vertical="center"/>
    </xf>
    <xf numFmtId="2" fontId="5" fillId="6" borderId="7" xfId="9" applyNumberFormat="1" applyFont="1" applyFill="1" applyBorder="1" applyAlignment="1">
      <alignment horizontal="center" vertical="center" wrapText="1"/>
    </xf>
    <xf numFmtId="2" fontId="5" fillId="5" borderId="0" xfId="2" applyNumberFormat="1" applyFont="1" applyFill="1" applyBorder="1" applyAlignment="1">
      <alignment horizontal="left" vertical="center"/>
    </xf>
    <xf numFmtId="173" fontId="5" fillId="5" borderId="0" xfId="2" applyNumberFormat="1" applyFont="1" applyFill="1" applyBorder="1" applyAlignment="1">
      <alignment horizontal="right" vertical="center"/>
    </xf>
    <xf numFmtId="173" fontId="5" fillId="5" borderId="12" xfId="2" applyNumberFormat="1" applyFont="1" applyFill="1" applyBorder="1" applyAlignment="1">
      <alignment horizontal="right" vertical="center"/>
    </xf>
    <xf numFmtId="2" fontId="5" fillId="5" borderId="0" xfId="2" applyNumberFormat="1" applyFont="1" applyFill="1" applyBorder="1" applyAlignment="1">
      <alignment horizontal="left" vertical="center" wrapText="1"/>
    </xf>
    <xf numFmtId="2" fontId="5" fillId="5" borderId="18" xfId="2" applyNumberFormat="1" applyFont="1" applyFill="1" applyBorder="1" applyAlignment="1">
      <alignment horizontal="left" vertical="center" wrapText="1"/>
    </xf>
    <xf numFmtId="173" fontId="5" fillId="5" borderId="18" xfId="2" applyNumberFormat="1" applyFont="1" applyFill="1" applyBorder="1" applyAlignment="1">
      <alignment horizontal="right" vertical="center"/>
    </xf>
    <xf numFmtId="173" fontId="5" fillId="5" borderId="19" xfId="2" applyNumberFormat="1" applyFont="1" applyFill="1" applyBorder="1" applyAlignment="1">
      <alignment horizontal="right" vertical="center"/>
    </xf>
    <xf numFmtId="2" fontId="12" fillId="5" borderId="0" xfId="2" applyNumberFormat="1" applyFont="1" applyFill="1" applyBorder="1" applyAlignment="1">
      <alignment vertical="center"/>
    </xf>
    <xf numFmtId="164" fontId="5" fillId="2" borderId="0" xfId="2" applyNumberFormat="1" applyFont="1" applyFill="1" applyBorder="1" applyAlignment="1">
      <alignment vertical="center"/>
    </xf>
    <xf numFmtId="164" fontId="5" fillId="2" borderId="12" xfId="2" applyNumberFormat="1" applyFont="1" applyFill="1" applyBorder="1" applyAlignment="1">
      <alignment vertical="center"/>
    </xf>
    <xf numFmtId="2" fontId="5" fillId="2" borderId="0" xfId="2" applyNumberFormat="1" applyFont="1" applyFill="1" applyBorder="1" applyAlignment="1">
      <alignment horizontal="left" vertical="center" indent="1"/>
    </xf>
    <xf numFmtId="173" fontId="5" fillId="2" borderId="0" xfId="2" applyNumberFormat="1" applyFont="1" applyFill="1" applyBorder="1" applyAlignment="1">
      <alignment vertical="center"/>
    </xf>
    <xf numFmtId="173" fontId="5" fillId="2" borderId="12" xfId="2" applyNumberFormat="1" applyFont="1" applyFill="1" applyBorder="1" applyAlignment="1">
      <alignment vertical="center"/>
    </xf>
    <xf numFmtId="0" fontId="5" fillId="0" borderId="0" xfId="6" applyFont="1" applyFill="1" applyBorder="1" applyAlignment="1">
      <alignment horizontal="left" vertical="center" indent="1"/>
    </xf>
    <xf numFmtId="2" fontId="5" fillId="6" borderId="12" xfId="9" applyNumberFormat="1" applyFont="1" applyFill="1" applyBorder="1" applyAlignment="1">
      <alignment horizontal="right" vertical="center"/>
    </xf>
    <xf numFmtId="164" fontId="46" fillId="5" borderId="20" xfId="0" quotePrefix="1" applyNumberFormat="1" applyFont="1" applyFill="1" applyBorder="1" applyAlignment="1">
      <alignment horizontal="right" vertical="center" wrapText="1"/>
    </xf>
    <xf numFmtId="0" fontId="46" fillId="6" borderId="22" xfId="0" applyFont="1" applyFill="1" applyBorder="1"/>
    <xf numFmtId="164" fontId="46" fillId="5" borderId="0" xfId="0" applyNumberFormat="1" applyFont="1" applyFill="1" applyBorder="1"/>
    <xf numFmtId="164" fontId="46" fillId="5" borderId="5" xfId="0" applyNumberFormat="1" applyFont="1" applyFill="1" applyBorder="1"/>
    <xf numFmtId="164" fontId="46" fillId="5" borderId="20" xfId="0" applyNumberFormat="1" applyFont="1" applyFill="1" applyBorder="1"/>
    <xf numFmtId="164" fontId="46" fillId="5" borderId="6" xfId="0" applyNumberFormat="1" applyFont="1" applyFill="1" applyBorder="1"/>
    <xf numFmtId="0" fontId="46" fillId="6" borderId="1" xfId="0" applyFont="1" applyFill="1" applyBorder="1"/>
    <xf numFmtId="0" fontId="46" fillId="6" borderId="3" xfId="0" applyFont="1" applyFill="1" applyBorder="1"/>
    <xf numFmtId="0" fontId="46" fillId="6" borderId="4" xfId="0" applyFont="1" applyFill="1" applyBorder="1"/>
    <xf numFmtId="0" fontId="46" fillId="6" borderId="8" xfId="0" applyFont="1" applyFill="1" applyBorder="1"/>
    <xf numFmtId="0" fontId="46" fillId="6" borderId="9" xfId="0" applyFont="1" applyFill="1" applyBorder="1"/>
    <xf numFmtId="0" fontId="46" fillId="6" borderId="10" xfId="0" applyFont="1" applyFill="1" applyBorder="1"/>
    <xf numFmtId="164" fontId="5" fillId="5" borderId="119" xfId="0" applyNumberFormat="1" applyFont="1" applyFill="1" applyBorder="1" applyAlignment="1">
      <alignment horizontal="right" vertical="center" wrapText="1"/>
    </xf>
    <xf numFmtId="164" fontId="5" fillId="5" borderId="120" xfId="0" applyNumberFormat="1" applyFont="1" applyFill="1" applyBorder="1" applyAlignment="1">
      <alignment horizontal="right" vertical="center" wrapText="1"/>
    </xf>
    <xf numFmtId="164" fontId="5" fillId="6" borderId="113" xfId="0" applyNumberFormat="1" applyFont="1" applyFill="1" applyBorder="1" applyAlignment="1">
      <alignment horizontal="right" vertical="center" wrapText="1"/>
    </xf>
    <xf numFmtId="164" fontId="5" fillId="6" borderId="7" xfId="0" applyNumberFormat="1" applyFont="1" applyFill="1" applyBorder="1" applyAlignment="1">
      <alignment horizontal="right" vertical="center" wrapText="1"/>
    </xf>
    <xf numFmtId="0" fontId="74" fillId="6" borderId="3" xfId="0" applyFont="1" applyFill="1" applyBorder="1" applyAlignment="1">
      <alignment horizontal="right"/>
    </xf>
    <xf numFmtId="2" fontId="11" fillId="5" borderId="0" xfId="0" applyNumberFormat="1" applyFont="1" applyFill="1" applyBorder="1" applyAlignment="1">
      <alignment vertical="center" wrapText="1"/>
    </xf>
    <xf numFmtId="0" fontId="46" fillId="5" borderId="12" xfId="0" applyFont="1" applyFill="1" applyBorder="1" applyAlignment="1">
      <alignment horizontal="center" vertical="center" wrapText="1"/>
    </xf>
    <xf numFmtId="0" fontId="46" fillId="5" borderId="0" xfId="0" applyFont="1" applyFill="1" applyBorder="1" applyAlignment="1">
      <alignment horizontal="center" vertical="center" wrapText="1"/>
    </xf>
    <xf numFmtId="0" fontId="46" fillId="5" borderId="121" xfId="0" applyFont="1" applyFill="1" applyBorder="1" applyAlignment="1">
      <alignment horizontal="center" vertical="center" wrapText="1"/>
    </xf>
    <xf numFmtId="0" fontId="46" fillId="5" borderId="106" xfId="0" applyFont="1" applyFill="1" applyBorder="1" applyAlignment="1">
      <alignment horizontal="center" vertical="center" wrapText="1"/>
    </xf>
    <xf numFmtId="0" fontId="46" fillId="7" borderId="0" xfId="0" applyFont="1" applyFill="1" applyBorder="1" applyAlignment="1">
      <alignment horizontal="center" vertical="center" wrapText="1"/>
    </xf>
    <xf numFmtId="0" fontId="5" fillId="6" borderId="12" xfId="16" applyFont="1" applyFill="1" applyBorder="1" applyAlignment="1">
      <alignment horizontal="right" vertical="center"/>
    </xf>
    <xf numFmtId="0" fontId="5" fillId="6" borderId="0" xfId="0" applyFont="1" applyFill="1" applyBorder="1" applyAlignment="1">
      <alignment horizontal="right"/>
    </xf>
    <xf numFmtId="0" fontId="5" fillId="6" borderId="12" xfId="0" applyFont="1" applyFill="1" applyBorder="1" applyAlignment="1">
      <alignment horizontal="right"/>
    </xf>
    <xf numFmtId="0" fontId="46" fillId="6" borderId="10" xfId="0" applyFont="1" applyFill="1" applyBorder="1" applyAlignment="1">
      <alignment horizontal="right"/>
    </xf>
    <xf numFmtId="0" fontId="49" fillId="5" borderId="0" xfId="0" applyFont="1" applyFill="1" applyAlignment="1">
      <alignment horizontal="right"/>
    </xf>
    <xf numFmtId="0" fontId="46" fillId="5" borderId="17" xfId="14" applyFont="1" applyFill="1" applyBorder="1" applyAlignment="1">
      <alignment vertical="top"/>
    </xf>
    <xf numFmtId="0" fontId="11" fillId="5" borderId="27" xfId="0" applyFont="1" applyFill="1" applyBorder="1" applyAlignment="1">
      <alignment horizontal="left" vertical="center"/>
    </xf>
    <xf numFmtId="0" fontId="14" fillId="5" borderId="26" xfId="0" applyFont="1" applyFill="1" applyBorder="1" applyAlignment="1">
      <alignment horizontal="left" vertical="center"/>
    </xf>
    <xf numFmtId="0" fontId="14" fillId="5" borderId="12" xfId="0" applyFont="1" applyFill="1" applyBorder="1" applyAlignment="1">
      <alignment horizontal="left" vertical="center"/>
    </xf>
    <xf numFmtId="0" fontId="11" fillId="5" borderId="31" xfId="0" applyFont="1" applyFill="1" applyBorder="1" applyAlignment="1">
      <alignment horizontal="left" vertical="top"/>
    </xf>
    <xf numFmtId="0" fontId="14" fillId="5" borderId="21" xfId="0" applyFont="1" applyFill="1" applyBorder="1" applyAlignment="1">
      <alignment horizontal="left" vertical="center"/>
    </xf>
    <xf numFmtId="0" fontId="39" fillId="6" borderId="114" xfId="0" applyFont="1" applyFill="1" applyBorder="1" applyAlignment="1">
      <alignment horizontal="right" vertical="center" wrapText="1"/>
    </xf>
    <xf numFmtId="0" fontId="5" fillId="5" borderId="9" xfId="0" applyFont="1" applyFill="1" applyBorder="1" applyAlignment="1">
      <alignment horizontal="right" vertical="center" wrapText="1"/>
    </xf>
    <xf numFmtId="0" fontId="5" fillId="6" borderId="1" xfId="0" applyFont="1" applyFill="1" applyBorder="1" applyAlignment="1">
      <alignment horizontal="right" vertical="center"/>
    </xf>
    <xf numFmtId="1" fontId="5" fillId="5" borderId="20" xfId="0" applyNumberFormat="1" applyFont="1" applyFill="1" applyBorder="1" applyAlignment="1">
      <alignment horizontal="right" vertical="center" wrapText="1"/>
    </xf>
    <xf numFmtId="0" fontId="49" fillId="7" borderId="11" xfId="0" applyFont="1" applyFill="1" applyBorder="1"/>
    <xf numFmtId="164" fontId="49" fillId="7" borderId="12" xfId="0" applyNumberFormat="1" applyFont="1" applyFill="1" applyBorder="1"/>
    <xf numFmtId="0" fontId="56" fillId="7" borderId="11" xfId="0" applyFont="1" applyFill="1" applyBorder="1"/>
    <xf numFmtId="164" fontId="46" fillId="7" borderId="12" xfId="0" applyNumberFormat="1" applyFont="1" applyFill="1" applyBorder="1"/>
    <xf numFmtId="0" fontId="46" fillId="7" borderId="11" xfId="0" applyFont="1" applyFill="1" applyBorder="1" applyAlignment="1">
      <alignment horizontal="left" indent="1"/>
    </xf>
    <xf numFmtId="165" fontId="46" fillId="7" borderId="12" xfId="0" applyNumberFormat="1" applyFont="1" applyFill="1" applyBorder="1"/>
    <xf numFmtId="164" fontId="61" fillId="7" borderId="12" xfId="0" applyNumberFormat="1" applyFont="1" applyFill="1" applyBorder="1" applyAlignment="1">
      <alignment horizontal="right" vertical="center"/>
    </xf>
    <xf numFmtId="0" fontId="56" fillId="7" borderId="11" xfId="0" applyFont="1" applyFill="1" applyBorder="1" applyAlignment="1">
      <alignment horizontal="left" indent="1"/>
    </xf>
    <xf numFmtId="0" fontId="46" fillId="7" borderId="12" xfId="0" applyFont="1" applyFill="1" applyBorder="1"/>
    <xf numFmtId="0" fontId="46" fillId="7" borderId="11" xfId="0" applyFont="1" applyFill="1" applyBorder="1" applyAlignment="1">
      <alignment horizontal="left" wrapText="1" indent="2"/>
    </xf>
    <xf numFmtId="0" fontId="46" fillId="7" borderId="11" xfId="0" applyFont="1" applyFill="1" applyBorder="1" applyAlignment="1">
      <alignment horizontal="left" vertical="center" indent="2"/>
    </xf>
    <xf numFmtId="0" fontId="76" fillId="5" borderId="11" xfId="0" applyFont="1" applyFill="1" applyBorder="1" applyAlignment="1">
      <alignment horizontal="left" vertical="center" wrapText="1"/>
    </xf>
    <xf numFmtId="165" fontId="76" fillId="5" borderId="0" xfId="0" applyNumberFormat="1" applyFont="1" applyFill="1" applyBorder="1" applyAlignment="1">
      <alignment horizontal="right" vertical="center" wrapText="1"/>
    </xf>
    <xf numFmtId="165" fontId="76" fillId="5" borderId="12" xfId="0" applyNumberFormat="1" applyFont="1" applyFill="1" applyBorder="1" applyAlignment="1">
      <alignment horizontal="right" vertical="center" wrapText="1"/>
    </xf>
    <xf numFmtId="164" fontId="8" fillId="5" borderId="15" xfId="0" applyNumberFormat="1" applyFont="1" applyFill="1" applyBorder="1" applyAlignment="1">
      <alignment horizontal="right" vertical="center" wrapText="1"/>
    </xf>
    <xf numFmtId="14" fontId="5" fillId="6" borderId="1" xfId="0" quotePrefix="1" applyNumberFormat="1" applyFont="1" applyFill="1" applyBorder="1" applyAlignment="1">
      <alignment horizontal="right" vertical="center" wrapText="1"/>
    </xf>
    <xf numFmtId="14" fontId="5" fillId="6" borderId="3" xfId="0" quotePrefix="1" applyNumberFormat="1" applyFont="1" applyFill="1" applyBorder="1" applyAlignment="1">
      <alignment horizontal="right" vertical="center" wrapText="1"/>
    </xf>
    <xf numFmtId="14" fontId="5" fillId="6" borderId="4" xfId="0" quotePrefix="1" applyNumberFormat="1" applyFont="1" applyFill="1" applyBorder="1" applyAlignment="1">
      <alignment horizontal="right" vertical="center" wrapText="1"/>
    </xf>
    <xf numFmtId="164" fontId="46" fillId="5" borderId="12" xfId="0" applyNumberFormat="1" applyFont="1" applyFill="1" applyBorder="1"/>
    <xf numFmtId="0" fontId="56" fillId="5" borderId="11" xfId="0" applyFont="1" applyFill="1" applyBorder="1" applyAlignment="1">
      <alignment horizontal="left" vertical="center"/>
    </xf>
    <xf numFmtId="165" fontId="5" fillId="5" borderId="0" xfId="0" applyNumberFormat="1" applyFont="1" applyFill="1" applyBorder="1" applyAlignment="1">
      <alignment horizontal="right"/>
    </xf>
    <xf numFmtId="165" fontId="5" fillId="5" borderId="18" xfId="0" applyNumberFormat="1" applyFont="1" applyFill="1" applyBorder="1" applyAlignment="1">
      <alignment horizontal="right"/>
    </xf>
    <xf numFmtId="0" fontId="12" fillId="11" borderId="11" xfId="0" applyFont="1" applyFill="1" applyBorder="1" applyAlignment="1">
      <alignment horizontal="left" vertical="center" wrapText="1"/>
    </xf>
    <xf numFmtId="0" fontId="12" fillId="11" borderId="11" xfId="0" applyFont="1" applyFill="1" applyBorder="1" applyAlignment="1">
      <alignment horizontal="left" wrapText="1"/>
    </xf>
    <xf numFmtId="0" fontId="46" fillId="6" borderId="9" xfId="0" applyFont="1" applyFill="1" applyBorder="1" applyAlignment="1">
      <alignment horizontal="right"/>
    </xf>
    <xf numFmtId="0" fontId="49" fillId="5" borderId="0" xfId="0" applyFont="1" applyFill="1" applyAlignment="1">
      <alignment horizontal="left"/>
    </xf>
    <xf numFmtId="0" fontId="46" fillId="5" borderId="0" xfId="0" applyFont="1" applyFill="1" applyAlignment="1">
      <alignment horizontal="left"/>
    </xf>
    <xf numFmtId="0" fontId="46" fillId="5" borderId="0" xfId="0" applyFont="1" applyFill="1" applyAlignment="1">
      <alignment horizontal="right"/>
    </xf>
    <xf numFmtId="0" fontId="46" fillId="6" borderId="7" xfId="0" applyFont="1" applyFill="1" applyBorder="1" applyAlignment="1">
      <alignment horizontal="right" vertical="center"/>
    </xf>
    <xf numFmtId="0" fontId="46" fillId="6" borderId="22" xfId="0" applyFont="1" applyFill="1" applyBorder="1" applyAlignment="1">
      <alignment horizontal="right" vertical="center"/>
    </xf>
    <xf numFmtId="0" fontId="46" fillId="6" borderId="113" xfId="0" applyFont="1" applyFill="1" applyBorder="1"/>
    <xf numFmtId="164" fontId="5" fillId="5" borderId="1" xfId="0" applyNumberFormat="1" applyFont="1" applyFill="1" applyBorder="1" applyAlignment="1">
      <alignment horizontal="right" vertical="center" wrapText="1"/>
    </xf>
    <xf numFmtId="164" fontId="8" fillId="5" borderId="12" xfId="0" applyNumberFormat="1" applyFont="1" applyFill="1" applyBorder="1" applyAlignment="1">
      <alignment vertical="center" wrapText="1"/>
    </xf>
    <xf numFmtId="164" fontId="8" fillId="5" borderId="51" xfId="0" applyNumberFormat="1" applyFont="1" applyFill="1" applyBorder="1" applyAlignment="1">
      <alignment horizontal="right" vertical="center" wrapText="1"/>
    </xf>
    <xf numFmtId="171" fontId="46" fillId="17" borderId="26" xfId="0" applyNumberFormat="1" applyFont="1" applyFill="1" applyBorder="1" applyAlignment="1">
      <alignment horizontal="right" vertical="center"/>
    </xf>
    <xf numFmtId="171" fontId="46" fillId="17" borderId="19" xfId="0" applyNumberFormat="1" applyFont="1" applyFill="1" applyBorder="1" applyAlignment="1">
      <alignment horizontal="right" vertical="center"/>
    </xf>
    <xf numFmtId="0" fontId="46" fillId="5" borderId="14" xfId="0" applyFont="1" applyFill="1" applyBorder="1" applyAlignment="1">
      <alignment vertical="center"/>
    </xf>
    <xf numFmtId="171" fontId="46" fillId="5" borderId="14" xfId="0" applyNumberFormat="1" applyFont="1" applyFill="1" applyBorder="1" applyAlignment="1">
      <alignment horizontal="right" vertical="center"/>
    </xf>
    <xf numFmtId="171" fontId="46" fillId="5" borderId="26" xfId="0" applyNumberFormat="1" applyFont="1" applyFill="1" applyBorder="1" applyAlignment="1">
      <alignment horizontal="right" vertical="center"/>
    </xf>
    <xf numFmtId="173" fontId="5" fillId="17" borderId="0" xfId="2" applyNumberFormat="1" applyFont="1" applyFill="1" applyBorder="1" applyAlignment="1">
      <alignment vertical="center"/>
    </xf>
    <xf numFmtId="173" fontId="5" fillId="17" borderId="12" xfId="2" applyNumberFormat="1" applyFont="1" applyFill="1" applyBorder="1" applyAlignment="1">
      <alignment vertical="center"/>
    </xf>
    <xf numFmtId="164" fontId="11" fillId="17" borderId="0" xfId="18" applyNumberFormat="1" applyFont="1" applyFill="1" applyBorder="1" applyAlignment="1">
      <alignment horizontal="right" vertical="center"/>
    </xf>
    <xf numFmtId="2" fontId="11" fillId="17" borderId="11" xfId="9" applyNumberFormat="1" applyFont="1" applyFill="1" applyBorder="1" applyAlignment="1">
      <alignment horizontal="left" vertical="center" wrapText="1" indent="1"/>
    </xf>
    <xf numFmtId="0" fontId="46" fillId="6" borderId="122" xfId="0" applyFont="1" applyFill="1" applyBorder="1" applyAlignment="1">
      <alignment horizontal="center" vertical="center"/>
    </xf>
    <xf numFmtId="0" fontId="46" fillId="6" borderId="118" xfId="0" applyFont="1" applyFill="1" applyBorder="1" applyAlignment="1">
      <alignment horizontal="center" vertical="center"/>
    </xf>
    <xf numFmtId="0" fontId="72" fillId="7" borderId="28" xfId="0" applyFont="1" applyFill="1" applyBorder="1" applyAlignment="1">
      <alignment horizontal="left" wrapText="1"/>
    </xf>
    <xf numFmtId="0" fontId="72" fillId="7" borderId="29" xfId="0" applyFont="1" applyFill="1" applyBorder="1" applyAlignment="1">
      <alignment horizontal="left" wrapText="1"/>
    </xf>
    <xf numFmtId="0" fontId="72" fillId="7" borderId="30" xfId="0" applyFont="1" applyFill="1" applyBorder="1" applyAlignment="1">
      <alignment horizontal="left" wrapText="1"/>
    </xf>
    <xf numFmtId="2" fontId="11" fillId="5" borderId="0" xfId="0" applyNumberFormat="1" applyFont="1" applyFill="1" applyBorder="1" applyAlignment="1">
      <alignment vertical="center"/>
    </xf>
    <xf numFmtId="2" fontId="11" fillId="5" borderId="12" xfId="0" applyNumberFormat="1" applyFont="1" applyFill="1" applyBorder="1" applyAlignment="1">
      <alignment vertical="center"/>
    </xf>
    <xf numFmtId="2" fontId="11" fillId="5" borderId="31" xfId="0" applyNumberFormat="1" applyFont="1" applyFill="1" applyBorder="1" applyAlignment="1">
      <alignment horizontal="left" vertical="top" wrapText="1"/>
    </xf>
    <xf numFmtId="2" fontId="11" fillId="5" borderId="20" xfId="0" applyNumberFormat="1" applyFont="1" applyFill="1" applyBorder="1" applyAlignment="1">
      <alignment horizontal="left" vertical="top" wrapText="1"/>
    </xf>
    <xf numFmtId="2" fontId="10" fillId="5" borderId="20" xfId="0" applyNumberFormat="1" applyFont="1" applyFill="1" applyBorder="1" applyAlignment="1">
      <alignment vertical="center" wrapText="1"/>
    </xf>
    <xf numFmtId="2" fontId="10" fillId="5" borderId="21" xfId="0" applyNumberFormat="1" applyFont="1" applyFill="1" applyBorder="1" applyAlignment="1">
      <alignment vertical="center" wrapText="1"/>
    </xf>
    <xf numFmtId="0" fontId="5" fillId="8" borderId="122" xfId="0" applyFont="1" applyFill="1" applyBorder="1" applyAlignment="1">
      <alignment horizontal="center" vertical="center"/>
    </xf>
    <xf numFmtId="0" fontId="5" fillId="8" borderId="118" xfId="0" applyFont="1" applyFill="1" applyBorder="1" applyAlignment="1">
      <alignment horizontal="center" vertical="center"/>
    </xf>
    <xf numFmtId="0" fontId="5" fillId="8" borderId="24" xfId="0" applyFont="1" applyFill="1" applyBorder="1" applyAlignment="1">
      <alignment horizontal="center" vertical="center"/>
    </xf>
    <xf numFmtId="0" fontId="5" fillId="8" borderId="25" xfId="0" applyFont="1" applyFill="1" applyBorder="1" applyAlignment="1">
      <alignment horizontal="center" vertical="center"/>
    </xf>
    <xf numFmtId="2" fontId="11" fillId="5" borderId="14" xfId="0" applyNumberFormat="1" applyFont="1" applyFill="1" applyBorder="1" applyAlignment="1">
      <alignment vertical="center" wrapText="1"/>
    </xf>
    <xf numFmtId="2" fontId="11" fillId="5" borderId="26" xfId="0" applyNumberFormat="1" applyFont="1" applyFill="1" applyBorder="1" applyAlignment="1">
      <alignment vertical="center" wrapText="1"/>
    </xf>
    <xf numFmtId="2" fontId="10" fillId="5" borderId="0" xfId="0" applyNumberFormat="1" applyFont="1" applyFill="1" applyBorder="1" applyAlignment="1">
      <alignment vertical="center" wrapText="1"/>
    </xf>
    <xf numFmtId="2" fontId="10" fillId="5" borderId="12" xfId="0" applyNumberFormat="1" applyFont="1" applyFill="1" applyBorder="1" applyAlignment="1">
      <alignment vertical="center" wrapText="1"/>
    </xf>
    <xf numFmtId="2" fontId="11" fillId="5" borderId="0" xfId="0" applyNumberFormat="1" applyFont="1" applyFill="1" applyBorder="1" applyAlignment="1">
      <alignment vertical="center" wrapText="1"/>
    </xf>
    <xf numFmtId="2" fontId="11" fillId="5" borderId="12" xfId="0" applyNumberFormat="1" applyFont="1" applyFill="1" applyBorder="1" applyAlignment="1">
      <alignment vertical="center" wrapText="1"/>
    </xf>
    <xf numFmtId="0" fontId="46" fillId="6" borderId="24" xfId="0" applyFont="1" applyFill="1" applyBorder="1" applyAlignment="1">
      <alignment horizontal="center" vertical="center"/>
    </xf>
    <xf numFmtId="0" fontId="46" fillId="6" borderId="25" xfId="0" applyFont="1" applyFill="1" applyBorder="1" applyAlignment="1">
      <alignment horizontal="center" vertical="center"/>
    </xf>
    <xf numFmtId="2" fontId="10" fillId="5" borderId="20" xfId="0" applyNumberFormat="1" applyFont="1" applyFill="1" applyBorder="1" applyAlignment="1">
      <alignment horizontal="left" vertical="center" wrapText="1"/>
    </xf>
    <xf numFmtId="2" fontId="11" fillId="5" borderId="0" xfId="0" applyNumberFormat="1" applyFont="1" applyFill="1" applyBorder="1" applyAlignment="1">
      <alignment horizontal="center" vertical="center"/>
    </xf>
    <xf numFmtId="2" fontId="10" fillId="5" borderId="0" xfId="0" applyNumberFormat="1" applyFont="1" applyFill="1" applyBorder="1" applyAlignment="1">
      <alignment horizontal="left" vertical="center" wrapText="1"/>
    </xf>
    <xf numFmtId="2" fontId="11" fillId="5" borderId="0" xfId="0" applyNumberFormat="1" applyFont="1" applyFill="1" applyBorder="1" applyAlignment="1">
      <alignment horizontal="left" vertical="center" wrapText="1"/>
    </xf>
    <xf numFmtId="2" fontId="11" fillId="5" borderId="14" xfId="0" applyNumberFormat="1"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31" xfId="0" applyFont="1" applyFill="1" applyBorder="1" applyAlignment="1">
      <alignment horizontal="left" wrapText="1"/>
    </xf>
    <xf numFmtId="0" fontId="11" fillId="5" borderId="20" xfId="0" applyFont="1" applyFill="1" applyBorder="1" applyAlignment="1">
      <alignment horizontal="left" wrapText="1"/>
    </xf>
    <xf numFmtId="0" fontId="11" fillId="5" borderId="21" xfId="0" applyFont="1" applyFill="1" applyBorder="1" applyAlignment="1">
      <alignment horizontal="left" wrapText="1"/>
    </xf>
    <xf numFmtId="0" fontId="72" fillId="5" borderId="11" xfId="0" applyFont="1" applyFill="1" applyBorder="1" applyAlignment="1">
      <alignment vertical="center"/>
    </xf>
    <xf numFmtId="0" fontId="72" fillId="5" borderId="0" xfId="0" applyFont="1" applyFill="1" applyBorder="1" applyAlignment="1">
      <alignment vertical="center"/>
    </xf>
    <xf numFmtId="0" fontId="72" fillId="5" borderId="12" xfId="0" applyFont="1" applyFill="1" applyBorder="1" applyAlignment="1">
      <alignment vertical="center"/>
    </xf>
    <xf numFmtId="0" fontId="11" fillId="5" borderId="31" xfId="0" applyFont="1" applyFill="1" applyBorder="1" applyAlignment="1">
      <alignment wrapText="1"/>
    </xf>
    <xf numFmtId="0" fontId="11" fillId="5" borderId="20" xfId="0" applyFont="1" applyFill="1" applyBorder="1" applyAlignment="1">
      <alignment wrapText="1"/>
    </xf>
    <xf numFmtId="0" fontId="11" fillId="5" borderId="21" xfId="0" applyFont="1" applyFill="1" applyBorder="1" applyAlignment="1">
      <alignment wrapText="1"/>
    </xf>
    <xf numFmtId="0" fontId="72" fillId="5" borderId="27" xfId="0" applyFont="1" applyFill="1" applyBorder="1" applyAlignment="1">
      <alignment vertical="center"/>
    </xf>
    <xf numFmtId="0" fontId="72" fillId="5" borderId="14" xfId="0" applyFont="1" applyFill="1" applyBorder="1" applyAlignment="1">
      <alignment vertical="center"/>
    </xf>
    <xf numFmtId="0" fontId="72" fillId="5" borderId="26" xfId="0" applyFont="1" applyFill="1" applyBorder="1" applyAlignment="1">
      <alignment vertical="center"/>
    </xf>
    <xf numFmtId="0" fontId="11" fillId="5" borderId="11" xfId="0" applyFont="1" applyFill="1" applyBorder="1" applyAlignment="1">
      <alignment vertical="center"/>
    </xf>
    <xf numFmtId="0" fontId="11" fillId="5" borderId="0" xfId="0" applyFont="1" applyFill="1" applyBorder="1" applyAlignment="1">
      <alignment vertical="center"/>
    </xf>
    <xf numFmtId="0" fontId="11" fillId="5" borderId="12" xfId="0" applyFont="1" applyFill="1" applyBorder="1" applyAlignment="1">
      <alignment vertical="center"/>
    </xf>
    <xf numFmtId="0" fontId="10" fillId="5" borderId="27"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31" xfId="0" applyFont="1" applyFill="1" applyBorder="1" applyAlignment="1">
      <alignment horizontal="left"/>
    </xf>
    <xf numFmtId="0" fontId="10" fillId="5" borderId="20" xfId="0" applyFont="1" applyFill="1" applyBorder="1" applyAlignment="1">
      <alignment horizontal="left"/>
    </xf>
    <xf numFmtId="0" fontId="10" fillId="5" borderId="31"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2"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0" xfId="0" applyFont="1" applyFill="1" applyBorder="1" applyAlignment="1">
      <alignment horizontal="left" vertical="center"/>
    </xf>
    <xf numFmtId="0" fontId="11" fillId="5" borderId="12" xfId="0" applyFont="1" applyFill="1" applyBorder="1" applyAlignment="1">
      <alignment horizontal="left" vertical="center"/>
    </xf>
    <xf numFmtId="0" fontId="46" fillId="6" borderId="14" xfId="0" applyFont="1" applyFill="1" applyBorder="1" applyAlignment="1">
      <alignment horizontal="center" vertical="center"/>
    </xf>
    <xf numFmtId="0" fontId="46" fillId="6" borderId="26" xfId="0" applyFont="1" applyFill="1" applyBorder="1" applyAlignment="1">
      <alignment horizontal="center" vertical="center"/>
    </xf>
    <xf numFmtId="164" fontId="3" fillId="6" borderId="122" xfId="0" applyNumberFormat="1" applyFont="1" applyFill="1" applyBorder="1" applyAlignment="1">
      <alignment horizontal="center" vertical="center"/>
    </xf>
    <xf numFmtId="164" fontId="3" fillId="6" borderId="118" xfId="0" applyNumberFormat="1" applyFont="1" applyFill="1" applyBorder="1" applyAlignment="1">
      <alignment horizontal="center" vertical="center"/>
    </xf>
    <xf numFmtId="164" fontId="3" fillId="6" borderId="18" xfId="0" applyNumberFormat="1" applyFont="1" applyFill="1" applyBorder="1" applyAlignment="1">
      <alignment horizontal="center" vertical="center"/>
    </xf>
    <xf numFmtId="164" fontId="3" fillId="6" borderId="19" xfId="0" applyNumberFormat="1" applyFont="1" applyFill="1" applyBorder="1" applyAlignment="1">
      <alignment horizontal="center" vertical="center"/>
    </xf>
    <xf numFmtId="0" fontId="11" fillId="5" borderId="31"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54" fillId="6" borderId="14" xfId="0" applyFont="1" applyFill="1" applyBorder="1" applyAlignment="1">
      <alignment horizontal="center" vertical="center"/>
    </xf>
    <xf numFmtId="0" fontId="54" fillId="6" borderId="26" xfId="0" applyFont="1" applyFill="1" applyBorder="1" applyAlignment="1">
      <alignment horizontal="center" vertical="center"/>
    </xf>
    <xf numFmtId="164" fontId="54" fillId="6" borderId="14" xfId="0" applyNumberFormat="1" applyFont="1" applyFill="1" applyBorder="1" applyAlignment="1">
      <alignment horizontal="center" vertical="center"/>
    </xf>
    <xf numFmtId="164" fontId="54" fillId="6" borderId="26" xfId="0" applyNumberFormat="1" applyFont="1" applyFill="1" applyBorder="1" applyAlignment="1">
      <alignment horizontal="center" vertical="center"/>
    </xf>
    <xf numFmtId="0" fontId="72" fillId="5" borderId="28" xfId="0" applyFont="1" applyFill="1" applyBorder="1" applyAlignment="1">
      <alignment horizontal="left" vertical="top" wrapText="1"/>
    </xf>
    <xf numFmtId="0" fontId="72" fillId="5" borderId="29" xfId="0" applyFont="1" applyFill="1" applyBorder="1" applyAlignment="1">
      <alignment horizontal="left" vertical="top" wrapText="1"/>
    </xf>
    <xf numFmtId="0" fontId="72" fillId="5" borderId="30" xfId="0" applyFont="1" applyFill="1" applyBorder="1" applyAlignment="1">
      <alignment horizontal="left" vertical="top" wrapText="1"/>
    </xf>
    <xf numFmtId="2" fontId="46" fillId="9" borderId="122" xfId="0" applyNumberFormat="1" applyFont="1" applyFill="1" applyBorder="1" applyAlignment="1">
      <alignment horizontal="center" vertical="center"/>
    </xf>
    <xf numFmtId="2" fontId="46" fillId="9" borderId="118" xfId="0" applyNumberFormat="1" applyFont="1" applyFill="1" applyBorder="1" applyAlignment="1">
      <alignment horizontal="center" vertical="center"/>
    </xf>
    <xf numFmtId="2" fontId="46" fillId="9" borderId="24" xfId="0" applyNumberFormat="1" applyFont="1" applyFill="1" applyBorder="1" applyAlignment="1">
      <alignment horizontal="center" vertical="center"/>
    </xf>
    <xf numFmtId="2" fontId="46" fillId="9" borderId="25" xfId="0" applyNumberFormat="1" applyFont="1" applyFill="1" applyBorder="1" applyAlignment="1">
      <alignment horizontal="center" vertical="center"/>
    </xf>
    <xf numFmtId="164" fontId="46" fillId="6" borderId="122" xfId="0" applyNumberFormat="1" applyFont="1" applyFill="1" applyBorder="1" applyAlignment="1">
      <alignment horizontal="center" vertical="center" wrapText="1"/>
    </xf>
    <xf numFmtId="164" fontId="46" fillId="6" borderId="118" xfId="0" applyNumberFormat="1" applyFont="1" applyFill="1" applyBorder="1" applyAlignment="1">
      <alignment horizontal="center" vertical="center" wrapText="1"/>
    </xf>
    <xf numFmtId="164" fontId="46" fillId="6" borderId="24" xfId="0" applyNumberFormat="1" applyFont="1" applyFill="1" applyBorder="1" applyAlignment="1">
      <alignment horizontal="center" vertical="center" wrapText="1"/>
    </xf>
    <xf numFmtId="164" fontId="46" fillId="6" borderId="25" xfId="0" applyNumberFormat="1" applyFont="1" applyFill="1" applyBorder="1" applyAlignment="1">
      <alignment horizontal="center" vertical="center" wrapText="1"/>
    </xf>
    <xf numFmtId="0" fontId="10" fillId="5" borderId="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31" xfId="0" applyFont="1" applyFill="1" applyBorder="1" applyAlignment="1">
      <alignment horizontal="left" wrapText="1"/>
    </xf>
    <xf numFmtId="0" fontId="10" fillId="5" borderId="20" xfId="0" applyFont="1" applyFill="1" applyBorder="1" applyAlignment="1">
      <alignment horizontal="left" wrapText="1"/>
    </xf>
    <xf numFmtId="0" fontId="10" fillId="5" borderId="21" xfId="0" applyFont="1" applyFill="1" applyBorder="1" applyAlignment="1">
      <alignment horizontal="left" wrapText="1"/>
    </xf>
    <xf numFmtId="164" fontId="5" fillId="6" borderId="122" xfId="0" applyNumberFormat="1" applyFont="1" applyFill="1" applyBorder="1" applyAlignment="1">
      <alignment horizontal="center" vertical="center" wrapText="1"/>
    </xf>
    <xf numFmtId="164" fontId="5" fillId="6" borderId="118" xfId="0" applyNumberFormat="1" applyFont="1" applyFill="1" applyBorder="1" applyAlignment="1">
      <alignment horizontal="center" vertical="center" wrapText="1"/>
    </xf>
    <xf numFmtId="164" fontId="5" fillId="6" borderId="24" xfId="0" applyNumberFormat="1" applyFont="1" applyFill="1" applyBorder="1" applyAlignment="1">
      <alignment horizontal="center" vertical="center" wrapText="1"/>
    </xf>
    <xf numFmtId="164" fontId="5" fillId="6" borderId="25" xfId="0" applyNumberFormat="1" applyFont="1" applyFill="1" applyBorder="1" applyAlignment="1">
      <alignment horizontal="center" vertical="center" wrapText="1"/>
    </xf>
    <xf numFmtId="0" fontId="11" fillId="5" borderId="27"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26" xfId="0" applyFont="1" applyFill="1" applyBorder="1" applyAlignment="1">
      <alignment horizontal="left" vertical="center" wrapText="1"/>
    </xf>
    <xf numFmtId="0" fontId="11" fillId="5" borderId="11"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5" borderId="12" xfId="0" applyFont="1" applyFill="1" applyBorder="1" applyAlignment="1">
      <alignment horizontal="left" vertical="top" wrapText="1"/>
    </xf>
    <xf numFmtId="0" fontId="3" fillId="6" borderId="122" xfId="0" applyFont="1" applyFill="1" applyBorder="1" applyAlignment="1">
      <alignment horizontal="center" vertical="center"/>
    </xf>
    <xf numFmtId="0" fontId="3" fillId="6" borderId="118" xfId="0" applyFont="1" applyFill="1" applyBorder="1" applyAlignment="1">
      <alignment horizontal="center" vertical="center"/>
    </xf>
    <xf numFmtId="0" fontId="46" fillId="9" borderId="24" xfId="0" applyFont="1" applyFill="1" applyBorder="1" applyAlignment="1">
      <alignment horizontal="center" vertical="center"/>
    </xf>
    <xf numFmtId="0" fontId="46" fillId="9" borderId="25" xfId="0" applyFont="1" applyFill="1" applyBorder="1" applyAlignment="1">
      <alignment horizontal="center" vertical="center"/>
    </xf>
    <xf numFmtId="0" fontId="72" fillId="5" borderId="11"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2" fillId="5" borderId="12" xfId="0" applyFont="1" applyFill="1" applyBorder="1" applyAlignment="1">
      <alignment horizontal="left" vertical="center" wrapText="1"/>
    </xf>
    <xf numFmtId="0" fontId="77" fillId="5" borderId="31" xfId="0" applyFont="1" applyFill="1" applyBorder="1" applyAlignment="1">
      <alignment horizontal="left" wrapText="1"/>
    </xf>
    <xf numFmtId="0" fontId="72" fillId="5" borderId="20" xfId="0" applyFont="1" applyFill="1" applyBorder="1" applyAlignment="1">
      <alignment horizontal="left" wrapText="1"/>
    </xf>
    <xf numFmtId="0" fontId="72" fillId="5" borderId="21" xfId="0" applyFont="1" applyFill="1" applyBorder="1" applyAlignment="1">
      <alignment horizontal="left" wrapText="1"/>
    </xf>
    <xf numFmtId="2" fontId="5" fillId="9" borderId="18" xfId="0" applyNumberFormat="1" applyFont="1" applyFill="1" applyBorder="1" applyAlignment="1">
      <alignment horizontal="center" vertical="center"/>
    </xf>
    <xf numFmtId="2" fontId="5" fillId="9" borderId="19" xfId="0" applyNumberFormat="1" applyFont="1" applyFill="1" applyBorder="1" applyAlignment="1">
      <alignment horizontal="center" vertical="center"/>
    </xf>
    <xf numFmtId="164" fontId="11" fillId="2" borderId="28" xfId="0" applyNumberFormat="1" applyFont="1" applyFill="1" applyBorder="1" applyAlignment="1">
      <alignment horizontal="left" vertical="center" wrapText="1"/>
    </xf>
    <xf numFmtId="164" fontId="11" fillId="2" borderId="29" xfId="0" applyNumberFormat="1" applyFont="1" applyFill="1" applyBorder="1" applyAlignment="1">
      <alignment horizontal="left" vertical="center" wrapText="1"/>
    </xf>
    <xf numFmtId="164" fontId="11" fillId="2" borderId="30" xfId="0" applyNumberFormat="1" applyFont="1" applyFill="1" applyBorder="1" applyAlignment="1">
      <alignment horizontal="left" vertical="center" wrapText="1"/>
    </xf>
    <xf numFmtId="0" fontId="46" fillId="9" borderId="18" xfId="0" applyFont="1" applyFill="1" applyBorder="1" applyAlignment="1">
      <alignment horizontal="center" vertical="center"/>
    </xf>
    <xf numFmtId="0" fontId="46" fillId="9" borderId="19" xfId="0" applyFont="1" applyFill="1" applyBorder="1" applyAlignment="1">
      <alignment horizontal="center" vertical="center"/>
    </xf>
    <xf numFmtId="165" fontId="5" fillId="8" borderId="14" xfId="0" applyNumberFormat="1" applyFont="1" applyFill="1" applyBorder="1" applyAlignment="1">
      <alignment horizontal="center" vertical="center" wrapText="1"/>
    </xf>
    <xf numFmtId="165" fontId="5" fillId="8" borderId="26" xfId="0" applyNumberFormat="1" applyFont="1" applyFill="1" applyBorder="1" applyAlignment="1">
      <alignment horizontal="center" vertical="center" wrapText="1"/>
    </xf>
    <xf numFmtId="0" fontId="11" fillId="5" borderId="14" xfId="0" applyFont="1" applyFill="1" applyBorder="1" applyAlignment="1">
      <alignment horizontal="left" wrapText="1"/>
    </xf>
    <xf numFmtId="2" fontId="5" fillId="6" borderId="122" xfId="9" applyNumberFormat="1" applyFont="1" applyFill="1" applyBorder="1" applyAlignment="1">
      <alignment horizontal="center" vertical="center"/>
    </xf>
    <xf numFmtId="2" fontId="5" fillId="6" borderId="118" xfId="9" applyNumberFormat="1" applyFont="1" applyFill="1" applyBorder="1" applyAlignment="1">
      <alignment horizontal="center" vertical="center"/>
    </xf>
    <xf numFmtId="2" fontId="46" fillId="9" borderId="123" xfId="9" applyNumberFormat="1" applyFont="1" applyFill="1" applyBorder="1" applyAlignment="1">
      <alignment horizontal="center" vertical="center"/>
    </xf>
    <xf numFmtId="2" fontId="46" fillId="9" borderId="124" xfId="9" applyNumberFormat="1" applyFont="1" applyFill="1" applyBorder="1" applyAlignment="1">
      <alignment horizontal="center" vertical="center"/>
    </xf>
    <xf numFmtId="2" fontId="5" fillId="6" borderId="0" xfId="9" applyNumberFormat="1" applyFont="1" applyFill="1" applyBorder="1" applyAlignment="1">
      <alignment horizontal="center" vertical="center"/>
    </xf>
    <xf numFmtId="2" fontId="5" fillId="6" borderId="12" xfId="9" applyNumberFormat="1" applyFont="1" applyFill="1" applyBorder="1" applyAlignment="1">
      <alignment horizontal="center" vertical="center"/>
    </xf>
    <xf numFmtId="0" fontId="11" fillId="14" borderId="129" xfId="9" applyFont="1" applyFill="1" applyBorder="1" applyAlignment="1">
      <alignment horizontal="left" vertical="top" wrapText="1"/>
    </xf>
    <xf numFmtId="0" fontId="11" fillId="14" borderId="130" xfId="9" applyFont="1" applyFill="1" applyBorder="1" applyAlignment="1">
      <alignment horizontal="left" vertical="top" wrapText="1"/>
    </xf>
    <xf numFmtId="0" fontId="11" fillId="14" borderId="131" xfId="9" applyFont="1" applyFill="1" applyBorder="1" applyAlignment="1">
      <alignment horizontal="left" vertical="top" wrapText="1"/>
    </xf>
    <xf numFmtId="2" fontId="5" fillId="15" borderId="67" xfId="9" applyNumberFormat="1" applyFont="1" applyFill="1" applyBorder="1" applyAlignment="1">
      <alignment horizontal="center" vertical="center"/>
    </xf>
    <xf numFmtId="2" fontId="5" fillId="15" borderId="125" xfId="9" applyNumberFormat="1" applyFont="1" applyFill="1" applyBorder="1" applyAlignment="1">
      <alignment horizontal="center" vertical="center"/>
    </xf>
    <xf numFmtId="2" fontId="5" fillId="15" borderId="126" xfId="9" applyNumberFormat="1" applyFont="1" applyFill="1" applyBorder="1" applyAlignment="1">
      <alignment horizontal="center" vertical="center"/>
    </xf>
    <xf numFmtId="2" fontId="5" fillId="15" borderId="127" xfId="9" applyNumberFormat="1" applyFont="1" applyFill="1" applyBorder="1" applyAlignment="1">
      <alignment horizontal="center" vertical="center"/>
    </xf>
    <xf numFmtId="0" fontId="78" fillId="14" borderId="128" xfId="9" applyFont="1" applyFill="1" applyBorder="1" applyAlignment="1">
      <alignment horizontal="left" vertical="center" wrapText="1"/>
    </xf>
    <xf numFmtId="0" fontId="78" fillId="14" borderId="54" xfId="9" applyFont="1" applyFill="1" applyBorder="1" applyAlignment="1">
      <alignment horizontal="left" vertical="center" wrapText="1"/>
    </xf>
    <xf numFmtId="0" fontId="78" fillId="14" borderId="55" xfId="9" applyFont="1" applyFill="1" applyBorder="1" applyAlignment="1">
      <alignment horizontal="left" vertical="center" wrapText="1"/>
    </xf>
    <xf numFmtId="0" fontId="78" fillId="14" borderId="11" xfId="9" applyFont="1" applyFill="1" applyBorder="1" applyAlignment="1">
      <alignment horizontal="left" vertical="center" wrapText="1"/>
    </xf>
    <xf numFmtId="0" fontId="78" fillId="14" borderId="0" xfId="9" applyFont="1" applyFill="1" applyBorder="1" applyAlignment="1">
      <alignment horizontal="left" vertical="center" wrapText="1"/>
    </xf>
    <xf numFmtId="0" fontId="78" fillId="14" borderId="12" xfId="9" applyFont="1" applyFill="1" applyBorder="1" applyAlignment="1">
      <alignment horizontal="left" vertical="center" wrapText="1"/>
    </xf>
    <xf numFmtId="0" fontId="11" fillId="5" borderId="11" xfId="9" applyFont="1" applyFill="1" applyBorder="1" applyAlignment="1">
      <alignment horizontal="left" vertical="center" wrapText="1"/>
    </xf>
    <xf numFmtId="0" fontId="11" fillId="5" borderId="0" xfId="9" applyFont="1" applyFill="1" applyBorder="1" applyAlignment="1">
      <alignment horizontal="left" vertical="center" wrapText="1"/>
    </xf>
    <xf numFmtId="0" fontId="11" fillId="5" borderId="12" xfId="9" applyFont="1" applyFill="1" applyBorder="1" applyAlignment="1">
      <alignment horizontal="left" vertical="center" wrapText="1"/>
    </xf>
    <xf numFmtId="2" fontId="5" fillId="6" borderId="24" xfId="9" applyNumberFormat="1" applyFont="1" applyFill="1" applyBorder="1" applyAlignment="1">
      <alignment horizontal="center" vertical="center"/>
    </xf>
    <xf numFmtId="2" fontId="5" fillId="6" borderId="25" xfId="9" applyNumberFormat="1" applyFont="1" applyFill="1" applyBorder="1" applyAlignment="1">
      <alignment horizontal="center" vertical="center"/>
    </xf>
    <xf numFmtId="2" fontId="26" fillId="5" borderId="27" xfId="9" applyNumberFormat="1" applyFont="1" applyFill="1" applyBorder="1" applyAlignment="1">
      <alignment horizontal="left" vertical="center" wrapText="1"/>
    </xf>
    <xf numFmtId="2" fontId="26" fillId="5" borderId="14" xfId="9" applyNumberFormat="1" applyFont="1" applyFill="1" applyBorder="1" applyAlignment="1">
      <alignment horizontal="left" vertical="center" wrapText="1"/>
    </xf>
    <xf numFmtId="2" fontId="26" fillId="5" borderId="26" xfId="9" applyNumberFormat="1" applyFont="1" applyFill="1" applyBorder="1" applyAlignment="1">
      <alignment horizontal="left" vertical="center" wrapText="1"/>
    </xf>
    <xf numFmtId="2" fontId="11" fillId="5" borderId="31" xfId="9" applyNumberFormat="1" applyFont="1" applyFill="1" applyBorder="1" applyAlignment="1">
      <alignment horizontal="left" vertical="center" wrapText="1"/>
    </xf>
    <xf numFmtId="2" fontId="11" fillId="5" borderId="20" xfId="9" applyNumberFormat="1" applyFont="1" applyFill="1" applyBorder="1" applyAlignment="1">
      <alignment horizontal="left" vertical="center" wrapText="1"/>
    </xf>
    <xf numFmtId="2" fontId="11" fillId="5" borderId="21" xfId="9" applyNumberFormat="1" applyFont="1" applyFill="1" applyBorder="1" applyAlignment="1">
      <alignment horizontal="left" vertical="center" wrapText="1"/>
    </xf>
    <xf numFmtId="2" fontId="5" fillId="6" borderId="132" xfId="9" applyNumberFormat="1" applyFont="1" applyFill="1" applyBorder="1" applyAlignment="1">
      <alignment horizontal="center" vertical="center"/>
    </xf>
    <xf numFmtId="2" fontId="5" fillId="6" borderId="67" xfId="9" applyNumberFormat="1" applyFont="1" applyFill="1" applyBorder="1" applyAlignment="1">
      <alignment horizontal="right" vertical="center" wrapText="1"/>
    </xf>
    <xf numFmtId="2" fontId="5" fillId="6" borderId="0" xfId="9" applyNumberFormat="1" applyFont="1" applyFill="1" applyBorder="1" applyAlignment="1">
      <alignment horizontal="right" vertical="center" wrapText="1"/>
    </xf>
    <xf numFmtId="164" fontId="5" fillId="6" borderId="14" xfId="19" applyNumberFormat="1" applyFont="1" applyFill="1" applyBorder="1" applyAlignment="1">
      <alignment horizontal="center" vertical="center"/>
    </xf>
    <xf numFmtId="164" fontId="5" fillId="6" borderId="26" xfId="19" applyNumberFormat="1" applyFont="1" applyFill="1" applyBorder="1" applyAlignment="1">
      <alignment horizontal="center" vertical="center"/>
    </xf>
    <xf numFmtId="0" fontId="11" fillId="5" borderId="128" xfId="5" applyFont="1" applyFill="1" applyBorder="1" applyAlignment="1">
      <alignment horizontal="left" wrapText="1"/>
    </xf>
    <xf numFmtId="0" fontId="11" fillId="5" borderId="54" xfId="5" applyFont="1" applyFill="1" applyBorder="1" applyAlignment="1">
      <alignment horizontal="left" wrapText="1"/>
    </xf>
    <xf numFmtId="0" fontId="11" fillId="5" borderId="55" xfId="5" applyFont="1" applyFill="1" applyBorder="1" applyAlignment="1">
      <alignment horizontal="left" wrapText="1"/>
    </xf>
    <xf numFmtId="0" fontId="11" fillId="5" borderId="31" xfId="5" applyFont="1" applyFill="1" applyBorder="1" applyAlignment="1">
      <alignment horizontal="left" wrapText="1"/>
    </xf>
    <xf numFmtId="0" fontId="11" fillId="5" borderId="20" xfId="5" applyFont="1" applyFill="1" applyBorder="1" applyAlignment="1">
      <alignment horizontal="left" wrapText="1"/>
    </xf>
    <xf numFmtId="0" fontId="11" fillId="5" borderId="21" xfId="5" applyFont="1" applyFill="1" applyBorder="1" applyAlignment="1">
      <alignment horizontal="left" wrapText="1"/>
    </xf>
    <xf numFmtId="0" fontId="11" fillId="11" borderId="143" xfId="5" applyFont="1" applyFill="1" applyBorder="1" applyAlignment="1">
      <alignment horizontal="left" wrapText="1"/>
    </xf>
    <xf numFmtId="0" fontId="11" fillId="11" borderId="144" xfId="5" applyFont="1" applyFill="1" applyBorder="1" applyAlignment="1">
      <alignment horizontal="left" wrapText="1"/>
    </xf>
    <xf numFmtId="0" fontId="11" fillId="11" borderId="145" xfId="5" applyFont="1" applyFill="1" applyBorder="1" applyAlignment="1">
      <alignment horizontal="left" wrapText="1"/>
    </xf>
    <xf numFmtId="2" fontId="5" fillId="6" borderId="133" xfId="9" applyNumberFormat="1" applyFont="1" applyFill="1" applyBorder="1" applyAlignment="1">
      <alignment horizontal="center" vertical="center"/>
    </xf>
    <xf numFmtId="2" fontId="5" fillId="6" borderId="134" xfId="9" applyNumberFormat="1" applyFont="1" applyFill="1" applyBorder="1" applyAlignment="1">
      <alignment horizontal="center" vertical="center"/>
    </xf>
    <xf numFmtId="2" fontId="5" fillId="6" borderId="135" xfId="9" applyNumberFormat="1" applyFont="1" applyFill="1" applyBorder="1" applyAlignment="1">
      <alignment horizontal="center" vertical="center"/>
    </xf>
    <xf numFmtId="2" fontId="5" fillId="6" borderId="136" xfId="9" applyNumberFormat="1" applyFont="1" applyFill="1" applyBorder="1" applyAlignment="1">
      <alignment horizontal="center" vertical="center"/>
    </xf>
    <xf numFmtId="0" fontId="5" fillId="6" borderId="14" xfId="5" applyFont="1" applyFill="1" applyBorder="1" applyAlignment="1">
      <alignment horizontal="center" vertical="center"/>
    </xf>
    <xf numFmtId="0" fontId="5" fillId="6" borderId="38" xfId="5" applyFont="1" applyFill="1" applyBorder="1" applyAlignment="1">
      <alignment horizontal="center" vertical="center"/>
    </xf>
    <xf numFmtId="0" fontId="11" fillId="11" borderId="137" xfId="5" applyFont="1" applyFill="1" applyBorder="1" applyAlignment="1">
      <alignment horizontal="left" wrapText="1"/>
    </xf>
    <xf numFmtId="0" fontId="11" fillId="11" borderId="138" xfId="5" applyFont="1" applyFill="1" applyBorder="1" applyAlignment="1">
      <alignment horizontal="left" wrapText="1"/>
    </xf>
    <xf numFmtId="0" fontId="11" fillId="11" borderId="139" xfId="5" applyFont="1" applyFill="1" applyBorder="1" applyAlignment="1">
      <alignment horizontal="left" wrapText="1"/>
    </xf>
    <xf numFmtId="0" fontId="11" fillId="11" borderId="140" xfId="5" applyFont="1" applyFill="1" applyBorder="1" applyAlignment="1">
      <alignment horizontal="left" wrapText="1"/>
    </xf>
    <xf numFmtId="0" fontId="11" fillId="11" borderId="141" xfId="5" applyFont="1" applyFill="1" applyBorder="1" applyAlignment="1">
      <alignment horizontal="left" wrapText="1"/>
    </xf>
    <xf numFmtId="0" fontId="11" fillId="11" borderId="142" xfId="5" applyFont="1" applyFill="1" applyBorder="1" applyAlignment="1">
      <alignment horizontal="left" wrapText="1"/>
    </xf>
    <xf numFmtId="0" fontId="46" fillId="9" borderId="122" xfId="0" applyFont="1" applyFill="1" applyBorder="1" applyAlignment="1">
      <alignment horizontal="center" vertical="center"/>
    </xf>
    <xf numFmtId="0" fontId="46" fillId="9" borderId="118" xfId="0" applyFont="1" applyFill="1" applyBorder="1" applyAlignment="1">
      <alignment horizontal="center" vertical="center"/>
    </xf>
    <xf numFmtId="0" fontId="11" fillId="0" borderId="28" xfId="0"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30" xfId="0" applyFont="1" applyFill="1" applyBorder="1" applyAlignment="1">
      <alignment horizontal="left" vertical="top" wrapText="1"/>
    </xf>
    <xf numFmtId="0" fontId="5" fillId="9" borderId="122" xfId="0" applyFont="1" applyFill="1" applyBorder="1" applyAlignment="1">
      <alignment horizontal="center" vertical="center"/>
    </xf>
    <xf numFmtId="0" fontId="5" fillId="9" borderId="118" xfId="0" applyFont="1" applyFill="1" applyBorder="1" applyAlignment="1">
      <alignment horizontal="center" vertical="center"/>
    </xf>
    <xf numFmtId="2" fontId="5" fillId="9" borderId="24" xfId="0" applyNumberFormat="1" applyFont="1" applyFill="1" applyBorder="1" applyAlignment="1">
      <alignment horizontal="center" vertical="center"/>
    </xf>
    <xf numFmtId="2" fontId="5" fillId="9" borderId="25" xfId="0" applyNumberFormat="1" applyFont="1" applyFill="1" applyBorder="1" applyAlignment="1">
      <alignment horizontal="center" vertical="center"/>
    </xf>
    <xf numFmtId="0" fontId="5" fillId="6" borderId="122" xfId="0" applyFont="1" applyFill="1" applyBorder="1" applyAlignment="1">
      <alignment horizontal="center"/>
    </xf>
    <xf numFmtId="0" fontId="5" fillId="6" borderId="118" xfId="0" applyFont="1" applyFill="1" applyBorder="1" applyAlignment="1">
      <alignment horizontal="center"/>
    </xf>
    <xf numFmtId="0" fontId="5" fillId="6" borderId="24" xfId="0" applyFont="1" applyFill="1" applyBorder="1" applyAlignment="1">
      <alignment horizontal="center"/>
    </xf>
    <xf numFmtId="0" fontId="5" fillId="6" borderId="25" xfId="0" applyFont="1" applyFill="1" applyBorder="1" applyAlignment="1">
      <alignment horizontal="center"/>
    </xf>
    <xf numFmtId="0" fontId="5" fillId="6" borderId="122" xfId="11" applyFont="1" applyFill="1" applyBorder="1" applyAlignment="1">
      <alignment horizontal="center" vertical="center"/>
    </xf>
    <xf numFmtId="0" fontId="5" fillId="6" borderId="118" xfId="11" applyFont="1" applyFill="1" applyBorder="1" applyAlignment="1">
      <alignment horizontal="center" vertical="center"/>
    </xf>
    <xf numFmtId="0" fontId="5" fillId="6" borderId="24" xfId="11" applyFont="1" applyFill="1" applyBorder="1" applyAlignment="1">
      <alignment horizontal="center" vertical="center"/>
    </xf>
    <xf numFmtId="0" fontId="5" fillId="6" borderId="25" xfId="11" applyFont="1" applyFill="1" applyBorder="1" applyAlignment="1">
      <alignment horizontal="center" vertical="center"/>
    </xf>
    <xf numFmtId="0" fontId="5" fillId="13" borderId="146" xfId="0" applyFont="1" applyFill="1" applyBorder="1" applyAlignment="1">
      <alignment horizontal="center" vertical="center"/>
    </xf>
    <xf numFmtId="0" fontId="5" fillId="13" borderId="147" xfId="0" applyFont="1" applyFill="1" applyBorder="1" applyAlignment="1">
      <alignment horizontal="center" vertical="center"/>
    </xf>
    <xf numFmtId="0" fontId="5" fillId="13" borderId="123" xfId="0" applyFont="1" applyFill="1" applyBorder="1" applyAlignment="1">
      <alignment horizontal="center" vertical="center"/>
    </xf>
    <xf numFmtId="0" fontId="5" fillId="13" borderId="124" xfId="0" applyFont="1" applyFill="1" applyBorder="1" applyAlignment="1">
      <alignment horizontal="center" vertical="center"/>
    </xf>
    <xf numFmtId="0" fontId="5" fillId="13" borderId="148" xfId="0" applyFont="1" applyFill="1" applyBorder="1" applyAlignment="1">
      <alignment horizontal="center" vertical="center"/>
    </xf>
    <xf numFmtId="0" fontId="5" fillId="13" borderId="149" xfId="0" applyFont="1" applyFill="1" applyBorder="1" applyAlignment="1">
      <alignment horizontal="center" vertical="center"/>
    </xf>
    <xf numFmtId="0" fontId="11" fillId="5" borderId="31" xfId="0" applyFont="1" applyFill="1" applyBorder="1" applyAlignment="1">
      <alignment horizontal="left" vertical="top" wrapText="1"/>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2" fontId="11" fillId="5" borderId="11" xfId="9" applyNumberFormat="1" applyFont="1" applyFill="1" applyBorder="1" applyAlignment="1">
      <alignment horizontal="left" vertical="center"/>
    </xf>
    <xf numFmtId="2" fontId="11" fillId="5" borderId="0" xfId="9" applyNumberFormat="1" applyFont="1" applyFill="1" applyBorder="1" applyAlignment="1">
      <alignment horizontal="left" vertical="center"/>
    </xf>
    <xf numFmtId="0" fontId="5" fillId="9" borderId="122" xfId="9" applyFont="1" applyFill="1" applyBorder="1" applyAlignment="1">
      <alignment horizontal="center" vertical="center"/>
    </xf>
    <xf numFmtId="0" fontId="5" fillId="9" borderId="118" xfId="9" applyFont="1" applyFill="1" applyBorder="1" applyAlignment="1">
      <alignment horizontal="center" vertical="center"/>
    </xf>
    <xf numFmtId="2" fontId="5" fillId="9" borderId="24" xfId="9" applyNumberFormat="1" applyFont="1" applyFill="1" applyBorder="1" applyAlignment="1">
      <alignment horizontal="center" vertical="center"/>
    </xf>
    <xf numFmtId="2" fontId="5" fillId="9" borderId="25" xfId="9" applyNumberFormat="1" applyFont="1" applyFill="1" applyBorder="1" applyAlignment="1">
      <alignment horizontal="center" vertical="center"/>
    </xf>
    <xf numFmtId="2" fontId="10" fillId="5" borderId="11" xfId="9" applyNumberFormat="1" applyFont="1" applyFill="1" applyBorder="1" applyAlignment="1">
      <alignment horizontal="left" vertical="center" wrapText="1"/>
    </xf>
    <xf numFmtId="2" fontId="10" fillId="5" borderId="0" xfId="9" applyNumberFormat="1" applyFont="1" applyFill="1" applyBorder="1" applyAlignment="1">
      <alignment horizontal="left" vertical="center" wrapText="1"/>
    </xf>
    <xf numFmtId="2" fontId="10" fillId="5" borderId="12" xfId="9" applyNumberFormat="1" applyFont="1" applyFill="1" applyBorder="1" applyAlignment="1">
      <alignment horizontal="left" vertical="center" wrapText="1"/>
    </xf>
    <xf numFmtId="2" fontId="10" fillId="5" borderId="11" xfId="9" applyNumberFormat="1" applyFont="1" applyFill="1" applyBorder="1" applyAlignment="1">
      <alignment horizontal="left" vertical="center"/>
    </xf>
    <xf numFmtId="2" fontId="10" fillId="5" borderId="0" xfId="9" applyNumberFormat="1" applyFont="1" applyFill="1" applyBorder="1" applyAlignment="1">
      <alignment horizontal="left" vertical="center"/>
    </xf>
    <xf numFmtId="0" fontId="10" fillId="5" borderId="27" xfId="9" applyNumberFormat="1" applyFont="1" applyFill="1" applyBorder="1" applyAlignment="1">
      <alignment vertical="center" wrapText="1"/>
    </xf>
    <xf numFmtId="0" fontId="10" fillId="5" borderId="14" xfId="9" applyNumberFormat="1" applyFont="1" applyFill="1" applyBorder="1" applyAlignment="1">
      <alignment vertical="center" wrapText="1"/>
    </xf>
    <xf numFmtId="0" fontId="10" fillId="5" borderId="26" xfId="9" applyNumberFormat="1" applyFont="1" applyFill="1" applyBorder="1" applyAlignment="1">
      <alignment vertical="center" wrapText="1"/>
    </xf>
    <xf numFmtId="2" fontId="10" fillId="5" borderId="11" xfId="9" applyNumberFormat="1" applyFont="1" applyFill="1" applyBorder="1" applyAlignment="1">
      <alignment vertical="center" wrapText="1"/>
    </xf>
    <xf numFmtId="2" fontId="10" fillId="5" borderId="0" xfId="9" applyNumberFormat="1" applyFont="1" applyFill="1" applyBorder="1" applyAlignment="1">
      <alignment vertical="center" wrapText="1"/>
    </xf>
    <xf numFmtId="2" fontId="10" fillId="5" borderId="12" xfId="9" applyNumberFormat="1" applyFont="1" applyFill="1" applyBorder="1" applyAlignment="1">
      <alignment vertical="center" wrapText="1"/>
    </xf>
    <xf numFmtId="2" fontId="5" fillId="9" borderId="122" xfId="9" applyNumberFormat="1" applyFont="1" applyFill="1" applyBorder="1" applyAlignment="1">
      <alignment horizontal="center" vertical="center"/>
    </xf>
    <xf numFmtId="2" fontId="5" fillId="9" borderId="118" xfId="9" applyNumberFormat="1" applyFont="1" applyFill="1" applyBorder="1" applyAlignment="1">
      <alignment horizontal="center" vertical="center"/>
    </xf>
    <xf numFmtId="2" fontId="5" fillId="9" borderId="18" xfId="9" applyNumberFormat="1" applyFont="1" applyFill="1" applyBorder="1" applyAlignment="1">
      <alignment horizontal="center" vertical="center"/>
    </xf>
    <xf numFmtId="2" fontId="5" fillId="9" borderId="19" xfId="9" applyNumberFormat="1" applyFont="1" applyFill="1" applyBorder="1" applyAlignment="1">
      <alignment horizontal="center" vertical="center"/>
    </xf>
    <xf numFmtId="0" fontId="11" fillId="5" borderId="12" xfId="0" applyFont="1" applyFill="1" applyBorder="1" applyAlignment="1">
      <alignment horizontal="left" vertical="center" wrapText="1"/>
    </xf>
    <xf numFmtId="0" fontId="72" fillId="5" borderId="31" xfId="0" applyFont="1" applyFill="1" applyBorder="1" applyAlignment="1">
      <alignment horizontal="left" vertical="center" wrapText="1"/>
    </xf>
    <xf numFmtId="0" fontId="72" fillId="5" borderId="20" xfId="0" applyFont="1" applyFill="1" applyBorder="1" applyAlignment="1">
      <alignment horizontal="left" vertical="center" wrapText="1"/>
    </xf>
    <xf numFmtId="0" fontId="72" fillId="5" borderId="21" xfId="0" applyFont="1" applyFill="1" applyBorder="1" applyAlignment="1">
      <alignment horizontal="left" vertical="center" wrapText="1"/>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 fontId="53" fillId="6" borderId="14" xfId="0" applyNumberFormat="1" applyFont="1" applyFill="1" applyBorder="1" applyAlignment="1">
      <alignment horizontal="center" vertical="center" wrapText="1"/>
    </xf>
    <xf numFmtId="1" fontId="53" fillId="6" borderId="26" xfId="0" applyNumberFormat="1" applyFont="1" applyFill="1" applyBorder="1" applyAlignment="1">
      <alignment horizontal="center" vertical="center" wrapText="1"/>
    </xf>
    <xf numFmtId="0" fontId="5" fillId="8" borderId="150" xfId="0" applyFont="1" applyFill="1" applyBorder="1" applyAlignment="1">
      <alignment horizontal="center" vertical="center"/>
    </xf>
    <xf numFmtId="0" fontId="5" fillId="8" borderId="151"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5" borderId="28" xfId="0" applyFont="1" applyFill="1" applyBorder="1" applyAlignment="1">
      <alignment horizontal="left" vertical="center"/>
    </xf>
    <xf numFmtId="0" fontId="11" fillId="5" borderId="29" xfId="0" applyFont="1" applyFill="1" applyBorder="1" applyAlignment="1">
      <alignment horizontal="left" vertical="center"/>
    </xf>
    <xf numFmtId="0" fontId="11" fillId="5" borderId="30" xfId="0" applyFont="1" applyFill="1" applyBorder="1" applyAlignment="1">
      <alignment horizontal="left" vertical="center"/>
    </xf>
    <xf numFmtId="164" fontId="5" fillId="9" borderId="122" xfId="17" applyNumberFormat="1" applyFont="1" applyFill="1" applyBorder="1" applyAlignment="1">
      <alignment horizontal="center" vertical="center" wrapText="1"/>
    </xf>
    <xf numFmtId="164" fontId="5" fillId="9" borderId="118" xfId="17" applyNumberFormat="1" applyFont="1" applyFill="1" applyBorder="1" applyAlignment="1">
      <alignment horizontal="center" vertical="center" wrapText="1"/>
    </xf>
    <xf numFmtId="0" fontId="5" fillId="6" borderId="18" xfId="17" applyFont="1" applyFill="1" applyBorder="1" applyAlignment="1">
      <alignment horizontal="center" vertical="center"/>
    </xf>
    <xf numFmtId="0" fontId="5" fillId="6" borderId="19" xfId="17" applyFont="1" applyFill="1" applyBorder="1" applyAlignment="1">
      <alignment horizontal="center" vertical="center"/>
    </xf>
    <xf numFmtId="0" fontId="5" fillId="6" borderId="122" xfId="17" applyFont="1" applyFill="1" applyBorder="1" applyAlignment="1">
      <alignment horizontal="center" vertical="center"/>
    </xf>
    <xf numFmtId="0" fontId="5" fillId="6" borderId="118" xfId="17" applyFont="1" applyFill="1" applyBorder="1" applyAlignment="1">
      <alignment horizontal="center" vertical="center"/>
    </xf>
    <xf numFmtId="0" fontId="5" fillId="6" borderId="24" xfId="17" applyFont="1" applyFill="1" applyBorder="1" applyAlignment="1">
      <alignment horizontal="center" vertical="center"/>
    </xf>
    <xf numFmtId="0" fontId="5" fillId="6" borderId="25" xfId="17" applyFont="1" applyFill="1" applyBorder="1" applyAlignment="1">
      <alignment horizontal="center" vertical="center"/>
    </xf>
    <xf numFmtId="0" fontId="3" fillId="6" borderId="122" xfId="17" applyFont="1" applyFill="1" applyBorder="1" applyAlignment="1">
      <alignment horizontal="center" vertical="center"/>
    </xf>
    <xf numFmtId="0" fontId="3" fillId="6" borderId="118" xfId="17" applyFont="1" applyFill="1" applyBorder="1" applyAlignment="1">
      <alignment horizontal="center" vertical="center"/>
    </xf>
    <xf numFmtId="0" fontId="3" fillId="6" borderId="14" xfId="17" applyFont="1" applyFill="1" applyBorder="1" applyAlignment="1">
      <alignment horizontal="center" vertical="center"/>
    </xf>
    <xf numFmtId="0" fontId="3" fillId="6" borderId="26" xfId="17" applyFont="1" applyFill="1" applyBorder="1" applyAlignment="1">
      <alignment horizontal="center" vertical="center"/>
    </xf>
    <xf numFmtId="2" fontId="3" fillId="5" borderId="11" xfId="17" applyNumberFormat="1" applyFont="1" applyFill="1" applyBorder="1" applyAlignment="1">
      <alignment horizontal="left" vertical="center" wrapText="1"/>
    </xf>
    <xf numFmtId="2" fontId="6" fillId="5" borderId="11" xfId="0" applyNumberFormat="1" applyFont="1" applyFill="1" applyBorder="1" applyAlignment="1">
      <alignment horizontal="left"/>
    </xf>
    <xf numFmtId="2" fontId="6" fillId="5" borderId="31" xfId="0" applyNumberFormat="1" applyFont="1" applyFill="1" applyBorder="1" applyAlignment="1">
      <alignment horizontal="left"/>
    </xf>
    <xf numFmtId="0" fontId="5" fillId="6" borderId="7" xfId="17" applyFont="1" applyFill="1" applyBorder="1" applyAlignment="1">
      <alignment horizontal="center" vertical="center" wrapText="1"/>
    </xf>
    <xf numFmtId="0" fontId="5" fillId="6" borderId="152" xfId="17" applyFont="1" applyFill="1" applyBorder="1" applyAlignment="1">
      <alignment horizontal="center" vertical="center" wrapText="1"/>
    </xf>
    <xf numFmtId="0" fontId="8" fillId="6" borderId="24" xfId="17" applyFont="1" applyFill="1" applyBorder="1" applyAlignment="1">
      <alignment horizontal="center" vertical="center" wrapText="1"/>
    </xf>
    <xf numFmtId="0" fontId="8" fillId="6" borderId="25" xfId="17" applyFont="1" applyFill="1" applyBorder="1" applyAlignment="1">
      <alignment horizontal="center" vertical="center" wrapText="1"/>
    </xf>
    <xf numFmtId="0" fontId="8" fillId="6" borderId="14" xfId="17" quotePrefix="1" applyFont="1" applyFill="1" applyBorder="1" applyAlignment="1">
      <alignment horizontal="center" vertical="center" wrapText="1"/>
    </xf>
    <xf numFmtId="0" fontId="8" fillId="6" borderId="26" xfId="17" quotePrefix="1" applyFont="1" applyFill="1" applyBorder="1" applyAlignment="1">
      <alignment horizontal="center" vertical="center" wrapText="1"/>
    </xf>
    <xf numFmtId="0" fontId="46" fillId="5" borderId="0" xfId="0" applyFont="1" applyFill="1" applyAlignment="1">
      <alignment horizontal="left" vertical="top" wrapText="1"/>
    </xf>
    <xf numFmtId="0" fontId="72" fillId="5" borderId="28" xfId="0" applyFont="1" applyFill="1" applyBorder="1" applyAlignment="1">
      <alignment vertical="center" wrapText="1"/>
    </xf>
    <xf numFmtId="0" fontId="72" fillId="5" borderId="29" xfId="0" applyFont="1" applyFill="1" applyBorder="1" applyAlignment="1">
      <alignment vertical="center" wrapText="1"/>
    </xf>
    <xf numFmtId="0" fontId="72" fillId="5" borderId="30" xfId="0" applyFont="1" applyFill="1" applyBorder="1" applyAlignment="1">
      <alignment vertical="center" wrapText="1"/>
    </xf>
    <xf numFmtId="0" fontId="46" fillId="6" borderId="122" xfId="0" applyFont="1" applyFill="1" applyBorder="1" applyAlignment="1">
      <alignment horizontal="center"/>
    </xf>
    <xf numFmtId="0" fontId="46" fillId="5" borderId="11" xfId="0" applyFont="1" applyFill="1" applyBorder="1" applyAlignment="1">
      <alignment vertical="center" wrapText="1"/>
    </xf>
    <xf numFmtId="0" fontId="46" fillId="5" borderId="17" xfId="0" applyFont="1" applyFill="1" applyBorder="1" applyAlignment="1">
      <alignment vertical="center" wrapText="1"/>
    </xf>
    <xf numFmtId="0" fontId="46" fillId="5" borderId="27" xfId="0" applyFont="1" applyFill="1" applyBorder="1" applyAlignment="1">
      <alignment vertical="center" wrapText="1"/>
    </xf>
    <xf numFmtId="0" fontId="46" fillId="0" borderId="27" xfId="0" applyFont="1" applyBorder="1" applyAlignment="1">
      <alignment horizontal="left" vertical="center"/>
    </xf>
    <xf numFmtId="0" fontId="46" fillId="0" borderId="17" xfId="0" applyFont="1" applyBorder="1" applyAlignment="1">
      <alignment horizontal="left" vertical="center"/>
    </xf>
    <xf numFmtId="0" fontId="46" fillId="5" borderId="27"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69" fillId="5" borderId="11" xfId="0" applyFont="1" applyFill="1" applyBorder="1" applyAlignment="1">
      <alignment vertical="top" wrapText="1"/>
    </xf>
    <xf numFmtId="0" fontId="69" fillId="5" borderId="0" xfId="0" applyFont="1" applyFill="1" applyBorder="1" applyAlignment="1">
      <alignment vertical="top" wrapText="1"/>
    </xf>
    <xf numFmtId="0" fontId="69" fillId="5" borderId="12" xfId="0" applyFont="1" applyFill="1" applyBorder="1" applyAlignment="1">
      <alignment vertical="top" wrapText="1"/>
    </xf>
    <xf numFmtId="0" fontId="69" fillId="5" borderId="153" xfId="0" applyFont="1" applyFill="1" applyBorder="1" applyAlignment="1">
      <alignment vertical="top" wrapText="1"/>
    </xf>
    <xf numFmtId="0" fontId="69" fillId="5" borderId="90" xfId="0" applyFont="1" applyFill="1" applyBorder="1" applyAlignment="1">
      <alignment vertical="top" wrapText="1"/>
    </xf>
    <xf numFmtId="0" fontId="69" fillId="5" borderId="91" xfId="0" applyFont="1" applyFill="1" applyBorder="1" applyAlignment="1">
      <alignment vertical="top" wrapText="1"/>
    </xf>
    <xf numFmtId="0" fontId="22" fillId="5" borderId="154" xfId="20" applyFont="1" applyFill="1" applyBorder="1" applyAlignment="1">
      <alignment horizontal="left" vertical="center" wrapText="1"/>
    </xf>
    <xf numFmtId="0" fontId="22" fillId="5" borderId="94" xfId="20" applyFont="1" applyFill="1" applyBorder="1" applyAlignment="1">
      <alignment horizontal="left" vertical="center" wrapText="1"/>
    </xf>
    <xf numFmtId="0" fontId="22" fillId="5" borderId="155" xfId="8" applyFont="1" applyFill="1" applyBorder="1" applyAlignment="1">
      <alignment horizontal="left" vertical="center"/>
    </xf>
    <xf numFmtId="0" fontId="22" fillId="5" borderId="101" xfId="8" applyFont="1" applyFill="1" applyBorder="1" applyAlignment="1">
      <alignment horizontal="left" vertical="center"/>
    </xf>
    <xf numFmtId="0" fontId="69" fillId="5" borderId="11" xfId="0" applyFont="1" applyFill="1" applyBorder="1" applyAlignment="1">
      <alignment horizontal="left" vertical="top" wrapText="1"/>
    </xf>
    <xf numFmtId="0" fontId="69" fillId="5" borderId="0" xfId="0" applyFont="1" applyFill="1" applyBorder="1" applyAlignment="1">
      <alignment horizontal="left" vertical="top" wrapText="1"/>
    </xf>
    <xf numFmtId="172" fontId="67" fillId="16" borderId="93" xfId="8" applyNumberFormat="1" applyFont="1" applyFill="1" applyBorder="1" applyAlignment="1">
      <alignment horizontal="center" vertical="center" wrapText="1"/>
    </xf>
    <xf numFmtId="172" fontId="67" fillId="16" borderId="0" xfId="8" applyNumberFormat="1" applyFont="1" applyFill="1" applyBorder="1" applyAlignment="1">
      <alignment horizontal="center" vertical="center" wrapText="1"/>
    </xf>
    <xf numFmtId="172" fontId="67" fillId="16" borderId="156" xfId="8" applyNumberFormat="1" applyFont="1" applyFill="1" applyBorder="1" applyAlignment="1">
      <alignment horizontal="center" vertical="center" wrapText="1"/>
    </xf>
    <xf numFmtId="172" fontId="67" fillId="16" borderId="157" xfId="8" applyNumberFormat="1" applyFont="1" applyFill="1" applyBorder="1" applyAlignment="1">
      <alignment horizontal="center" vertical="center" wrapText="1"/>
    </xf>
    <xf numFmtId="172" fontId="67" fillId="16" borderId="12" xfId="8" applyNumberFormat="1" applyFont="1" applyFill="1" applyBorder="1" applyAlignment="1">
      <alignment horizontal="center" vertical="center" wrapText="1"/>
    </xf>
    <xf numFmtId="0" fontId="22" fillId="5" borderId="11" xfId="20" applyFont="1" applyFill="1" applyBorder="1" applyAlignment="1">
      <alignment horizontal="left" vertical="center" wrapText="1"/>
    </xf>
    <xf numFmtId="0" fontId="22" fillId="5" borderId="0" xfId="20" applyFont="1" applyFill="1" applyBorder="1" applyAlignment="1">
      <alignment horizontal="left" vertical="center" wrapText="1"/>
    </xf>
    <xf numFmtId="0" fontId="22" fillId="5" borderId="154" xfId="20" applyFont="1" applyFill="1" applyBorder="1" applyAlignment="1">
      <alignment horizontal="left" vertical="center"/>
    </xf>
    <xf numFmtId="0" fontId="22" fillId="5" borderId="94" xfId="20" applyFont="1" applyFill="1" applyBorder="1" applyAlignment="1">
      <alignment horizontal="left" vertical="center"/>
    </xf>
    <xf numFmtId="0" fontId="49" fillId="5" borderId="158" xfId="0" applyFont="1" applyFill="1" applyBorder="1" applyAlignment="1">
      <alignment horizontal="center" vertical="center" wrapText="1"/>
    </xf>
    <xf numFmtId="0" fontId="49" fillId="5" borderId="159" xfId="0" applyFont="1" applyFill="1" applyBorder="1" applyAlignment="1">
      <alignment horizontal="center" vertical="center" wrapText="1"/>
    </xf>
    <xf numFmtId="0" fontId="46" fillId="5" borderId="106" xfId="0" applyFont="1" applyFill="1" applyBorder="1" applyAlignment="1">
      <alignment horizontal="center" vertical="center" wrapText="1"/>
    </xf>
    <xf numFmtId="0" fontId="46" fillId="5" borderId="121" xfId="0" applyFont="1" applyFill="1" applyBorder="1" applyAlignment="1">
      <alignment horizontal="center" vertical="center" wrapText="1"/>
    </xf>
    <xf numFmtId="0" fontId="46" fillId="0" borderId="160" xfId="0" applyFont="1" applyFill="1" applyBorder="1" applyAlignment="1">
      <alignment horizontal="center" vertical="center" wrapText="1"/>
    </xf>
    <xf numFmtId="0" fontId="46" fillId="0" borderId="161" xfId="0" applyFont="1" applyFill="1" applyBorder="1" applyAlignment="1">
      <alignment horizontal="center" vertical="center" wrapText="1"/>
    </xf>
    <xf numFmtId="0" fontId="49" fillId="5" borderId="11" xfId="0" applyFont="1" applyFill="1" applyBorder="1" applyAlignment="1">
      <alignment horizontal="center" vertical="center" wrapText="1"/>
    </xf>
    <xf numFmtId="0" fontId="46" fillId="5" borderId="160"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61" xfId="0" applyFont="1" applyFill="1" applyBorder="1" applyAlignment="1">
      <alignment horizontal="center" vertical="center" wrapText="1"/>
    </xf>
    <xf numFmtId="0" fontId="46" fillId="5"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121" xfId="0" applyFont="1" applyFill="1" applyBorder="1" applyAlignment="1">
      <alignment horizontal="center" vertical="center" wrapText="1"/>
    </xf>
    <xf numFmtId="0" fontId="46" fillId="7" borderId="160"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61" xfId="0" applyFont="1" applyFill="1" applyBorder="1" applyAlignment="1">
      <alignment horizontal="center" vertical="center" wrapText="1"/>
    </xf>
    <xf numFmtId="0" fontId="46" fillId="7" borderId="0" xfId="0" applyFont="1" applyFill="1" applyBorder="1" applyAlignment="1">
      <alignment horizontal="center" vertical="center" wrapText="1"/>
    </xf>
    <xf numFmtId="0" fontId="46" fillId="7" borderId="121" xfId="0" applyFont="1" applyFill="1" applyBorder="1" applyAlignment="1">
      <alignment horizontal="center" vertical="center" wrapText="1"/>
    </xf>
    <xf numFmtId="1" fontId="10" fillId="2" borderId="11" xfId="2" applyNumberFormat="1" applyFont="1" applyFill="1" applyBorder="1" applyAlignment="1">
      <alignment horizontal="left" vertical="center" wrapText="1"/>
    </xf>
    <xf numFmtId="1" fontId="10" fillId="2" borderId="0" xfId="2" applyNumberFormat="1" applyFont="1" applyFill="1" applyBorder="1" applyAlignment="1">
      <alignment horizontal="left" vertical="center" wrapText="1"/>
    </xf>
    <xf numFmtId="1" fontId="10" fillId="2" borderId="12" xfId="2" applyNumberFormat="1" applyFont="1" applyFill="1" applyBorder="1" applyAlignment="1">
      <alignment horizontal="left" vertical="center" wrapText="1"/>
    </xf>
    <xf numFmtId="1" fontId="10" fillId="2" borderId="31" xfId="2" applyNumberFormat="1" applyFont="1" applyFill="1" applyBorder="1" applyAlignment="1">
      <alignment horizontal="left" vertical="center" wrapText="1"/>
    </xf>
    <xf numFmtId="1" fontId="10" fillId="2" borderId="20" xfId="2" applyNumberFormat="1" applyFont="1" applyFill="1" applyBorder="1" applyAlignment="1">
      <alignment horizontal="left" vertical="center" wrapText="1"/>
    </xf>
    <xf numFmtId="1" fontId="10" fillId="2" borderId="21" xfId="2" applyNumberFormat="1" applyFont="1" applyFill="1" applyBorder="1" applyAlignment="1">
      <alignment horizontal="left" vertical="center" wrapText="1"/>
    </xf>
    <xf numFmtId="2" fontId="5" fillId="6" borderId="122" xfId="9" applyNumberFormat="1" applyFont="1" applyFill="1" applyBorder="1" applyAlignment="1">
      <alignment horizontal="center" vertical="center" wrapText="1"/>
    </xf>
    <xf numFmtId="2" fontId="5" fillId="6" borderId="118" xfId="9" applyNumberFormat="1" applyFont="1" applyFill="1" applyBorder="1" applyAlignment="1">
      <alignment horizontal="center" vertical="center" wrapText="1"/>
    </xf>
    <xf numFmtId="2" fontId="5" fillId="6" borderId="24" xfId="9" applyNumberFormat="1" applyFont="1" applyFill="1" applyBorder="1" applyAlignment="1">
      <alignment horizontal="center" vertical="center" wrapText="1"/>
    </xf>
    <xf numFmtId="2" fontId="5" fillId="6" borderId="18" xfId="9" applyNumberFormat="1" applyFont="1" applyFill="1" applyBorder="1" applyAlignment="1">
      <alignment horizontal="center" vertical="center" wrapText="1"/>
    </xf>
    <xf numFmtId="2" fontId="5" fillId="6" borderId="19" xfId="9" applyNumberFormat="1" applyFont="1" applyFill="1" applyBorder="1" applyAlignment="1">
      <alignment horizontal="center" vertical="center" wrapText="1"/>
    </xf>
    <xf numFmtId="2" fontId="5" fillId="6" borderId="25" xfId="9" applyNumberFormat="1" applyFont="1" applyFill="1" applyBorder="1" applyAlignment="1">
      <alignment horizontal="center" vertical="center" wrapText="1"/>
    </xf>
    <xf numFmtId="2" fontId="5" fillId="6" borderId="7" xfId="9" applyNumberFormat="1" applyFont="1" applyFill="1" applyBorder="1" applyAlignment="1">
      <alignment horizontal="center" vertical="center" wrapText="1"/>
    </xf>
    <xf numFmtId="2" fontId="5" fillId="6" borderId="152" xfId="9" applyNumberFormat="1" applyFont="1" applyFill="1" applyBorder="1" applyAlignment="1">
      <alignment horizontal="center" vertical="center" wrapText="1"/>
    </xf>
    <xf numFmtId="2" fontId="11" fillId="2" borderId="20" xfId="2" applyNumberFormat="1" applyFont="1" applyFill="1" applyBorder="1" applyAlignment="1">
      <alignment horizontal="left" vertical="center" wrapText="1"/>
    </xf>
    <xf numFmtId="2" fontId="11" fillId="2" borderId="21" xfId="2" applyNumberFormat="1" applyFont="1" applyFill="1" applyBorder="1" applyAlignment="1">
      <alignment horizontal="left" vertical="center" wrapText="1"/>
    </xf>
    <xf numFmtId="2" fontId="11" fillId="5" borderId="31" xfId="9" applyNumberFormat="1" applyFont="1" applyFill="1" applyBorder="1" applyAlignment="1">
      <alignment horizontal="left" vertical="center"/>
    </xf>
    <xf numFmtId="2" fontId="11" fillId="5" borderId="20" xfId="9" applyNumberFormat="1" applyFont="1" applyFill="1" applyBorder="1" applyAlignment="1">
      <alignment horizontal="left" vertical="center"/>
    </xf>
    <xf numFmtId="2" fontId="11" fillId="5" borderId="21" xfId="9" applyNumberFormat="1" applyFont="1" applyFill="1" applyBorder="1" applyAlignment="1">
      <alignment horizontal="left" vertical="center"/>
    </xf>
    <xf numFmtId="2" fontId="11" fillId="5" borderId="11" xfId="9" applyNumberFormat="1" applyFont="1" applyFill="1" applyBorder="1" applyAlignment="1">
      <alignment horizontal="left" vertical="top" wrapText="1"/>
    </xf>
    <xf numFmtId="2" fontId="11" fillId="5" borderId="0" xfId="9" applyNumberFormat="1" applyFont="1" applyFill="1" applyBorder="1" applyAlignment="1">
      <alignment horizontal="left" vertical="top" wrapText="1"/>
    </xf>
    <xf numFmtId="2" fontId="11" fillId="5" borderId="12" xfId="9" applyNumberFormat="1" applyFont="1" applyFill="1" applyBorder="1" applyAlignment="1">
      <alignment horizontal="left" vertical="top" wrapText="1"/>
    </xf>
    <xf numFmtId="2" fontId="11" fillId="5" borderId="31" xfId="9" applyNumberFormat="1" applyFont="1" applyFill="1" applyBorder="1" applyAlignment="1">
      <alignment vertical="center"/>
    </xf>
    <xf numFmtId="2" fontId="10" fillId="5" borderId="20" xfId="9" applyNumberFormat="1" applyFont="1" applyFill="1" applyBorder="1" applyAlignment="1">
      <alignment vertical="center" wrapText="1"/>
    </xf>
    <xf numFmtId="2" fontId="10" fillId="5" borderId="21" xfId="9" applyNumberFormat="1" applyFont="1" applyFill="1" applyBorder="1" applyAlignment="1">
      <alignment vertical="center" wrapText="1"/>
    </xf>
  </cellXfs>
  <cellStyles count="21">
    <cellStyle name="%" xfId="1"/>
    <cellStyle name="% 2 2" xfId="2"/>
    <cellStyle name="Comma" xfId="3" builtinId="3"/>
    <cellStyle name="Hyperlink" xfId="4" builtinId="8"/>
    <cellStyle name="Normal" xfId="0" builtinId="0"/>
    <cellStyle name="Normal 102" xfId="5"/>
    <cellStyle name="Normal 102 2" xfId="6"/>
    <cellStyle name="Normal 2" xfId="7"/>
    <cellStyle name="Normal 2 2" xfId="8"/>
    <cellStyle name="Normal 2 3" xfId="9"/>
    <cellStyle name="Normal 21 2 2" xfId="10"/>
    <cellStyle name="Normal 26" xfId="11"/>
    <cellStyle name="Normal 3" xfId="12"/>
    <cellStyle name="Normal 3 3" xfId="13"/>
    <cellStyle name="Normal 49" xfId="14"/>
    <cellStyle name="Normal 49 2" xfId="15"/>
    <cellStyle name="Normal_Fiscal Tables" xfId="16"/>
    <cellStyle name="Normal_Govt Fiscal Targets Tables" xfId="17"/>
    <cellStyle name="Normal_Table 4.4 2" xfId="18"/>
    <cellStyle name="Percent" xfId="19" builtinId="5"/>
    <cellStyle name="Style 1 2" xfId="20"/>
  </cellStyles>
  <dxfs count="91">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11.xml"/><Relationship Id="rId110"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9.xml"/><Relationship Id="rId105" Type="http://schemas.openxmlformats.org/officeDocument/2006/relationships/externalLink" Target="externalLinks/externalLink14.xml"/><Relationship Id="rId113"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2.xml"/><Relationship Id="rId98"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2.xml"/><Relationship Id="rId108"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5.xml"/><Relationship Id="rId1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3.xml"/><Relationship Id="rId99" Type="http://schemas.openxmlformats.org/officeDocument/2006/relationships/externalLink" Target="externalLinks/externalLink8.xml"/><Relationship Id="rId10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8.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6.xml"/><Relationship Id="rId104" Type="http://schemas.openxmlformats.org/officeDocument/2006/relationships/externalLink" Target="externalLinks/externalLink1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266700</xdr:colOff>
      <xdr:row>20</xdr:row>
      <xdr:rowOff>47625</xdr:rowOff>
    </xdr:to>
    <xdr:pic>
      <xdr:nvPicPr>
        <xdr:cNvPr id="622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5791200"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552450</xdr:colOff>
      <xdr:row>23</xdr:row>
      <xdr:rowOff>114300</xdr:rowOff>
    </xdr:to>
    <xdr:pic>
      <xdr:nvPicPr>
        <xdr:cNvPr id="1543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3055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752475</xdr:colOff>
      <xdr:row>23</xdr:row>
      <xdr:rowOff>95250</xdr:rowOff>
    </xdr:to>
    <xdr:pic>
      <xdr:nvPicPr>
        <xdr:cNvPr id="1646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3627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495300</xdr:colOff>
      <xdr:row>23</xdr:row>
      <xdr:rowOff>104775</xdr:rowOff>
    </xdr:to>
    <xdr:pic>
      <xdr:nvPicPr>
        <xdr:cNvPr id="1748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1030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47625</xdr:colOff>
      <xdr:row>25</xdr:row>
      <xdr:rowOff>38100</xdr:rowOff>
    </xdr:to>
    <xdr:pic>
      <xdr:nvPicPr>
        <xdr:cNvPr id="1850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30555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76200</xdr:colOff>
      <xdr:row>21</xdr:row>
      <xdr:rowOff>123825</xdr:rowOff>
    </xdr:to>
    <xdr:pic>
      <xdr:nvPicPr>
        <xdr:cNvPr id="1953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14375"/>
          <a:ext cx="59436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38100</xdr:colOff>
      <xdr:row>23</xdr:row>
      <xdr:rowOff>76200</xdr:rowOff>
    </xdr:to>
    <xdr:pic>
      <xdr:nvPicPr>
        <xdr:cNvPr id="2055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586740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266700</xdr:colOff>
      <xdr:row>23</xdr:row>
      <xdr:rowOff>152400</xdr:rowOff>
    </xdr:to>
    <xdr:pic>
      <xdr:nvPicPr>
        <xdr:cNvPr id="2158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3436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600075</xdr:colOff>
      <xdr:row>23</xdr:row>
      <xdr:rowOff>114300</xdr:rowOff>
    </xdr:to>
    <xdr:pic>
      <xdr:nvPicPr>
        <xdr:cNvPr id="2260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388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304800</xdr:colOff>
      <xdr:row>24</xdr:row>
      <xdr:rowOff>133350</xdr:rowOff>
    </xdr:to>
    <xdr:pic>
      <xdr:nvPicPr>
        <xdr:cNvPr id="3181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1912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295275</xdr:colOff>
      <xdr:row>23</xdr:row>
      <xdr:rowOff>38100</xdr:rowOff>
    </xdr:to>
    <xdr:pic>
      <xdr:nvPicPr>
        <xdr:cNvPr id="2362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18172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257175</xdr:colOff>
      <xdr:row>23</xdr:row>
      <xdr:rowOff>142875</xdr:rowOff>
    </xdr:to>
    <xdr:pic>
      <xdr:nvPicPr>
        <xdr:cNvPr id="724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257925"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304800</xdr:colOff>
      <xdr:row>54</xdr:row>
      <xdr:rowOff>0</xdr:rowOff>
    </xdr:to>
    <xdr:pic>
      <xdr:nvPicPr>
        <xdr:cNvPr id="2465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48400" cy="825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542925</xdr:colOff>
      <xdr:row>3</xdr:row>
      <xdr:rowOff>76200</xdr:rowOff>
    </xdr:from>
    <xdr:to>
      <xdr:col>6</xdr:col>
      <xdr:colOff>666750</xdr:colOff>
      <xdr:row>24</xdr:row>
      <xdr:rowOff>38100</xdr:rowOff>
    </xdr:to>
    <xdr:pic>
      <xdr:nvPicPr>
        <xdr:cNvPr id="2567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952500"/>
          <a:ext cx="62865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161925</xdr:colOff>
      <xdr:row>23</xdr:row>
      <xdr:rowOff>133350</xdr:rowOff>
    </xdr:to>
    <xdr:pic>
      <xdr:nvPicPr>
        <xdr:cNvPr id="2670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67450"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57150</xdr:colOff>
      <xdr:row>23</xdr:row>
      <xdr:rowOff>114300</xdr:rowOff>
    </xdr:to>
    <xdr:pic>
      <xdr:nvPicPr>
        <xdr:cNvPr id="2772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769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447675</xdr:colOff>
      <xdr:row>23</xdr:row>
      <xdr:rowOff>114300</xdr:rowOff>
    </xdr:to>
    <xdr:pic>
      <xdr:nvPicPr>
        <xdr:cNvPr id="2874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1912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600075</xdr:colOff>
      <xdr:row>2</xdr:row>
      <xdr:rowOff>28575</xdr:rowOff>
    </xdr:from>
    <xdr:to>
      <xdr:col>2</xdr:col>
      <xdr:colOff>914400</xdr:colOff>
      <xdr:row>38</xdr:row>
      <xdr:rowOff>133350</xdr:rowOff>
    </xdr:to>
    <xdr:pic>
      <xdr:nvPicPr>
        <xdr:cNvPr id="2977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742950"/>
          <a:ext cx="6276975" cy="593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238125</xdr:colOff>
      <xdr:row>22</xdr:row>
      <xdr:rowOff>76200</xdr:rowOff>
    </xdr:to>
    <xdr:pic>
      <xdr:nvPicPr>
        <xdr:cNvPr id="417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14375"/>
          <a:ext cx="621030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409575</xdr:colOff>
      <xdr:row>26</xdr:row>
      <xdr:rowOff>47625</xdr:rowOff>
    </xdr:to>
    <xdr:pic>
      <xdr:nvPicPr>
        <xdr:cNvPr id="826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83895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9525</xdr:colOff>
      <xdr:row>23</xdr:row>
      <xdr:rowOff>38100</xdr:rowOff>
    </xdr:to>
    <xdr:pic>
      <xdr:nvPicPr>
        <xdr:cNvPr id="929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594360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257175</xdr:colOff>
      <xdr:row>23</xdr:row>
      <xdr:rowOff>19050</xdr:rowOff>
    </xdr:to>
    <xdr:pic>
      <xdr:nvPicPr>
        <xdr:cNvPr id="1031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07695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485775</xdr:colOff>
      <xdr:row>23</xdr:row>
      <xdr:rowOff>161925</xdr:rowOff>
    </xdr:to>
    <xdr:pic>
      <xdr:nvPicPr>
        <xdr:cNvPr id="1134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1722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581025</xdr:colOff>
      <xdr:row>2</xdr:row>
      <xdr:rowOff>142875</xdr:rowOff>
    </xdr:from>
    <xdr:to>
      <xdr:col>10</xdr:col>
      <xdr:colOff>85725</xdr:colOff>
      <xdr:row>23</xdr:row>
      <xdr:rowOff>76200</xdr:rowOff>
    </xdr:to>
    <xdr:pic>
      <xdr:nvPicPr>
        <xdr:cNvPr id="1236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857250"/>
          <a:ext cx="59150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200025</xdr:colOff>
      <xdr:row>23</xdr:row>
      <xdr:rowOff>76200</xdr:rowOff>
    </xdr:to>
    <xdr:pic>
      <xdr:nvPicPr>
        <xdr:cNvPr id="1338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26745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9525</xdr:colOff>
      <xdr:row>23</xdr:row>
      <xdr:rowOff>114300</xdr:rowOff>
    </xdr:to>
    <xdr:pic>
      <xdr:nvPicPr>
        <xdr:cNvPr id="144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23925"/>
          <a:ext cx="636270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oups/PSF/EFO/Autumn%20Budget%202017/Spending/AME%20components/Social%20security/Tables/Round%204%20Welfare%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
      <sheetName val="Population projections"/>
      <sheetName val="R4 Workings"/>
      <sheetName val="Mar17 EFO UC box expand"/>
      <sheetName val="Scorecard changes"/>
      <sheetName val="Indirect effects"/>
      <sheetName val="Build sheets-&gt;"/>
      <sheetName val="EFO tables 1 &amp; 2 build"/>
      <sheetName val="March 2017 welfare restated"/>
      <sheetName val="EFO table 3 build"/>
      <sheetName val="EFO table 5.4 build"/>
      <sheetName val="EFO table 4 build"/>
      <sheetName val="Checks-&gt;"/>
      <sheetName val="Check against LIVE and PEF"/>
      <sheetName val="PEF targets for checking"/>
      <sheetName val="C4 EFO tables-&gt;"/>
      <sheetName val="EFO table 1 - Post"/>
      <sheetName val="EFO table 2 - Pre"/>
      <sheetName val="EFO table 3 - Post"/>
      <sheetName val="UC 2017-18"/>
      <sheetName val="UC diagnostics"/>
      <sheetName val="UC Rollout"/>
      <sheetName val="C5 EFO tables -&gt;"/>
      <sheetName val="EFO WC table "/>
      <sheetName val="Inflation adj. calculations"/>
      <sheetName val="Supplementary tables-&gt;"/>
      <sheetName val="Supplementary table"/>
      <sheetName val="Supplementary UC"/>
      <sheetName val="Not used -&gt;"/>
      <sheetName val="Change on last round"/>
      <sheetName val="EFO table 2 Post"/>
      <sheetName val="WC table (note)"/>
    </sheetNames>
    <sheetDataSet>
      <sheetData sheetId="0"/>
      <sheetData sheetId="1">
        <row r="24">
          <cell r="C24">
            <v>-82.790231564696597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6">
          <cell r="B26" t="str">
            <v>Modelling changes</v>
          </cell>
        </row>
        <row r="27">
          <cell r="B27" t="str">
            <v>Recostings of measures</v>
          </cell>
        </row>
        <row r="28">
          <cell r="B28" t="str">
            <v>Updated volumes</v>
          </cell>
        </row>
        <row r="29">
          <cell r="B29" t="str">
            <v>Revised income disregard modelling</v>
          </cell>
        </row>
        <row r="30">
          <cell r="B30" t="str">
            <v>Revised fraud and error modelling</v>
          </cell>
        </row>
        <row r="31">
          <cell r="B31" t="str">
            <v>Updated FRS data to 2015-16</v>
          </cell>
        </row>
        <row r="32">
          <cell r="B32" t="str">
            <v>In-year modelling</v>
          </cell>
        </row>
        <row r="33">
          <cell r="B33" t="str">
            <v>Lower take-up</v>
          </cell>
        </row>
      </sheetData>
      <sheetData sheetId="21"/>
      <sheetData sheetId="22"/>
      <sheetData sheetId="23"/>
      <sheetData sheetId="24"/>
      <sheetData sheetId="25"/>
      <sheetData sheetId="26">
        <row r="7">
          <cell r="C7">
            <v>76.479127306021894</v>
          </cell>
        </row>
      </sheetData>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Custom 6">
      <a:dk1>
        <a:sysClr val="windowText" lastClr="000000"/>
      </a:dk1>
      <a:lt1>
        <a:srgbClr val="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B1:B96"/>
  <sheetViews>
    <sheetView tabSelected="1" zoomScaleNormal="100" workbookViewId="0"/>
  </sheetViews>
  <sheetFormatPr defaultRowHeight="15" x14ac:dyDescent="0.25"/>
  <cols>
    <col min="1" max="1" width="9.140625" style="2"/>
    <col min="2" max="2" width="128.140625" style="2" customWidth="1"/>
    <col min="3" max="16384" width="9.140625" style="2"/>
  </cols>
  <sheetData>
    <row r="1" spans="2:2" ht="15.75" thickBot="1" x14ac:dyDescent="0.3"/>
    <row r="2" spans="2:2" ht="20.25" x14ac:dyDescent="0.3">
      <c r="B2" s="3" t="s">
        <v>85</v>
      </c>
    </row>
    <row r="3" spans="2:2" ht="19.5" x14ac:dyDescent="0.3">
      <c r="B3" s="4" t="s">
        <v>86</v>
      </c>
    </row>
    <row r="4" spans="2:2" x14ac:dyDescent="0.25">
      <c r="B4" s="10" t="s">
        <v>0</v>
      </c>
    </row>
    <row r="5" spans="2:2" x14ac:dyDescent="0.25">
      <c r="B5" s="10" t="s">
        <v>1</v>
      </c>
    </row>
    <row r="6" spans="2:2" x14ac:dyDescent="0.25">
      <c r="B6" s="10" t="s">
        <v>2</v>
      </c>
    </row>
    <row r="7" spans="2:2" x14ac:dyDescent="0.25">
      <c r="B7" s="10" t="s">
        <v>3</v>
      </c>
    </row>
    <row r="8" spans="2:2" x14ac:dyDescent="0.25">
      <c r="B8" s="10" t="s">
        <v>4</v>
      </c>
    </row>
    <row r="9" spans="2:2" x14ac:dyDescent="0.25">
      <c r="B9" s="10" t="s">
        <v>5</v>
      </c>
    </row>
    <row r="10" spans="2:2" x14ac:dyDescent="0.25">
      <c r="B10" s="10" t="s">
        <v>6</v>
      </c>
    </row>
    <row r="11" spans="2:2" x14ac:dyDescent="0.25">
      <c r="B11" s="10" t="s">
        <v>7</v>
      </c>
    </row>
    <row r="12" spans="2:2" x14ac:dyDescent="0.25">
      <c r="B12" s="10" t="s">
        <v>8</v>
      </c>
    </row>
    <row r="13" spans="2:2" x14ac:dyDescent="0.25">
      <c r="B13" s="10" t="s">
        <v>9</v>
      </c>
    </row>
    <row r="14" spans="2:2" x14ac:dyDescent="0.25">
      <c r="B14" s="10" t="s">
        <v>10</v>
      </c>
    </row>
    <row r="15" spans="2:2" x14ac:dyDescent="0.25">
      <c r="B15" s="10" t="s">
        <v>11</v>
      </c>
    </row>
    <row r="16" spans="2:2" x14ac:dyDescent="0.25">
      <c r="B16" s="10" t="s">
        <v>12</v>
      </c>
    </row>
    <row r="17" spans="2:2" x14ac:dyDescent="0.25">
      <c r="B17" s="10" t="s">
        <v>13</v>
      </c>
    </row>
    <row r="18" spans="2:2" x14ac:dyDescent="0.25">
      <c r="B18" s="10" t="s">
        <v>14</v>
      </c>
    </row>
    <row r="19" spans="2:2" x14ac:dyDescent="0.25">
      <c r="B19" s="10" t="s">
        <v>15</v>
      </c>
    </row>
    <row r="20" spans="2:2" x14ac:dyDescent="0.25">
      <c r="B20" s="10" t="s">
        <v>16</v>
      </c>
    </row>
    <row r="21" spans="2:2" x14ac:dyDescent="0.25">
      <c r="B21" s="10" t="s">
        <v>17</v>
      </c>
    </row>
    <row r="22" spans="2:2" x14ac:dyDescent="0.25">
      <c r="B22" s="10" t="s">
        <v>18</v>
      </c>
    </row>
    <row r="23" spans="2:2" x14ac:dyDescent="0.25">
      <c r="B23" s="10" t="s">
        <v>19</v>
      </c>
    </row>
    <row r="24" spans="2:2" x14ac:dyDescent="0.25">
      <c r="B24" s="10" t="s">
        <v>20</v>
      </c>
    </row>
    <row r="25" spans="2:2" x14ac:dyDescent="0.25">
      <c r="B25" s="10" t="s">
        <v>21</v>
      </c>
    </row>
    <row r="26" spans="2:2" x14ac:dyDescent="0.25">
      <c r="B26" s="10" t="s">
        <v>22</v>
      </c>
    </row>
    <row r="27" spans="2:2" x14ac:dyDescent="0.25">
      <c r="B27" s="10" t="s">
        <v>23</v>
      </c>
    </row>
    <row r="28" spans="2:2" x14ac:dyDescent="0.25">
      <c r="B28" s="10" t="s">
        <v>24</v>
      </c>
    </row>
    <row r="29" spans="2:2" x14ac:dyDescent="0.25">
      <c r="B29" s="10" t="s">
        <v>25</v>
      </c>
    </row>
    <row r="30" spans="2:2" x14ac:dyDescent="0.25">
      <c r="B30" s="10" t="s">
        <v>26</v>
      </c>
    </row>
    <row r="31" spans="2:2" x14ac:dyDescent="0.25">
      <c r="B31" s="10" t="s">
        <v>27</v>
      </c>
    </row>
    <row r="32" spans="2:2" x14ac:dyDescent="0.25">
      <c r="B32" s="10" t="s">
        <v>28</v>
      </c>
    </row>
    <row r="33" spans="2:2" x14ac:dyDescent="0.25">
      <c r="B33" s="10" t="s">
        <v>29</v>
      </c>
    </row>
    <row r="34" spans="2:2" x14ac:dyDescent="0.25">
      <c r="B34" s="10" t="s">
        <v>30</v>
      </c>
    </row>
    <row r="35" spans="2:2" x14ac:dyDescent="0.25">
      <c r="B35" s="10" t="s">
        <v>31</v>
      </c>
    </row>
    <row r="36" spans="2:2" x14ac:dyDescent="0.25">
      <c r="B36" s="10" t="s">
        <v>32</v>
      </c>
    </row>
    <row r="37" spans="2:2" x14ac:dyDescent="0.25">
      <c r="B37" s="10" t="s">
        <v>33</v>
      </c>
    </row>
    <row r="38" spans="2:2" x14ac:dyDescent="0.25">
      <c r="B38" s="10" t="s">
        <v>34</v>
      </c>
    </row>
    <row r="39" spans="2:2" x14ac:dyDescent="0.25">
      <c r="B39" s="10" t="s">
        <v>35</v>
      </c>
    </row>
    <row r="40" spans="2:2" x14ac:dyDescent="0.25">
      <c r="B40" s="10" t="s">
        <v>36</v>
      </c>
    </row>
    <row r="41" spans="2:2" x14ac:dyDescent="0.25">
      <c r="B41" s="10" t="s">
        <v>37</v>
      </c>
    </row>
    <row r="42" spans="2:2" x14ac:dyDescent="0.25">
      <c r="B42" s="10" t="s">
        <v>38</v>
      </c>
    </row>
    <row r="43" spans="2:2" x14ac:dyDescent="0.25">
      <c r="B43" s="10" t="s">
        <v>39</v>
      </c>
    </row>
    <row r="44" spans="2:2" x14ac:dyDescent="0.25">
      <c r="B44" s="10" t="s">
        <v>40</v>
      </c>
    </row>
    <row r="45" spans="2:2" x14ac:dyDescent="0.25">
      <c r="B45" s="10" t="s">
        <v>41</v>
      </c>
    </row>
    <row r="46" spans="2:2" x14ac:dyDescent="0.25">
      <c r="B46" s="10" t="s">
        <v>42</v>
      </c>
    </row>
    <row r="47" spans="2:2" x14ac:dyDescent="0.25">
      <c r="B47" s="10" t="s">
        <v>43</v>
      </c>
    </row>
    <row r="48" spans="2:2" x14ac:dyDescent="0.25">
      <c r="B48" s="10" t="s">
        <v>44</v>
      </c>
    </row>
    <row r="49" spans="2:2" x14ac:dyDescent="0.25">
      <c r="B49" s="10" t="s">
        <v>45</v>
      </c>
    </row>
    <row r="50" spans="2:2" x14ac:dyDescent="0.25">
      <c r="B50" s="10" t="s">
        <v>46</v>
      </c>
    </row>
    <row r="51" spans="2:2" x14ac:dyDescent="0.25">
      <c r="B51" s="10" t="s">
        <v>47</v>
      </c>
    </row>
    <row r="52" spans="2:2" x14ac:dyDescent="0.25">
      <c r="B52" s="10" t="s">
        <v>48</v>
      </c>
    </row>
    <row r="53" spans="2:2" x14ac:dyDescent="0.25">
      <c r="B53" s="10" t="s">
        <v>49</v>
      </c>
    </row>
    <row r="54" spans="2:2" x14ac:dyDescent="0.25">
      <c r="B54" s="10" t="s">
        <v>50</v>
      </c>
    </row>
    <row r="55" spans="2:2" x14ac:dyDescent="0.25">
      <c r="B55" s="10" t="s">
        <v>51</v>
      </c>
    </row>
    <row r="56" spans="2:2" x14ac:dyDescent="0.25">
      <c r="B56" s="10" t="s">
        <v>52</v>
      </c>
    </row>
    <row r="57" spans="2:2" x14ac:dyDescent="0.25">
      <c r="B57" s="10" t="s">
        <v>53</v>
      </c>
    </row>
    <row r="58" spans="2:2" x14ac:dyDescent="0.25">
      <c r="B58" s="10" t="s">
        <v>54</v>
      </c>
    </row>
    <row r="59" spans="2:2" x14ac:dyDescent="0.25">
      <c r="B59" s="10" t="s">
        <v>55</v>
      </c>
    </row>
    <row r="60" spans="2:2" x14ac:dyDescent="0.25">
      <c r="B60" s="10" t="s">
        <v>56</v>
      </c>
    </row>
    <row r="61" spans="2:2" x14ac:dyDescent="0.25">
      <c r="B61" s="10" t="s">
        <v>57</v>
      </c>
    </row>
    <row r="62" spans="2:2" x14ac:dyDescent="0.25">
      <c r="B62" s="10" t="s">
        <v>58</v>
      </c>
    </row>
    <row r="63" spans="2:2" x14ac:dyDescent="0.25">
      <c r="B63" s="10" t="s">
        <v>59</v>
      </c>
    </row>
    <row r="64" spans="2:2" x14ac:dyDescent="0.25">
      <c r="B64" s="10" t="s">
        <v>910</v>
      </c>
    </row>
    <row r="65" spans="2:2" x14ac:dyDescent="0.25">
      <c r="B65" s="10" t="s">
        <v>60</v>
      </c>
    </row>
    <row r="66" spans="2:2" x14ac:dyDescent="0.25">
      <c r="B66" s="10" t="s">
        <v>61</v>
      </c>
    </row>
    <row r="67" spans="2:2" x14ac:dyDescent="0.25">
      <c r="B67" s="10" t="s">
        <v>62</v>
      </c>
    </row>
    <row r="68" spans="2:2" x14ac:dyDescent="0.25">
      <c r="B68" s="10" t="s">
        <v>63</v>
      </c>
    </row>
    <row r="69" spans="2:2" x14ac:dyDescent="0.25">
      <c r="B69" s="5"/>
    </row>
    <row r="70" spans="2:2" ht="19.5" x14ac:dyDescent="0.3">
      <c r="B70" s="4" t="s">
        <v>87</v>
      </c>
    </row>
    <row r="71" spans="2:2" x14ac:dyDescent="0.25">
      <c r="B71" s="10" t="s">
        <v>64</v>
      </c>
    </row>
    <row r="72" spans="2:2" x14ac:dyDescent="0.25">
      <c r="B72" s="10" t="s">
        <v>65</v>
      </c>
    </row>
    <row r="73" spans="2:2" x14ac:dyDescent="0.25">
      <c r="B73" s="10" t="s">
        <v>66</v>
      </c>
    </row>
    <row r="74" spans="2:2" x14ac:dyDescent="0.25">
      <c r="B74" s="10" t="s">
        <v>67</v>
      </c>
    </row>
    <row r="75" spans="2:2" x14ac:dyDescent="0.25">
      <c r="B75" s="10" t="s">
        <v>68</v>
      </c>
    </row>
    <row r="76" spans="2:2" x14ac:dyDescent="0.25">
      <c r="B76" s="10" t="s">
        <v>69</v>
      </c>
    </row>
    <row r="77" spans="2:2" x14ac:dyDescent="0.25">
      <c r="B77" s="10" t="s">
        <v>70</v>
      </c>
    </row>
    <row r="78" spans="2:2" x14ac:dyDescent="0.25">
      <c r="B78" s="10" t="s">
        <v>71</v>
      </c>
    </row>
    <row r="79" spans="2:2" x14ac:dyDescent="0.25">
      <c r="B79" s="10" t="s">
        <v>72</v>
      </c>
    </row>
    <row r="80" spans="2:2" x14ac:dyDescent="0.25">
      <c r="B80" s="10" t="s">
        <v>73</v>
      </c>
    </row>
    <row r="81" spans="2:2" x14ac:dyDescent="0.25">
      <c r="B81" s="10" t="s">
        <v>74</v>
      </c>
    </row>
    <row r="82" spans="2:2" x14ac:dyDescent="0.25">
      <c r="B82" s="5"/>
    </row>
    <row r="83" spans="2:2" ht="19.5" x14ac:dyDescent="0.3">
      <c r="B83" s="4" t="s">
        <v>88</v>
      </c>
    </row>
    <row r="84" spans="2:2" x14ac:dyDescent="0.25">
      <c r="B84" s="10" t="s">
        <v>75</v>
      </c>
    </row>
    <row r="85" spans="2:2" x14ac:dyDescent="0.25">
      <c r="B85" s="10" t="s">
        <v>76</v>
      </c>
    </row>
    <row r="86" spans="2:2" x14ac:dyDescent="0.25">
      <c r="B86" s="10" t="s">
        <v>77</v>
      </c>
    </row>
    <row r="87" spans="2:2" x14ac:dyDescent="0.25">
      <c r="B87" s="10" t="s">
        <v>78</v>
      </c>
    </row>
    <row r="88" spans="2:2" x14ac:dyDescent="0.25">
      <c r="B88" s="10" t="s">
        <v>79</v>
      </c>
    </row>
    <row r="89" spans="2:2" x14ac:dyDescent="0.25">
      <c r="B89" s="5"/>
    </row>
    <row r="90" spans="2:2" ht="19.5" x14ac:dyDescent="0.3">
      <c r="B90" s="4" t="s">
        <v>89</v>
      </c>
    </row>
    <row r="91" spans="2:2" x14ac:dyDescent="0.25">
      <c r="B91" s="10" t="s">
        <v>80</v>
      </c>
    </row>
    <row r="92" spans="2:2" x14ac:dyDescent="0.25">
      <c r="B92" s="10" t="s">
        <v>81</v>
      </c>
    </row>
    <row r="93" spans="2:2" x14ac:dyDescent="0.25">
      <c r="B93" s="10" t="s">
        <v>82</v>
      </c>
    </row>
    <row r="94" spans="2:2" x14ac:dyDescent="0.25">
      <c r="B94" s="10" t="s">
        <v>83</v>
      </c>
    </row>
    <row r="95" spans="2:2" x14ac:dyDescent="0.25">
      <c r="B95" s="10" t="s">
        <v>84</v>
      </c>
    </row>
    <row r="96" spans="2:2" ht="15.75" thickBot="1" x14ac:dyDescent="0.3">
      <c r="B96" s="6"/>
    </row>
  </sheetData>
  <hyperlinks>
    <hyperlink ref="B4" location="C4.A!A1" display="C4.A!A1"/>
    <hyperlink ref="B5" location="T4.A!A1" display="T4.A!A1"/>
    <hyperlink ref="B6" location="T4.1!A1" display="T4.1!A1"/>
    <hyperlink ref="B7" location="T4.2!A1" display="T4.2!A1"/>
    <hyperlink ref="B8" location="T4.3!A1" display="T4.3!A1"/>
    <hyperlink ref="B9" location="C4.1!A1" display="C4.1!A1"/>
    <hyperlink ref="B10" location="C4.B!A1" display="C4.B!A1"/>
    <hyperlink ref="B11" location="C4.C!A1" display="C4.C!A1"/>
    <hyperlink ref="B12" location="T4.4!A1" display="T4.4!A1"/>
    <hyperlink ref="B13" location="T4.5!A1" display="T4.5!A1"/>
    <hyperlink ref="B14" location="C4.2!A1" display="C4.2!A1"/>
    <hyperlink ref="B15" location="C4.3!A1" display="C4.3!A1"/>
    <hyperlink ref="B16" location="T4.6!A1" display="T4.6!A1"/>
    <hyperlink ref="B17" location="T4.7!A1" display="T4.7!A1"/>
    <hyperlink ref="B18" location="T4.8!A1" display="T4.8!A1"/>
    <hyperlink ref="B19" location="T4.9!A1" display="T4.9!A1"/>
    <hyperlink ref="B20" location="T4.10!A1" display="T4.10!A1"/>
    <hyperlink ref="B21" location="T4.11!A1" display="T4.11!A1"/>
    <hyperlink ref="B22" location="T4.12!A1" display="T4.12!A1"/>
    <hyperlink ref="B23" location="T4.13!A1" display="T4.13!A1"/>
    <hyperlink ref="B24" location="T4.14!A1" display="T4.14!A1"/>
    <hyperlink ref="B25" location="C4.D!A1" display="C4.D!A1"/>
    <hyperlink ref="B26" location="C4.4!A1" display="C4.4!A1"/>
    <hyperlink ref="B27" location="T4.15!A1" display="T4.15!A1"/>
    <hyperlink ref="B28" location="T4.16!A1" display="T4.16!A1"/>
    <hyperlink ref="B29" location="T4.17!A1" display="T4.17!A1"/>
    <hyperlink ref="B30" location="T4.18!A1" display="T4.18!A1"/>
    <hyperlink ref="B31" location="T4.19!A1" display="T4.19!A1"/>
    <hyperlink ref="B32" location="T4.20!A1" display="T4.20!A1"/>
    <hyperlink ref="B33" location="T4.21!A1" display="T4.21!A1"/>
    <hyperlink ref="B34" location="C4.5!A1" display="C4.5!A1"/>
    <hyperlink ref="B35" location="C4.6!A1" display="C4.6!A1"/>
    <hyperlink ref="B36" location="T4.22!A1" display="T4.22!A1"/>
    <hyperlink ref="B37" location="T4.23!A1" display="T4.23!A1"/>
    <hyperlink ref="B38" location="T4.24!A1" display="T4.24!A1"/>
    <hyperlink ref="B39" location="T4.25!A1" display="T4.25!A1"/>
    <hyperlink ref="B40" location="C4.7!A1" display="C4.7!A1"/>
    <hyperlink ref="B41" location="T4.26!A1" display="T4.26!A1"/>
    <hyperlink ref="B42" location="T4.27!A1" display="T4.27!A1"/>
    <hyperlink ref="B43" location="T4.28!A1" display="T4.28!A1"/>
    <hyperlink ref="B44" location="T4.29!A1" display="T4.29!A1"/>
    <hyperlink ref="B45" location="C4.8!A1" display="C4.8!A1"/>
    <hyperlink ref="B46" location="C4.9!A1" display="C4.9!A1"/>
    <hyperlink ref="B47" location="C4.E!A1" display="C4.E!A1"/>
    <hyperlink ref="B48" location="C4.F!A1" display="C4.F!A1"/>
    <hyperlink ref="B49" location="T4.30!A1" display="T4.30!A1"/>
    <hyperlink ref="B50" location="T4.31!A1" display="T4.31!A1"/>
    <hyperlink ref="B51" location="T4.32!A1" display="T4.32!A1"/>
    <hyperlink ref="B52" location="T4.33!A1" display="T4.33!A1"/>
    <hyperlink ref="B53" location="T4.34!A1" display="T4.34!A1"/>
    <hyperlink ref="B54" location="T4.35!A1" display="T4.35!A1"/>
    <hyperlink ref="B55" location="T4.36!A1" display="T4.36!A1"/>
    <hyperlink ref="B56" location="T4.37!A1" display="T4.37!A1"/>
    <hyperlink ref="B57" location="C4.10!A1" display="C4.10!A1"/>
    <hyperlink ref="B58" location="T4.38!A1" display="T4.38!A1"/>
    <hyperlink ref="B59" location="T4.39!A1" display="T4.39!A1"/>
    <hyperlink ref="B60" location="C4.11!A1" display="C4.11!A1"/>
    <hyperlink ref="B61" location="T4.40!A1" display="T4.40!A1"/>
    <hyperlink ref="B62" location="C4.12!A1" display="C4.12!A1"/>
    <hyperlink ref="B63" location="T4.41!A1" display="T4.41!A1"/>
    <hyperlink ref="B65" location="T4.42!A1" display="T4.42!A1"/>
    <hyperlink ref="B66" location="T4.43!A1" display="T4.43!A1"/>
    <hyperlink ref="B67" location="T4.44!A1" display="T4.44!A1"/>
    <hyperlink ref="B68" location="T4.45!A1" display="T4.45!A1"/>
    <hyperlink ref="B71" location="T5.1!A1" display="T5.1!A1"/>
    <hyperlink ref="B72" location="C5.1!A1" display="C5.1!A1"/>
    <hyperlink ref="B73" location="C5.2!A1" display="C5.2!A1"/>
    <hyperlink ref="B74" location="T5.2!A1" display="T5.2!A1"/>
    <hyperlink ref="B75" location="T5.3!A1" display="T5.3!A1"/>
    <hyperlink ref="B76" location="T5.4!A1" display="T5.4!A1"/>
    <hyperlink ref="B77" location="C5.3!A1" display="C5.3!A1"/>
    <hyperlink ref="B78" location="C5.4!A1" display="C5.4!A1"/>
    <hyperlink ref="B79" location="T5.5!A1" display="T5.5!A1"/>
    <hyperlink ref="B80" location="C5.5!A1" display="C5.5!A1"/>
    <hyperlink ref="B81" location="T5.6!A1" display="T5.6!A1"/>
    <hyperlink ref="B84" location="TA.1!A1" display="TA.1!A1"/>
    <hyperlink ref="B85" location="TA.2!A1" display="TA.2!A1"/>
    <hyperlink ref="B86" location="TA.3!A1" display="TA.3!A1"/>
    <hyperlink ref="B87" location="CA.1!A1" display="CA.1!A1"/>
    <hyperlink ref="B88" location="CA.2!A1" display="CA.2!A1"/>
    <hyperlink ref="B91" location="B.1!A1" display="B.1!A1"/>
    <hyperlink ref="B92" location="B.2!A1" display="B.2!A1"/>
    <hyperlink ref="B93" location="B.3!A1" display="B.3!A1"/>
    <hyperlink ref="B94" location="B.4!A1" display="B.4!A1"/>
    <hyperlink ref="B95" location="B.5!A1" display="B.5!A1"/>
    <hyperlink ref="B64" location="C4.13!A1" display="C4.13!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colBreaks count="1" manualBreakCount="1">
    <brk id="1" max="9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sheetPr>
  <dimension ref="A1:D35"/>
  <sheetViews>
    <sheetView zoomScaleNormal="100" workbookViewId="0"/>
  </sheetViews>
  <sheetFormatPr defaultRowHeight="12.75" x14ac:dyDescent="0.2"/>
  <cols>
    <col min="1" max="1" width="9.140625" style="918"/>
    <col min="2" max="2" width="11.5703125" style="11" bestFit="1" customWidth="1"/>
    <col min="3" max="4" width="11.28515625" style="11" customWidth="1"/>
    <col min="5" max="16384" width="9.140625" style="11"/>
  </cols>
  <sheetData>
    <row r="1" spans="1:2" s="7" customFormat="1" ht="39.950000000000003" customHeight="1" x14ac:dyDescent="0.2">
      <c r="A1" s="9" t="s">
        <v>90</v>
      </c>
    </row>
    <row r="2" spans="1:2" s="7" customFormat="1" ht="16.5" x14ac:dyDescent="0.25">
      <c r="B2" s="8" t="s">
        <v>7</v>
      </c>
    </row>
    <row r="3" spans="1:2" s="7" customFormat="1" x14ac:dyDescent="0.2"/>
    <row r="4" spans="1:2" s="7" customFormat="1" x14ac:dyDescent="0.2"/>
    <row r="5" spans="1:2" s="7" customFormat="1" x14ac:dyDescent="0.2"/>
    <row r="6" spans="1:2" s="7" customFormat="1" x14ac:dyDescent="0.2"/>
    <row r="7" spans="1:2" s="7" customFormat="1" x14ac:dyDescent="0.2"/>
    <row r="8" spans="1:2" s="7" customFormat="1" x14ac:dyDescent="0.2"/>
    <row r="9" spans="1:2" s="7" customFormat="1" x14ac:dyDescent="0.2"/>
    <row r="10" spans="1:2" s="7" customFormat="1" x14ac:dyDescent="0.2"/>
    <row r="11" spans="1:2" s="7" customFormat="1" x14ac:dyDescent="0.2"/>
    <row r="12" spans="1:2" s="7" customFormat="1" x14ac:dyDescent="0.2"/>
    <row r="13" spans="1:2" s="7" customFormat="1" x14ac:dyDescent="0.2"/>
    <row r="14" spans="1:2" s="7" customFormat="1" x14ac:dyDescent="0.2"/>
    <row r="15" spans="1:2" s="7" customFormat="1" x14ac:dyDescent="0.2"/>
    <row r="16" spans="1:2" s="7" customFormat="1" x14ac:dyDescent="0.2"/>
    <row r="17" spans="2:4" s="7" customFormat="1" x14ac:dyDescent="0.2"/>
    <row r="18" spans="2:4" s="7" customFormat="1" x14ac:dyDescent="0.2"/>
    <row r="19" spans="2:4" s="7" customFormat="1" x14ac:dyDescent="0.2"/>
    <row r="20" spans="2:4" s="7" customFormat="1" x14ac:dyDescent="0.2"/>
    <row r="21" spans="2:4" s="7" customFormat="1" x14ac:dyDescent="0.2"/>
    <row r="22" spans="2:4" s="7" customFormat="1" x14ac:dyDescent="0.2"/>
    <row r="23" spans="2:4" s="7" customFormat="1" x14ac:dyDescent="0.2"/>
    <row r="24" spans="2:4" s="918" customFormat="1" ht="13.5" thickBot="1" x14ac:dyDescent="0.25"/>
    <row r="25" spans="2:4" ht="26.25" thickBot="1" x14ac:dyDescent="0.25">
      <c r="B25" s="919"/>
      <c r="C25" s="18" t="s">
        <v>244</v>
      </c>
      <c r="D25" s="19" t="s">
        <v>245</v>
      </c>
    </row>
    <row r="26" spans="2:4" x14ac:dyDescent="0.2">
      <c r="B26" s="1208" t="s">
        <v>1285</v>
      </c>
      <c r="C26" s="34">
        <v>-1.1459800800125886</v>
      </c>
      <c r="D26" s="899">
        <v>-1.1459800800125886</v>
      </c>
    </row>
    <row r="27" spans="2:4" x14ac:dyDescent="0.2">
      <c r="B27" s="1209" t="s">
        <v>1286</v>
      </c>
      <c r="C27" s="34">
        <v>0.15234750847552039</v>
      </c>
      <c r="D27" s="899">
        <v>-0.99363257153706819</v>
      </c>
    </row>
    <row r="28" spans="2:4" x14ac:dyDescent="0.2">
      <c r="B28" s="1209" t="s">
        <v>1287</v>
      </c>
      <c r="C28" s="34">
        <v>-0.29993415731118078</v>
      </c>
      <c r="D28" s="899">
        <v>-1.2935667288482491</v>
      </c>
    </row>
    <row r="29" spans="2:4" x14ac:dyDescent="0.2">
      <c r="B29" s="1209" t="s">
        <v>1288</v>
      </c>
      <c r="C29" s="34">
        <v>0.35706447298950089</v>
      </c>
      <c r="D29" s="899">
        <v>-0.93650225585874813</v>
      </c>
    </row>
    <row r="30" spans="2:4" x14ac:dyDescent="0.2">
      <c r="B30" s="1209" t="s">
        <v>1289</v>
      </c>
      <c r="C30" s="34">
        <v>0.29993415731118078</v>
      </c>
      <c r="D30" s="899">
        <v>-0.63656809854756735</v>
      </c>
    </row>
    <row r="31" spans="2:4" x14ac:dyDescent="0.2">
      <c r="B31" s="1209" t="s">
        <v>1290</v>
      </c>
      <c r="C31" s="34">
        <v>0.20947782415384053</v>
      </c>
      <c r="D31" s="899">
        <v>-0.42709027439372682</v>
      </c>
    </row>
    <row r="32" spans="2:4" x14ac:dyDescent="0.2">
      <c r="B32" s="1209" t="s">
        <v>1291</v>
      </c>
      <c r="C32" s="34">
        <v>0.21423868379370054</v>
      </c>
      <c r="D32" s="899">
        <v>-0.21285159060002629</v>
      </c>
    </row>
    <row r="33" spans="2:4" x14ac:dyDescent="0.2">
      <c r="B33" s="1209" t="s">
        <v>1292</v>
      </c>
      <c r="C33" s="34">
        <v>0.21423868379370054</v>
      </c>
      <c r="D33" s="899">
        <v>1.3870931936742492E-3</v>
      </c>
    </row>
    <row r="34" spans="2:4" x14ac:dyDescent="0.2">
      <c r="B34" s="1209" t="s">
        <v>1293</v>
      </c>
      <c r="C34" s="34">
        <v>8.7088554688132355E-2</v>
      </c>
      <c r="D34" s="899">
        <v>8.8475647881806604E-2</v>
      </c>
    </row>
    <row r="35" spans="2:4" ht="13.5" thickBot="1" x14ac:dyDescent="0.25">
      <c r="B35" s="1210" t="s">
        <v>1294</v>
      </c>
      <c r="C35" s="910">
        <v>0.1285474951868199</v>
      </c>
      <c r="D35" s="911">
        <v>0.21702314306862652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sheetPr>
  <dimension ref="A1:K22"/>
  <sheetViews>
    <sheetView zoomScaleNormal="100" workbookViewId="0"/>
  </sheetViews>
  <sheetFormatPr defaultRowHeight="12.75" x14ac:dyDescent="0.2"/>
  <cols>
    <col min="1" max="1" width="9.140625" style="7"/>
    <col min="2" max="2" width="20.42578125" style="7" customWidth="1"/>
    <col min="3" max="3" width="10.5703125" style="7" customWidth="1"/>
    <col min="4" max="10" width="7.42578125" style="7" customWidth="1"/>
    <col min="11" max="11" width="11.85546875" style="7" customWidth="1"/>
    <col min="12" max="16384" width="9.140625" style="7"/>
  </cols>
  <sheetData>
    <row r="1" spans="1:11" ht="39.950000000000003" customHeight="1" x14ac:dyDescent="0.2">
      <c r="A1" s="9" t="s">
        <v>90</v>
      </c>
    </row>
    <row r="2" spans="1:11" ht="16.5" x14ac:dyDescent="0.25">
      <c r="B2" s="8" t="s">
        <v>8</v>
      </c>
    </row>
    <row r="3" spans="1:11" ht="15.75" thickBot="1" x14ac:dyDescent="0.3">
      <c r="B3" s="920"/>
      <c r="C3" s="921"/>
      <c r="D3" s="921"/>
      <c r="E3" s="921"/>
      <c r="F3" s="921"/>
      <c r="G3" s="921"/>
      <c r="H3" s="921"/>
      <c r="I3" s="921"/>
      <c r="J3" s="921"/>
      <c r="K3" s="922"/>
    </row>
    <row r="4" spans="1:11" ht="15" x14ac:dyDescent="0.25">
      <c r="B4" s="923"/>
      <c r="C4" s="1236" t="s">
        <v>184</v>
      </c>
      <c r="D4" s="1236"/>
      <c r="E4" s="1236"/>
      <c r="F4" s="1236"/>
      <c r="G4" s="1236"/>
      <c r="H4" s="1236"/>
      <c r="I4" s="1236"/>
      <c r="J4" s="1236"/>
      <c r="K4" s="1237"/>
    </row>
    <row r="5" spans="1:11" ht="27" x14ac:dyDescent="0.25">
      <c r="B5" s="924"/>
      <c r="C5" s="925" t="s">
        <v>246</v>
      </c>
      <c r="D5" s="925" t="s">
        <v>247</v>
      </c>
      <c r="E5" s="925" t="s">
        <v>248</v>
      </c>
      <c r="F5" s="925" t="s">
        <v>249</v>
      </c>
      <c r="G5" s="925" t="s">
        <v>250</v>
      </c>
      <c r="H5" s="925" t="s">
        <v>251</v>
      </c>
      <c r="I5" s="925" t="s">
        <v>252</v>
      </c>
      <c r="J5" s="925" t="s">
        <v>229</v>
      </c>
      <c r="K5" s="926" t="s">
        <v>958</v>
      </c>
    </row>
    <row r="6" spans="1:11" x14ac:dyDescent="0.2">
      <c r="B6" s="927" t="s">
        <v>253</v>
      </c>
      <c r="C6" s="928">
        <v>-20.54</v>
      </c>
      <c r="D6" s="928">
        <v>-45.8</v>
      </c>
      <c r="E6" s="928">
        <v>-44.136894681179996</v>
      </c>
      <c r="F6" s="928">
        <v>-20.861000000000001</v>
      </c>
      <c r="G6" s="928">
        <v>0</v>
      </c>
      <c r="H6" s="928">
        <v>0</v>
      </c>
      <c r="I6" s="928">
        <v>-5.274</v>
      </c>
      <c r="J6" s="928">
        <v>-136.61189468117999</v>
      </c>
      <c r="K6" s="928">
        <v>0</v>
      </c>
    </row>
    <row r="7" spans="1:11" x14ac:dyDescent="0.2">
      <c r="B7" s="927" t="s">
        <v>254</v>
      </c>
      <c r="C7" s="928">
        <v>21.138871053999999</v>
      </c>
      <c r="D7" s="928">
        <v>3.8029999999999999</v>
      </c>
      <c r="E7" s="928">
        <v>36.814826302770001</v>
      </c>
      <c r="F7" s="928">
        <v>16.183281644280001</v>
      </c>
      <c r="G7" s="928">
        <v>0</v>
      </c>
      <c r="H7" s="928">
        <v>0</v>
      </c>
      <c r="I7" s="928">
        <v>5.2574242477007536</v>
      </c>
      <c r="J7" s="928">
        <v>83.19740324875076</v>
      </c>
      <c r="K7" s="928">
        <v>16.430376412530009</v>
      </c>
    </row>
    <row r="8" spans="1:11" ht="14.25" x14ac:dyDescent="0.2">
      <c r="B8" s="927" t="s">
        <v>948</v>
      </c>
      <c r="C8" s="929">
        <v>3.17991255472</v>
      </c>
      <c r="D8" s="929">
        <v>4.152087377</v>
      </c>
      <c r="E8" s="929">
        <v>4.3704421799000004</v>
      </c>
      <c r="F8" s="929">
        <v>2.74325850724362</v>
      </c>
      <c r="G8" s="929">
        <v>4.2629999999999999</v>
      </c>
      <c r="H8" s="929">
        <v>2.262</v>
      </c>
      <c r="I8" s="929">
        <v>0.24649756480981144</v>
      </c>
      <c r="J8" s="929">
        <v>21.217198183673435</v>
      </c>
      <c r="K8" s="929">
        <v>0.14645515695736933</v>
      </c>
    </row>
    <row r="9" spans="1:11" x14ac:dyDescent="0.2">
      <c r="B9" s="930" t="s">
        <v>255</v>
      </c>
      <c r="C9" s="929">
        <v>3.77878360872</v>
      </c>
      <c r="D9" s="929">
        <v>-37.844912622999999</v>
      </c>
      <c r="E9" s="929">
        <v>-2.9516261985099943</v>
      </c>
      <c r="F9" s="929">
        <v>-1.9344598484763798</v>
      </c>
      <c r="G9" s="929">
        <v>4.2629999999999999</v>
      </c>
      <c r="H9" s="929">
        <v>2.262</v>
      </c>
      <c r="I9" s="929">
        <v>0.22992181251056498</v>
      </c>
      <c r="J9" s="929">
        <v>-32.197293248755805</v>
      </c>
      <c r="K9" s="929">
        <v>16.576831569487361</v>
      </c>
    </row>
    <row r="10" spans="1:11" x14ac:dyDescent="0.2">
      <c r="B10" s="927" t="s">
        <v>256</v>
      </c>
      <c r="C10" s="928">
        <v>0</v>
      </c>
      <c r="D10" s="928">
        <v>0</v>
      </c>
      <c r="E10" s="928">
        <v>6.896411894209999</v>
      </c>
      <c r="F10" s="928">
        <v>4.6778724522799999</v>
      </c>
      <c r="G10" s="928">
        <v>0</v>
      </c>
      <c r="H10" s="928">
        <v>0</v>
      </c>
      <c r="I10" s="928">
        <v>7.9213206159246041E-2</v>
      </c>
      <c r="J10" s="928">
        <v>11.653497552649245</v>
      </c>
      <c r="K10" s="928">
        <v>-14.057918156299998</v>
      </c>
    </row>
    <row r="11" spans="1:11" ht="14.25" x14ac:dyDescent="0.2">
      <c r="B11" s="931" t="s">
        <v>949</v>
      </c>
      <c r="C11" s="929">
        <v>0</v>
      </c>
      <c r="D11" s="929">
        <v>23.748999999999999</v>
      </c>
      <c r="E11" s="929">
        <v>8.0926000000000009</v>
      </c>
      <c r="F11" s="929">
        <v>0</v>
      </c>
      <c r="G11" s="929">
        <v>0</v>
      </c>
      <c r="H11" s="929">
        <v>0</v>
      </c>
      <c r="I11" s="929">
        <v>0</v>
      </c>
      <c r="J11" s="929">
        <v>31.8416</v>
      </c>
      <c r="K11" s="929">
        <v>1.594100000000001</v>
      </c>
    </row>
    <row r="12" spans="1:11" x14ac:dyDescent="0.2">
      <c r="B12" s="930" t="s">
        <v>257</v>
      </c>
      <c r="C12" s="932">
        <v>3.7787836087199995</v>
      </c>
      <c r="D12" s="932">
        <v>-14.095912622999997</v>
      </c>
      <c r="E12" s="932">
        <v>12.037385695700003</v>
      </c>
      <c r="F12" s="932">
        <v>2.7434126038036197</v>
      </c>
      <c r="G12" s="932">
        <v>4.2629999999999999</v>
      </c>
      <c r="H12" s="932">
        <v>2.262</v>
      </c>
      <c r="I12" s="932">
        <v>0.30913501866981125</v>
      </c>
      <c r="J12" s="932">
        <v>11.297804303893438</v>
      </c>
      <c r="K12" s="932">
        <v>4.1130134131873533</v>
      </c>
    </row>
    <row r="13" spans="1:11" x14ac:dyDescent="0.2">
      <c r="B13" s="927" t="s">
        <v>258</v>
      </c>
      <c r="C13" s="932">
        <v>-3.7808210105408691</v>
      </c>
      <c r="D13" s="932">
        <v>-12.106876151749804</v>
      </c>
      <c r="E13" s="932">
        <v>-10.954142888623455</v>
      </c>
      <c r="F13" s="932">
        <v>-6.9855746310689772</v>
      </c>
      <c r="G13" s="932">
        <v>0.96039598424478134</v>
      </c>
      <c r="H13" s="932">
        <v>0.23450884292602128</v>
      </c>
      <c r="I13" s="932">
        <v>-0.49440761592383925</v>
      </c>
      <c r="J13" s="932">
        <v>-33.126917470736146</v>
      </c>
      <c r="K13" s="932">
        <v>-2.3970011905304496</v>
      </c>
    </row>
    <row r="14" spans="1:11" x14ac:dyDescent="0.2">
      <c r="B14" s="930" t="s">
        <v>259</v>
      </c>
      <c r="C14" s="932">
        <v>-2.0374018208695333E-3</v>
      </c>
      <c r="D14" s="932">
        <v>-26.202788774749799</v>
      </c>
      <c r="E14" s="932">
        <v>1.0832428070765481</v>
      </c>
      <c r="F14" s="932">
        <v>-4.2421620272653575</v>
      </c>
      <c r="G14" s="932">
        <v>5.2233959842447817</v>
      </c>
      <c r="H14" s="932">
        <v>2.4965088429260214</v>
      </c>
      <c r="I14" s="932">
        <v>-0.185272597254028</v>
      </c>
      <c r="J14" s="932">
        <v>-21.829113166842703</v>
      </c>
      <c r="K14" s="932">
        <v>1.7160122226569072</v>
      </c>
    </row>
    <row r="15" spans="1:11" ht="23.25" x14ac:dyDescent="0.2">
      <c r="B15" s="933" t="s">
        <v>950</v>
      </c>
      <c r="C15" s="934">
        <v>-6.6658749240474879E-2</v>
      </c>
      <c r="D15" s="934">
        <v>2.9501109428346837</v>
      </c>
      <c r="E15" s="934">
        <v>-0.77902315650998766</v>
      </c>
      <c r="F15" s="934">
        <v>-0.50556531140309424</v>
      </c>
      <c r="G15" s="934">
        <v>0.10282289943676837</v>
      </c>
      <c r="H15" s="934">
        <v>3.2812646463209028E-2</v>
      </c>
      <c r="I15" s="934">
        <v>-1.8487048924193505E-2</v>
      </c>
      <c r="J15" s="934">
        <v>1.7160122226569108</v>
      </c>
      <c r="K15" s="928"/>
    </row>
    <row r="16" spans="1:11" x14ac:dyDescent="0.2">
      <c r="B16" s="1275" t="s">
        <v>951</v>
      </c>
      <c r="C16" s="1276"/>
      <c r="D16" s="1276"/>
      <c r="E16" s="1276"/>
      <c r="F16" s="1276"/>
      <c r="G16" s="1276"/>
      <c r="H16" s="1276"/>
      <c r="I16" s="1276"/>
      <c r="J16" s="1276"/>
      <c r="K16" s="1277"/>
    </row>
    <row r="17" spans="2:11" x14ac:dyDescent="0.2">
      <c r="B17" s="1269" t="s">
        <v>952</v>
      </c>
      <c r="C17" s="1270"/>
      <c r="D17" s="1270"/>
      <c r="E17" s="1270"/>
      <c r="F17" s="1270"/>
      <c r="G17" s="1270"/>
      <c r="H17" s="1270"/>
      <c r="I17" s="1270"/>
      <c r="J17" s="1270"/>
      <c r="K17" s="1271"/>
    </row>
    <row r="18" spans="2:11" x14ac:dyDescent="0.2">
      <c r="B18" s="1269" t="s">
        <v>953</v>
      </c>
      <c r="C18" s="1270"/>
      <c r="D18" s="1270"/>
      <c r="E18" s="1270"/>
      <c r="F18" s="1270"/>
      <c r="G18" s="1270"/>
      <c r="H18" s="1270"/>
      <c r="I18" s="1270"/>
      <c r="J18" s="1270"/>
      <c r="K18" s="1271"/>
    </row>
    <row r="19" spans="2:11" x14ac:dyDescent="0.2">
      <c r="B19" s="1269" t="s">
        <v>954</v>
      </c>
      <c r="C19" s="1270"/>
      <c r="D19" s="1270"/>
      <c r="E19" s="1270"/>
      <c r="F19" s="1270"/>
      <c r="G19" s="1270"/>
      <c r="H19" s="1270"/>
      <c r="I19" s="1270"/>
      <c r="J19" s="1270"/>
      <c r="K19" s="1271"/>
    </row>
    <row r="20" spans="2:11" x14ac:dyDescent="0.2">
      <c r="B20" s="1278" t="s">
        <v>955</v>
      </c>
      <c r="C20" s="1279"/>
      <c r="D20" s="1279"/>
      <c r="E20" s="1279"/>
      <c r="F20" s="1279"/>
      <c r="G20" s="1279"/>
      <c r="H20" s="1279"/>
      <c r="I20" s="1279"/>
      <c r="J20" s="1279"/>
      <c r="K20" s="1280"/>
    </row>
    <row r="21" spans="2:11" x14ac:dyDescent="0.2">
      <c r="B21" s="1269" t="s">
        <v>956</v>
      </c>
      <c r="C21" s="1270"/>
      <c r="D21" s="1270"/>
      <c r="E21" s="1270"/>
      <c r="F21" s="1270"/>
      <c r="G21" s="1270"/>
      <c r="H21" s="1270"/>
      <c r="I21" s="1270"/>
      <c r="J21" s="1270"/>
      <c r="K21" s="1271"/>
    </row>
    <row r="22" spans="2:11" ht="13.5" customHeight="1" thickBot="1" x14ac:dyDescent="0.25">
      <c r="B22" s="1272" t="s">
        <v>957</v>
      </c>
      <c r="C22" s="1273"/>
      <c r="D22" s="1273"/>
      <c r="E22" s="1273"/>
      <c r="F22" s="1273"/>
      <c r="G22" s="1273"/>
      <c r="H22" s="1273"/>
      <c r="I22" s="1273"/>
      <c r="J22" s="1273"/>
      <c r="K22" s="1274"/>
    </row>
  </sheetData>
  <mergeCells count="8">
    <mergeCell ref="B21:K21"/>
    <mergeCell ref="B22:K22"/>
    <mergeCell ref="C4:K4"/>
    <mergeCell ref="B16:K16"/>
    <mergeCell ref="B17:K17"/>
    <mergeCell ref="B18:K18"/>
    <mergeCell ref="B19:K19"/>
    <mergeCell ref="B20:K2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sheetPr>
  <dimension ref="A1:I20"/>
  <sheetViews>
    <sheetView zoomScaleNormal="100" workbookViewId="0"/>
  </sheetViews>
  <sheetFormatPr defaultRowHeight="12.75" x14ac:dyDescent="0.2"/>
  <cols>
    <col min="1" max="1" width="9.140625" style="7"/>
    <col min="2" max="2" width="31.7109375" style="7" customWidth="1"/>
    <col min="3" max="9" width="8.5703125" style="7" customWidth="1"/>
    <col min="10" max="16384" width="9.140625" style="7"/>
  </cols>
  <sheetData>
    <row r="1" spans="1:9" ht="39.950000000000003" customHeight="1" x14ac:dyDescent="0.2">
      <c r="A1" s="9" t="s">
        <v>90</v>
      </c>
    </row>
    <row r="2" spans="1:9" ht="16.5" x14ac:dyDescent="0.25">
      <c r="B2" s="8" t="s">
        <v>9</v>
      </c>
    </row>
    <row r="3" spans="1:9" ht="15.75" thickBot="1" x14ac:dyDescent="0.3">
      <c r="B3" s="920"/>
      <c r="C3" s="921"/>
      <c r="D3" s="921"/>
      <c r="E3" s="921"/>
      <c r="F3" s="921"/>
      <c r="G3" s="921"/>
      <c r="H3" s="921"/>
      <c r="I3" s="935"/>
    </row>
    <row r="4" spans="1:9" x14ac:dyDescent="0.2">
      <c r="B4" s="24"/>
      <c r="C4" s="1247" t="s">
        <v>406</v>
      </c>
      <c r="D4" s="1247"/>
      <c r="E4" s="1247"/>
      <c r="F4" s="1247"/>
      <c r="G4" s="1247"/>
      <c r="H4" s="1247"/>
      <c r="I4" s="1248"/>
    </row>
    <row r="5" spans="1:9" x14ac:dyDescent="0.2">
      <c r="B5" s="25"/>
      <c r="C5" s="26" t="s">
        <v>198</v>
      </c>
      <c r="D5" s="1249" t="s">
        <v>199</v>
      </c>
      <c r="E5" s="1249"/>
      <c r="F5" s="1249"/>
      <c r="G5" s="1249"/>
      <c r="H5" s="1249"/>
      <c r="I5" s="1250"/>
    </row>
    <row r="6" spans="1:9" x14ac:dyDescent="0.2">
      <c r="B6" s="25"/>
      <c r="C6" s="80" t="s">
        <v>200</v>
      </c>
      <c r="D6" s="80" t="s">
        <v>185</v>
      </c>
      <c r="E6" s="80" t="s">
        <v>186</v>
      </c>
      <c r="F6" s="80" t="s">
        <v>187</v>
      </c>
      <c r="G6" s="80" t="s">
        <v>188</v>
      </c>
      <c r="H6" s="80" t="s">
        <v>189</v>
      </c>
      <c r="I6" s="81" t="s">
        <v>201</v>
      </c>
    </row>
    <row r="7" spans="1:9" x14ac:dyDescent="0.2">
      <c r="B7" s="33" t="s">
        <v>260</v>
      </c>
      <c r="C7" s="34">
        <v>15.301220663619777</v>
      </c>
      <c r="D7" s="34">
        <v>15.081480632505635</v>
      </c>
      <c r="E7" s="34">
        <v>15.192807468761313</v>
      </c>
      <c r="F7" s="34">
        <v>15.270451657315059</v>
      </c>
      <c r="G7" s="34">
        <v>15.362522292513001</v>
      </c>
      <c r="H7" s="34">
        <v>15.399988529667141</v>
      </c>
      <c r="I7" s="35">
        <v>15.469513770860791</v>
      </c>
    </row>
    <row r="8" spans="1:9" x14ac:dyDescent="0.2">
      <c r="B8" s="33" t="s">
        <v>261</v>
      </c>
      <c r="C8" s="34">
        <v>6.1389040025599586</v>
      </c>
      <c r="D8" s="34">
        <v>6.1590802004820482</v>
      </c>
      <c r="E8" s="34">
        <v>6.2024567007911289</v>
      </c>
      <c r="F8" s="34">
        <v>6.2231969936523948</v>
      </c>
      <c r="G8" s="34">
        <v>6.2404365013752434</v>
      </c>
      <c r="H8" s="34">
        <v>6.2293098810752019</v>
      </c>
      <c r="I8" s="35">
        <v>6.2196244088432016</v>
      </c>
    </row>
    <row r="9" spans="1:9" x14ac:dyDescent="0.2">
      <c r="B9" s="33" t="s">
        <v>262</v>
      </c>
      <c r="C9" s="34">
        <v>2.7009996239015952</v>
      </c>
      <c r="D9" s="34">
        <v>2.5218974133695076</v>
      </c>
      <c r="E9" s="34">
        <v>2.5906856710588624</v>
      </c>
      <c r="F9" s="34">
        <v>2.47498626023846</v>
      </c>
      <c r="G9" s="34">
        <v>2.410927126435495</v>
      </c>
      <c r="H9" s="34">
        <v>2.3510750031613483</v>
      </c>
      <c r="I9" s="35">
        <v>2.3579151396062619</v>
      </c>
    </row>
    <row r="10" spans="1:9" x14ac:dyDescent="0.2">
      <c r="B10" s="33" t="s">
        <v>263</v>
      </c>
      <c r="C10" s="34">
        <v>1.4100466263762554</v>
      </c>
      <c r="D10" s="34">
        <v>1.3648980283708072</v>
      </c>
      <c r="E10" s="34">
        <v>1.3339144831207903</v>
      </c>
      <c r="F10" s="34">
        <v>1.3246010051515893</v>
      </c>
      <c r="G10" s="34">
        <v>1.3127595457912793</v>
      </c>
      <c r="H10" s="34">
        <v>1.2990470797624816</v>
      </c>
      <c r="I10" s="35">
        <v>1.2881436911886934</v>
      </c>
    </row>
    <row r="11" spans="1:9" x14ac:dyDescent="0.2">
      <c r="B11" s="33" t="s">
        <v>264</v>
      </c>
      <c r="C11" s="34">
        <v>1.4722790597199189</v>
      </c>
      <c r="D11" s="34">
        <v>1.4361970822602976</v>
      </c>
      <c r="E11" s="34">
        <v>1.4500721651149335</v>
      </c>
      <c r="F11" s="34">
        <v>1.4501297949570815</v>
      </c>
      <c r="G11" s="34">
        <v>1.4240042533302961</v>
      </c>
      <c r="H11" s="34">
        <v>1.3986303176635397</v>
      </c>
      <c r="I11" s="35">
        <v>1.4129521123096309</v>
      </c>
    </row>
    <row r="12" spans="1:9" x14ac:dyDescent="0.2">
      <c r="B12" s="33" t="s">
        <v>265</v>
      </c>
      <c r="C12" s="34">
        <v>1.5323411811140464</v>
      </c>
      <c r="D12" s="34">
        <v>1.5756011315422271</v>
      </c>
      <c r="E12" s="34">
        <v>1.6108508916092366</v>
      </c>
      <c r="F12" s="34">
        <v>1.6259876061757983</v>
      </c>
      <c r="G12" s="34">
        <v>1.6256806258836143</v>
      </c>
      <c r="H12" s="34">
        <v>1.618421992815317</v>
      </c>
      <c r="I12" s="35">
        <v>1.6105893191808911</v>
      </c>
    </row>
    <row r="13" spans="1:9" x14ac:dyDescent="0.2">
      <c r="B13" s="33" t="s">
        <v>266</v>
      </c>
      <c r="C13" s="34">
        <v>0.99925199946297416</v>
      </c>
      <c r="D13" s="34">
        <v>1.0210312968243351</v>
      </c>
      <c r="E13" s="34">
        <v>0.98897492110308471</v>
      </c>
      <c r="F13" s="34">
        <v>0.97404374920886416</v>
      </c>
      <c r="G13" s="34">
        <v>0.95787537856841642</v>
      </c>
      <c r="H13" s="34">
        <v>0.94114591229502942</v>
      </c>
      <c r="I13" s="35">
        <v>0.92471379030353074</v>
      </c>
    </row>
    <row r="14" spans="1:9" x14ac:dyDescent="0.2">
      <c r="B14" s="33" t="s">
        <v>267</v>
      </c>
      <c r="C14" s="34">
        <v>1.4812966612512055</v>
      </c>
      <c r="D14" s="34">
        <v>1.5321215871550384</v>
      </c>
      <c r="E14" s="34">
        <v>1.5681717997392344</v>
      </c>
      <c r="F14" s="34">
        <v>1.6094285355089943</v>
      </c>
      <c r="G14" s="34">
        <v>1.6889147357512055</v>
      </c>
      <c r="H14" s="34">
        <v>1.6813362056490182</v>
      </c>
      <c r="I14" s="35">
        <v>1.7131532844362991</v>
      </c>
    </row>
    <row r="15" spans="1:9" x14ac:dyDescent="0.2">
      <c r="B15" s="33" t="s">
        <v>268</v>
      </c>
      <c r="C15" s="34">
        <v>-2.0188948367774015E-3</v>
      </c>
      <c r="D15" s="34">
        <v>3.2179580899047433E-2</v>
      </c>
      <c r="E15" s="34">
        <v>2.3875041669424005E-2</v>
      </c>
      <c r="F15" s="34">
        <v>2.2104873665239642E-2</v>
      </c>
      <c r="G15" s="34">
        <v>2.0010488752263834E-2</v>
      </c>
      <c r="H15" s="34">
        <v>2.2644745499240049E-2</v>
      </c>
      <c r="I15" s="35">
        <v>2.9193011047665703E-2</v>
      </c>
    </row>
    <row r="16" spans="1:9" x14ac:dyDescent="0.2">
      <c r="B16" s="59" t="s">
        <v>269</v>
      </c>
      <c r="C16" s="78">
        <v>2.9150622850729881</v>
      </c>
      <c r="D16" s="78">
        <v>3.2145325728720273</v>
      </c>
      <c r="E16" s="78">
        <v>3.2757205952245059</v>
      </c>
      <c r="F16" s="78">
        <v>3.2933384361573594</v>
      </c>
      <c r="G16" s="78">
        <v>3.2367244369683661</v>
      </c>
      <c r="H16" s="78">
        <v>3.1730982674445798</v>
      </c>
      <c r="I16" s="79">
        <v>3.1385112075907244</v>
      </c>
    </row>
    <row r="17" spans="2:9" x14ac:dyDescent="0.2">
      <c r="B17" s="936" t="s">
        <v>270</v>
      </c>
      <c r="C17" s="937">
        <v>33.951402103078721</v>
      </c>
      <c r="D17" s="937">
        <v>33.906839945381925</v>
      </c>
      <c r="E17" s="937">
        <v>34.213654696523086</v>
      </c>
      <c r="F17" s="937">
        <v>34.246164038365599</v>
      </c>
      <c r="G17" s="937">
        <v>34.259844896616919</v>
      </c>
      <c r="H17" s="937">
        <v>34.092053189533658</v>
      </c>
      <c r="I17" s="938">
        <v>34.135116724320028</v>
      </c>
    </row>
    <row r="18" spans="2:9" x14ac:dyDescent="0.2">
      <c r="B18" s="33" t="s">
        <v>271</v>
      </c>
      <c r="C18" s="34">
        <v>0.32958458210391051</v>
      </c>
      <c r="D18" s="34">
        <v>0.3482334637596613</v>
      </c>
      <c r="E18" s="34">
        <v>0.38797680934251694</v>
      </c>
      <c r="F18" s="34">
        <v>0.42175222012987224</v>
      </c>
      <c r="G18" s="34">
        <v>0.44128030323754253</v>
      </c>
      <c r="H18" s="34">
        <v>0.47792428256197822</v>
      </c>
      <c r="I18" s="35">
        <v>0.51993239465392338</v>
      </c>
    </row>
    <row r="19" spans="2:9" x14ac:dyDescent="0.2">
      <c r="B19" s="82" t="s">
        <v>272</v>
      </c>
      <c r="C19" s="78">
        <v>2.3977404528986739</v>
      </c>
      <c r="D19" s="78">
        <v>2.2290756338462643</v>
      </c>
      <c r="E19" s="78">
        <v>2.0474946708894919</v>
      </c>
      <c r="F19" s="78">
        <v>2.0348563212067603</v>
      </c>
      <c r="G19" s="78">
        <v>2.0406047828188463</v>
      </c>
      <c r="H19" s="78">
        <v>2.0415464031012149</v>
      </c>
      <c r="I19" s="79">
        <v>2.0176031335058155</v>
      </c>
    </row>
    <row r="20" spans="2:9" ht="13.5" thickBot="1" x14ac:dyDescent="0.25">
      <c r="B20" s="939" t="s">
        <v>273</v>
      </c>
      <c r="C20" s="940">
        <v>36.678727138081307</v>
      </c>
      <c r="D20" s="940">
        <v>36.484149042987852</v>
      </c>
      <c r="E20" s="940">
        <v>36.649126176755097</v>
      </c>
      <c r="F20" s="940">
        <v>36.702772579702234</v>
      </c>
      <c r="G20" s="940">
        <v>36.741729982673306</v>
      </c>
      <c r="H20" s="940">
        <v>36.611523875196852</v>
      </c>
      <c r="I20" s="941">
        <v>36.672652252479764</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3"/>
  </sheetPr>
  <dimension ref="A1:I34"/>
  <sheetViews>
    <sheetView zoomScaleNormal="100" workbookViewId="0"/>
  </sheetViews>
  <sheetFormatPr defaultRowHeight="12.75" x14ac:dyDescent="0.2"/>
  <cols>
    <col min="1" max="1" width="9.140625" style="7"/>
    <col min="2" max="2" width="30.140625" style="7" customWidth="1"/>
    <col min="3" max="9" width="11.42578125" style="7" customWidth="1"/>
    <col min="10" max="16384" width="9.140625" style="7"/>
  </cols>
  <sheetData>
    <row r="1" spans="1:2" ht="39.950000000000003" customHeight="1" x14ac:dyDescent="0.2">
      <c r="A1" s="9" t="s">
        <v>90</v>
      </c>
    </row>
    <row r="2" spans="1:2" ht="16.5" x14ac:dyDescent="0.25">
      <c r="B2" s="8" t="s">
        <v>10</v>
      </c>
    </row>
    <row r="24" spans="2:9" ht="13.5" thickBot="1" x14ac:dyDescent="0.25"/>
    <row r="25" spans="2:9" ht="13.5" thickBot="1" x14ac:dyDescent="0.25">
      <c r="B25" s="17"/>
      <c r="C25" s="18" t="s">
        <v>200</v>
      </c>
      <c r="D25" s="18" t="s">
        <v>185</v>
      </c>
      <c r="E25" s="18" t="s">
        <v>186</v>
      </c>
      <c r="F25" s="18" t="s">
        <v>187</v>
      </c>
      <c r="G25" s="18" t="s">
        <v>188</v>
      </c>
      <c r="H25" s="18" t="s">
        <v>189</v>
      </c>
      <c r="I25" s="19" t="s">
        <v>201</v>
      </c>
    </row>
    <row r="26" spans="2:9" x14ac:dyDescent="0.2">
      <c r="B26" s="15" t="s">
        <v>260</v>
      </c>
      <c r="C26" s="34">
        <v>0.42471925469742722</v>
      </c>
      <c r="D26" s="34">
        <v>-0.21974003111414042</v>
      </c>
      <c r="E26" s="34">
        <v>0.11132683625567985</v>
      </c>
      <c r="F26" s="34">
        <v>7.7644188553742666E-2</v>
      </c>
      <c r="G26" s="34">
        <v>9.2070635197941897E-2</v>
      </c>
      <c r="H26" s="34">
        <v>3.7466237154143656E-2</v>
      </c>
      <c r="I26" s="899">
        <v>6.9525241193648668E-2</v>
      </c>
    </row>
    <row r="27" spans="2:9" x14ac:dyDescent="0.2">
      <c r="B27" s="15" t="s">
        <v>261</v>
      </c>
      <c r="C27" s="34">
        <v>1.8172742748650883E-2</v>
      </c>
      <c r="D27" s="34">
        <v>2.0176197922089578E-2</v>
      </c>
      <c r="E27" s="34">
        <v>4.337650030908069E-2</v>
      </c>
      <c r="F27" s="34">
        <v>2.0740292861265885E-2</v>
      </c>
      <c r="G27" s="34">
        <v>1.7239507722848657E-2</v>
      </c>
      <c r="H27" s="34">
        <v>-1.1126620300041523E-2</v>
      </c>
      <c r="I27" s="899">
        <v>-9.6854722320003361E-3</v>
      </c>
    </row>
    <row r="28" spans="2:9" x14ac:dyDescent="0.2">
      <c r="B28" s="15" t="s">
        <v>262</v>
      </c>
      <c r="C28" s="34">
        <v>0.34045904497531154</v>
      </c>
      <c r="D28" s="34">
        <v>-0.17910221053208764</v>
      </c>
      <c r="E28" s="34">
        <v>6.8788257689354815E-2</v>
      </c>
      <c r="F28" s="34">
        <v>-0.11569941082040236</v>
      </c>
      <c r="G28" s="34">
        <v>-6.4059133802965018E-2</v>
      </c>
      <c r="H28" s="34">
        <v>-5.9852123274146685E-2</v>
      </c>
      <c r="I28" s="899">
        <v>6.8401364449135471E-3</v>
      </c>
    </row>
    <row r="29" spans="2:9" x14ac:dyDescent="0.2">
      <c r="B29" s="15" t="s">
        <v>274</v>
      </c>
      <c r="C29" s="34">
        <v>-8.3943203635120867E-2</v>
      </c>
      <c r="D29" s="34">
        <v>-2.3369300644087154E-2</v>
      </c>
      <c r="E29" s="34">
        <v>-6.3039920971267538E-2</v>
      </c>
      <c r="F29" s="34">
        <v>-2.424464986342123E-2</v>
      </c>
      <c r="G29" s="34">
        <v>-2.8009830000757852E-2</v>
      </c>
      <c r="H29" s="34">
        <v>-3.0441932302184505E-2</v>
      </c>
      <c r="I29" s="899">
        <v>-2.7335510565287269E-2</v>
      </c>
    </row>
    <row r="30" spans="2:9" x14ac:dyDescent="0.2">
      <c r="B30" s="15" t="s">
        <v>267</v>
      </c>
      <c r="C30" s="34">
        <v>9.7155758106749701E-2</v>
      </c>
      <c r="D30" s="34">
        <v>5.082492590383314E-2</v>
      </c>
      <c r="E30" s="34">
        <v>3.6050212584196384E-2</v>
      </c>
      <c r="F30" s="34">
        <v>4.1256735769759523E-2</v>
      </c>
      <c r="G30" s="34">
        <v>7.9486200242211202E-2</v>
      </c>
      <c r="H30" s="34">
        <v>-7.5785301021868978E-3</v>
      </c>
      <c r="I30" s="899">
        <v>3.1817078787280462E-2</v>
      </c>
    </row>
    <row r="31" spans="2:9" x14ac:dyDescent="0.2">
      <c r="B31" s="15" t="s">
        <v>275</v>
      </c>
      <c r="C31" s="34">
        <v>0</v>
      </c>
      <c r="D31" s="34">
        <v>0.11561186679592125</v>
      </c>
      <c r="E31" s="34">
        <v>1.3627061234203514E-2</v>
      </c>
      <c r="F31" s="34">
        <v>-1.0979834709434755E-5</v>
      </c>
      <c r="G31" s="34">
        <v>-7.1683420722890023E-5</v>
      </c>
      <c r="H31" s="34">
        <v>-2.0379270813189465E-4</v>
      </c>
      <c r="I31" s="899">
        <v>-1.1884059573130656E-4</v>
      </c>
    </row>
    <row r="32" spans="2:9" x14ac:dyDescent="0.2">
      <c r="B32" s="15" t="s">
        <v>271</v>
      </c>
      <c r="C32" s="34">
        <v>-3.5792976459014858E-2</v>
      </c>
      <c r="D32" s="34">
        <v>1.8648881655750793E-2</v>
      </c>
      <c r="E32" s="34">
        <v>3.9743345582855638E-2</v>
      </c>
      <c r="F32" s="34">
        <v>3.3775410787355298E-2</v>
      </c>
      <c r="G32" s="34">
        <v>1.9528083107670291E-2</v>
      </c>
      <c r="H32" s="34">
        <v>3.6643979324435694E-2</v>
      </c>
      <c r="I32" s="899">
        <v>4.200811209194516E-2</v>
      </c>
    </row>
    <row r="33" spans="2:9" x14ac:dyDescent="0.2">
      <c r="B33" s="15" t="s">
        <v>276</v>
      </c>
      <c r="C33" s="34">
        <v>-2.4383258583577927E-2</v>
      </c>
      <c r="D33" s="34">
        <v>2.2371574919265641E-2</v>
      </c>
      <c r="E33" s="34">
        <v>-8.4895158916858587E-2</v>
      </c>
      <c r="F33" s="34">
        <v>2.018481549354717E-2</v>
      </c>
      <c r="G33" s="34">
        <v>-7.7226376075154757E-2</v>
      </c>
      <c r="H33" s="34">
        <v>-9.5113325268341625E-2</v>
      </c>
      <c r="I33" s="899">
        <v>-5.1922367841856387E-2</v>
      </c>
    </row>
    <row r="34" spans="2:9" ht="13.5" thickBot="1" x14ac:dyDescent="0.25">
      <c r="B34" s="16" t="s">
        <v>277</v>
      </c>
      <c r="C34" s="910">
        <v>0.73638736185042575</v>
      </c>
      <c r="D34" s="910">
        <v>-0.19457809509345481</v>
      </c>
      <c r="E34" s="910">
        <v>0.16497713376724477</v>
      </c>
      <c r="F34" s="910">
        <v>5.3646402947137517E-2</v>
      </c>
      <c r="G34" s="910">
        <v>3.8957402971071531E-2</v>
      </c>
      <c r="H34" s="910">
        <v>-0.13020610747645378</v>
      </c>
      <c r="I34" s="911">
        <v>6.1128377282912538E-2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3"/>
  </sheetPr>
  <dimension ref="A1:G37"/>
  <sheetViews>
    <sheetView zoomScaleNormal="100" workbookViewId="0"/>
  </sheetViews>
  <sheetFormatPr defaultRowHeight="12.75" x14ac:dyDescent="0.2"/>
  <cols>
    <col min="1" max="1" width="9.140625" style="7"/>
    <col min="2" max="2" width="39" style="7" customWidth="1"/>
    <col min="3" max="6" width="11.5703125" style="7" customWidth="1"/>
    <col min="7" max="7" width="12.140625" style="7" customWidth="1"/>
    <col min="8" max="16384" width="9.140625" style="7"/>
  </cols>
  <sheetData>
    <row r="1" spans="1:2" ht="39.950000000000003" customHeight="1" x14ac:dyDescent="0.2">
      <c r="A1" s="9" t="s">
        <v>90</v>
      </c>
    </row>
    <row r="2" spans="1:2" ht="16.5" x14ac:dyDescent="0.25">
      <c r="B2" s="8" t="s">
        <v>11</v>
      </c>
    </row>
    <row r="24" spans="2:7" ht="13.5" thickBot="1" x14ac:dyDescent="0.25"/>
    <row r="25" spans="2:7" ht="49.5" customHeight="1" thickBot="1" x14ac:dyDescent="0.25">
      <c r="B25" s="17"/>
      <c r="C25" s="18" t="s">
        <v>278</v>
      </c>
      <c r="D25" s="18" t="s">
        <v>279</v>
      </c>
      <c r="E25" s="18" t="s">
        <v>280</v>
      </c>
      <c r="F25" s="18" t="s">
        <v>281</v>
      </c>
      <c r="G25" s="19" t="s">
        <v>282</v>
      </c>
    </row>
    <row r="26" spans="2:7" x14ac:dyDescent="0.2">
      <c r="B26" s="15" t="s">
        <v>959</v>
      </c>
      <c r="C26" s="34">
        <f>0.00303950525616753*100</f>
        <v>0.30395052561675301</v>
      </c>
      <c r="D26" s="34">
        <f>0.000684390905063587*100</f>
        <v>6.8439090506358699E-2</v>
      </c>
      <c r="E26" s="34">
        <f>0.000197090299282309*100</f>
        <v>1.9709029928230901E-2</v>
      </c>
      <c r="F26" s="34">
        <f>0.00249474195097305*100</f>
        <v>0.24947419509730498</v>
      </c>
      <c r="G26" s="899">
        <v>0</v>
      </c>
    </row>
    <row r="27" spans="2:7" x14ac:dyDescent="0.2">
      <c r="B27" s="942" t="s">
        <v>305</v>
      </c>
      <c r="C27" s="34">
        <f>0.00137820535563146*100</f>
        <v>0.137820535563146</v>
      </c>
      <c r="D27" s="34">
        <v>0</v>
      </c>
      <c r="E27" s="34">
        <v>0</v>
      </c>
      <c r="F27" s="34">
        <v>0</v>
      </c>
      <c r="G27" s="899">
        <f>0.00137820535563146*100</f>
        <v>0.137820535563146</v>
      </c>
    </row>
    <row r="28" spans="2:7" x14ac:dyDescent="0.2">
      <c r="B28" s="942" t="s">
        <v>960</v>
      </c>
      <c r="C28" s="34">
        <f>0.000807558884832776*100</f>
        <v>8.0755888483277596E-2</v>
      </c>
      <c r="D28" s="34">
        <f>-0.000792337165442053*100</f>
        <v>-7.9233716544205302E-2</v>
      </c>
      <c r="E28" s="34">
        <f>0.00162870067801356*100</f>
        <v>0.16287006780135602</v>
      </c>
      <c r="F28" s="34">
        <v>0</v>
      </c>
      <c r="G28" s="899">
        <v>0</v>
      </c>
    </row>
    <row r="29" spans="2:7" x14ac:dyDescent="0.2">
      <c r="B29" s="942" t="s">
        <v>283</v>
      </c>
      <c r="C29" s="34">
        <f>0.000605442083611539*100</f>
        <v>6.0544208361153901E-2</v>
      </c>
      <c r="D29" s="34">
        <f>0.000832217522149056*100</f>
        <v>8.3221752214905603E-2</v>
      </c>
      <c r="E29" s="34">
        <f>-0.000166820354452819*100</f>
        <v>-1.6682035445281899E-2</v>
      </c>
      <c r="F29" s="34">
        <v>0</v>
      </c>
      <c r="G29" s="899">
        <v>0</v>
      </c>
    </row>
    <row r="30" spans="2:7" x14ac:dyDescent="0.2">
      <c r="B30" s="942" t="s">
        <v>961</v>
      </c>
      <c r="C30" s="34">
        <f>0.000390846314888016*100</f>
        <v>3.9084631488801598E-2</v>
      </c>
      <c r="D30" s="34">
        <f>0.000456511833444133*100</f>
        <v>4.5651183344413301E-2</v>
      </c>
      <c r="E30" s="34">
        <f>-0.0000629250933062604*100</f>
        <v>-6.2925093306260395E-3</v>
      </c>
      <c r="F30" s="34">
        <v>0</v>
      </c>
      <c r="G30" s="899">
        <v>0</v>
      </c>
    </row>
    <row r="31" spans="2:7" x14ac:dyDescent="0.2">
      <c r="B31" s="942" t="s">
        <v>962</v>
      </c>
      <c r="C31" s="34">
        <v>-2.9865698513817222E-5</v>
      </c>
      <c r="D31" s="34">
        <f>-0.0000777459089822152*100</f>
        <v>-7.7745908982215202E-3</v>
      </c>
      <c r="E31" s="34">
        <f>0.000047880210468398*100</f>
        <v>4.7880210468398002E-3</v>
      </c>
      <c r="F31" s="34">
        <v>0</v>
      </c>
      <c r="G31" s="899">
        <v>0</v>
      </c>
    </row>
    <row r="32" spans="2:7" x14ac:dyDescent="0.2">
      <c r="B32" s="942" t="s">
        <v>351</v>
      </c>
      <c r="C32" s="34">
        <f>-0.000156460630138453*100</f>
        <v>-1.5646063013845302E-2</v>
      </c>
      <c r="D32" s="34">
        <f>-0.000382065037925175*100</f>
        <v>-3.8206503792517499E-2</v>
      </c>
      <c r="E32" s="34">
        <f>0.000225741772736088*100</f>
        <v>2.25741772736088E-2</v>
      </c>
      <c r="F32" s="34">
        <v>0</v>
      </c>
      <c r="G32" s="899">
        <v>0</v>
      </c>
    </row>
    <row r="33" spans="2:7" x14ac:dyDescent="0.2">
      <c r="B33" s="942" t="s">
        <v>263</v>
      </c>
      <c r="C33" s="34">
        <f>-0.000767543371821137*100</f>
        <v>-7.6754337182113705E-2</v>
      </c>
      <c r="D33" s="34">
        <f>-0.00120448554099136*100</f>
        <v>-0.12044855409913599</v>
      </c>
      <c r="E33" s="34">
        <f>0.000429817657221748*100</f>
        <v>4.2981765722174797E-2</v>
      </c>
      <c r="F33" s="34">
        <v>0</v>
      </c>
      <c r="G33" s="899">
        <v>0</v>
      </c>
    </row>
    <row r="34" spans="2:7" x14ac:dyDescent="0.2">
      <c r="B34" s="942" t="s">
        <v>294</v>
      </c>
      <c r="C34" s="34">
        <f>-0.000806714435069593*100</f>
        <v>-8.0671443506959303E-2</v>
      </c>
      <c r="D34" s="34">
        <f>-0.00112097765677936*100</f>
        <v>-0.112097765677936</v>
      </c>
      <c r="E34" s="34">
        <f>0.000313377986514467*100</f>
        <v>3.1337798651446702E-2</v>
      </c>
      <c r="F34" s="34">
        <v>0</v>
      </c>
      <c r="G34" s="899">
        <v>0</v>
      </c>
    </row>
    <row r="35" spans="2:7" x14ac:dyDescent="0.2">
      <c r="B35" s="942" t="s">
        <v>269</v>
      </c>
      <c r="C35" s="34">
        <f>-0.000538383232574789*100</f>
        <v>-5.38383232574789E-2</v>
      </c>
      <c r="D35" s="34">
        <v>0</v>
      </c>
      <c r="E35" s="34">
        <v>0</v>
      </c>
      <c r="F35" s="34">
        <v>0</v>
      </c>
      <c r="G35" s="899">
        <f>-0.000981952431027258*100</f>
        <v>-9.8195243102725802E-2</v>
      </c>
    </row>
    <row r="36" spans="2:7" x14ac:dyDescent="0.2">
      <c r="B36" s="942" t="s">
        <v>711</v>
      </c>
      <c r="C36" s="34">
        <f>-0.00163982273763246*100</f>
        <v>-0.16398227376324601</v>
      </c>
      <c r="D36" s="34">
        <f>-0.0000667918234682242*100</f>
        <v>-6.6791823468224194E-3</v>
      </c>
      <c r="E36" s="34">
        <f>-0.00154980736974205*100</f>
        <v>-0.154980736974205</v>
      </c>
      <c r="F36" s="34">
        <v>0</v>
      </c>
      <c r="G36" s="899">
        <v>0</v>
      </c>
    </row>
    <row r="37" spans="2:7" ht="13.5" thickBot="1" x14ac:dyDescent="0.25">
      <c r="B37" s="943" t="s">
        <v>963</v>
      </c>
      <c r="C37" s="910">
        <f>0.00228276778938108*100</f>
        <v>0.22827677893810799</v>
      </c>
      <c r="D37" s="910">
        <f>-0.00167128287293161*100</f>
        <v>-0.16712828729316101</v>
      </c>
      <c r="E37" s="910">
        <f>0.00106305578673544*100</f>
        <v>0.10630557867354401</v>
      </c>
      <c r="F37" s="910">
        <f>0.00249474195097305*100</f>
        <v>0.24947419509730498</v>
      </c>
      <c r="G37" s="911">
        <f>0.000396252924604204*100</f>
        <v>3.9625292460420403E-2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3"/>
  </sheetPr>
  <dimension ref="A1:J55"/>
  <sheetViews>
    <sheetView zoomScaleNormal="100" workbookViewId="0"/>
  </sheetViews>
  <sheetFormatPr defaultRowHeight="12.75" x14ac:dyDescent="0.2"/>
  <cols>
    <col min="1" max="1" width="9.140625" style="7"/>
    <col min="2" max="2" width="7.7109375" style="7" customWidth="1"/>
    <col min="3" max="3" width="24" style="7" customWidth="1"/>
    <col min="4" max="7" width="8.5703125" style="7" customWidth="1"/>
    <col min="8" max="8" width="8.85546875" style="7" customWidth="1"/>
    <col min="9" max="10" width="8.5703125" style="7" customWidth="1"/>
    <col min="11" max="16384" width="9.140625" style="7"/>
  </cols>
  <sheetData>
    <row r="1" spans="1:10" ht="39.950000000000003" customHeight="1" x14ac:dyDescent="0.2">
      <c r="A1" s="9" t="s">
        <v>90</v>
      </c>
    </row>
    <row r="2" spans="1:10" ht="16.5" x14ac:dyDescent="0.25">
      <c r="B2" s="8" t="s">
        <v>12</v>
      </c>
    </row>
    <row r="3" spans="1:10" ht="15.75" thickBot="1" x14ac:dyDescent="0.3">
      <c r="B3" s="21"/>
      <c r="C3" s="22"/>
      <c r="D3" s="22"/>
      <c r="E3" s="22"/>
      <c r="F3" s="22"/>
      <c r="G3" s="22"/>
      <c r="H3" s="22"/>
      <c r="I3" s="22"/>
      <c r="J3" s="66"/>
    </row>
    <row r="4" spans="1:10" x14ac:dyDescent="0.2">
      <c r="B4" s="24"/>
      <c r="C4" s="85"/>
      <c r="D4" s="1247" t="s">
        <v>184</v>
      </c>
      <c r="E4" s="1247"/>
      <c r="F4" s="1247"/>
      <c r="G4" s="1247"/>
      <c r="H4" s="1247"/>
      <c r="I4" s="1247"/>
      <c r="J4" s="1248"/>
    </row>
    <row r="5" spans="1:10" x14ac:dyDescent="0.2">
      <c r="B5" s="25"/>
      <c r="C5" s="86"/>
      <c r="D5" s="26" t="s">
        <v>198</v>
      </c>
      <c r="E5" s="1249" t="s">
        <v>199</v>
      </c>
      <c r="F5" s="1249"/>
      <c r="G5" s="1249"/>
      <c r="H5" s="1249"/>
      <c r="I5" s="1249"/>
      <c r="J5" s="1250"/>
    </row>
    <row r="6" spans="1:10" x14ac:dyDescent="0.2">
      <c r="B6" s="25"/>
      <c r="C6" s="86"/>
      <c r="D6" s="68" t="s">
        <v>200</v>
      </c>
      <c r="E6" s="68" t="s">
        <v>185</v>
      </c>
      <c r="F6" s="68" t="s">
        <v>186</v>
      </c>
      <c r="G6" s="68" t="s">
        <v>187</v>
      </c>
      <c r="H6" s="68" t="s">
        <v>188</v>
      </c>
      <c r="I6" s="68" t="s">
        <v>189</v>
      </c>
      <c r="J6" s="69" t="s">
        <v>201</v>
      </c>
    </row>
    <row r="7" spans="1:10" ht="14.25" x14ac:dyDescent="0.2">
      <c r="B7" s="33" t="s">
        <v>964</v>
      </c>
      <c r="C7" s="87"/>
      <c r="D7" s="34">
        <v>177.22433078857918</v>
      </c>
      <c r="E7" s="34">
        <v>177.15555333123939</v>
      </c>
      <c r="F7" s="34">
        <v>184.72753892393499</v>
      </c>
      <c r="G7" s="34">
        <v>191.24588726337936</v>
      </c>
      <c r="H7" s="34">
        <v>198.90525760627852</v>
      </c>
      <c r="I7" s="34">
        <v>206.04439913984797</v>
      </c>
      <c r="J7" s="35">
        <v>214.32885993851187</v>
      </c>
    </row>
    <row r="8" spans="1:10" x14ac:dyDescent="0.2">
      <c r="B8" s="71" t="s">
        <v>284</v>
      </c>
      <c r="C8" s="33" t="s">
        <v>285</v>
      </c>
      <c r="D8" s="34">
        <v>149.73295284132274</v>
      </c>
      <c r="E8" s="34">
        <v>154.53929173876378</v>
      </c>
      <c r="F8" s="34">
        <v>158.00245312007803</v>
      </c>
      <c r="G8" s="34">
        <v>162.4358765455431</v>
      </c>
      <c r="H8" s="34">
        <v>168.40240400769758</v>
      </c>
      <c r="I8" s="34">
        <v>174.76105359773558</v>
      </c>
      <c r="J8" s="35">
        <v>180.7308895549605</v>
      </c>
    </row>
    <row r="9" spans="1:10" ht="15" x14ac:dyDescent="0.25">
      <c r="B9" s="21"/>
      <c r="C9" s="33" t="s">
        <v>286</v>
      </c>
      <c r="D9" s="34">
        <v>28.544681489789081</v>
      </c>
      <c r="E9" s="34">
        <v>25.476800000000001</v>
      </c>
      <c r="F9" s="34">
        <v>29.854042766804266</v>
      </c>
      <c r="G9" s="34">
        <v>31.804406937996994</v>
      </c>
      <c r="H9" s="34">
        <v>33.514968860112923</v>
      </c>
      <c r="I9" s="34">
        <v>34.421438766211772</v>
      </c>
      <c r="J9" s="35">
        <v>36.845105121523439</v>
      </c>
    </row>
    <row r="10" spans="1:10" x14ac:dyDescent="0.2">
      <c r="B10" s="33" t="s">
        <v>287</v>
      </c>
      <c r="C10" s="87"/>
      <c r="D10" s="34">
        <v>125.93600000000001</v>
      </c>
      <c r="E10" s="34">
        <v>130.99031465576005</v>
      </c>
      <c r="F10" s="34">
        <v>134.39145676248359</v>
      </c>
      <c r="G10" s="34">
        <v>138.27182955045771</v>
      </c>
      <c r="H10" s="34">
        <v>142.77137169971977</v>
      </c>
      <c r="I10" s="34">
        <v>147.97577317624035</v>
      </c>
      <c r="J10" s="35">
        <v>153.19522944904796</v>
      </c>
    </row>
    <row r="11" spans="1:10" x14ac:dyDescent="0.2">
      <c r="B11" s="33" t="s">
        <v>261</v>
      </c>
      <c r="C11" s="87"/>
      <c r="D11" s="34">
        <v>121.62899999999999</v>
      </c>
      <c r="E11" s="34">
        <v>125.84275779186324</v>
      </c>
      <c r="F11" s="34">
        <v>130.28018404200435</v>
      </c>
      <c r="G11" s="34">
        <v>134.28899882268644</v>
      </c>
      <c r="H11" s="34">
        <v>138.79304899216669</v>
      </c>
      <c r="I11" s="34">
        <v>143.2014935115163</v>
      </c>
      <c r="J11" s="35">
        <v>147.76558792032043</v>
      </c>
    </row>
    <row r="12" spans="1:10" ht="14.25" x14ac:dyDescent="0.2">
      <c r="B12" s="33" t="s">
        <v>965</v>
      </c>
      <c r="C12" s="87"/>
      <c r="D12" s="34">
        <v>54.127419368429997</v>
      </c>
      <c r="E12" s="34">
        <v>52.804079932284715</v>
      </c>
      <c r="F12" s="34">
        <v>55.447893331179685</v>
      </c>
      <c r="G12" s="34">
        <v>54.432226770458492</v>
      </c>
      <c r="H12" s="34">
        <v>54.608255528881735</v>
      </c>
      <c r="I12" s="34">
        <v>55.090765208924154</v>
      </c>
      <c r="J12" s="35">
        <v>57.155663807909988</v>
      </c>
    </row>
    <row r="13" spans="1:10" x14ac:dyDescent="0.2">
      <c r="B13" s="71" t="s">
        <v>284</v>
      </c>
      <c r="C13" s="33" t="s">
        <v>288</v>
      </c>
      <c r="D13" s="34">
        <v>53.514419368429998</v>
      </c>
      <c r="E13" s="34">
        <v>51.527584482784718</v>
      </c>
      <c r="F13" s="34">
        <v>54.416342153179684</v>
      </c>
      <c r="G13" s="34">
        <v>53.407184012708484</v>
      </c>
      <c r="H13" s="34">
        <v>53.621237344881727</v>
      </c>
      <c r="I13" s="34">
        <v>54.047311538174149</v>
      </c>
      <c r="J13" s="35">
        <v>56.019253570159982</v>
      </c>
    </row>
    <row r="14" spans="1:10" ht="15" x14ac:dyDescent="0.25">
      <c r="B14" s="21"/>
      <c r="C14" s="33" t="s">
        <v>289</v>
      </c>
      <c r="D14" s="34">
        <v>0.61299999999999999</v>
      </c>
      <c r="E14" s="34">
        <v>1.2764954495</v>
      </c>
      <c r="F14" s="34">
        <v>1.0315511780000002</v>
      </c>
      <c r="G14" s="34">
        <v>1.0250427577499999</v>
      </c>
      <c r="H14" s="34">
        <v>0.98701818399999985</v>
      </c>
      <c r="I14" s="34">
        <v>1.04345367075</v>
      </c>
      <c r="J14" s="35">
        <v>1.1364102377499998</v>
      </c>
    </row>
    <row r="15" spans="1:10" x14ac:dyDescent="0.2">
      <c r="B15" s="33" t="s">
        <v>290</v>
      </c>
      <c r="C15" s="87"/>
      <c r="D15" s="34">
        <v>-0.65300000000000002</v>
      </c>
      <c r="E15" s="34">
        <v>-0.61899999999999999</v>
      </c>
      <c r="F15" s="34">
        <v>-0.53006523900000002</v>
      </c>
      <c r="G15" s="34">
        <v>-0.54804655199999996</v>
      </c>
      <c r="H15" s="34">
        <v>-0.54196650450000006</v>
      </c>
      <c r="I15" s="34">
        <v>-0.522888562</v>
      </c>
      <c r="J15" s="35">
        <v>-0.44284384899999996</v>
      </c>
    </row>
    <row r="16" spans="1:10" x14ac:dyDescent="0.2">
      <c r="B16" s="33" t="s">
        <v>263</v>
      </c>
      <c r="C16" s="87"/>
      <c r="D16" s="34">
        <v>27.937000000000001</v>
      </c>
      <c r="E16" s="34">
        <v>27.88769205853432</v>
      </c>
      <c r="F16" s="34">
        <v>28.018353491303781</v>
      </c>
      <c r="G16" s="34">
        <v>28.583273677945016</v>
      </c>
      <c r="H16" s="34">
        <v>29.196980037180182</v>
      </c>
      <c r="I16" s="34">
        <v>29.862935945587044</v>
      </c>
      <c r="J16" s="35">
        <v>30.603666289513331</v>
      </c>
    </row>
    <row r="17" spans="2:10" x14ac:dyDescent="0.2">
      <c r="B17" s="33" t="s">
        <v>264</v>
      </c>
      <c r="C17" s="87"/>
      <c r="D17" s="34">
        <v>29.17</v>
      </c>
      <c r="E17" s="34">
        <v>29.344479318538159</v>
      </c>
      <c r="F17" s="34">
        <v>30.458200300094781</v>
      </c>
      <c r="G17" s="34">
        <v>31.292031816823972</v>
      </c>
      <c r="H17" s="34">
        <v>31.671164677978851</v>
      </c>
      <c r="I17" s="34">
        <v>32.152189276757454</v>
      </c>
      <c r="J17" s="35">
        <v>33.568859766167719</v>
      </c>
    </row>
    <row r="18" spans="2:10" x14ac:dyDescent="0.2">
      <c r="B18" s="33" t="s">
        <v>265</v>
      </c>
      <c r="C18" s="87"/>
      <c r="D18" s="34">
        <v>30.36</v>
      </c>
      <c r="E18" s="34">
        <v>32.192792611749994</v>
      </c>
      <c r="F18" s="34">
        <v>33.83529474640428</v>
      </c>
      <c r="G18" s="34">
        <v>35.086828836394197</v>
      </c>
      <c r="H18" s="34">
        <v>36.156632745827395</v>
      </c>
      <c r="I18" s="34">
        <v>37.204835034316062</v>
      </c>
      <c r="J18" s="35">
        <v>38.264316621526845</v>
      </c>
    </row>
    <row r="19" spans="2:10" x14ac:dyDescent="0.2">
      <c r="B19" s="33" t="s">
        <v>291</v>
      </c>
      <c r="C19" s="87"/>
      <c r="D19" s="34">
        <v>13.797000000000001</v>
      </c>
      <c r="E19" s="34">
        <v>14.103593389287287</v>
      </c>
      <c r="F19" s="34">
        <v>14.455610182852139</v>
      </c>
      <c r="G19" s="34">
        <v>14.524721030970522</v>
      </c>
      <c r="H19" s="34">
        <v>14.791621710651645</v>
      </c>
      <c r="I19" s="34">
        <v>15.061727299549485</v>
      </c>
      <c r="J19" s="35">
        <v>15.291413948897414</v>
      </c>
    </row>
    <row r="20" spans="2:10" x14ac:dyDescent="0.2">
      <c r="B20" s="33" t="s">
        <v>292</v>
      </c>
      <c r="C20" s="87"/>
      <c r="D20" s="34">
        <v>8.3799177287611055</v>
      </c>
      <c r="E20" s="34">
        <v>8.820424114556678</v>
      </c>
      <c r="F20" s="34">
        <v>9.9424773605132657</v>
      </c>
      <c r="G20" s="34">
        <v>10.857954272872531</v>
      </c>
      <c r="H20" s="34">
        <v>12.61492789001935</v>
      </c>
      <c r="I20" s="34">
        <v>12.522364444476244</v>
      </c>
      <c r="J20" s="35">
        <v>13.308373868436691</v>
      </c>
    </row>
    <row r="21" spans="2:10" x14ac:dyDescent="0.2">
      <c r="B21" s="33" t="s">
        <v>195</v>
      </c>
      <c r="C21" s="87"/>
      <c r="D21" s="34">
        <v>4.8490000000000002</v>
      </c>
      <c r="E21" s="34">
        <v>5.3180728047264481</v>
      </c>
      <c r="F21" s="34">
        <v>5.4363002892259411</v>
      </c>
      <c r="G21" s="34">
        <v>5.6619127266767393</v>
      </c>
      <c r="H21" s="34">
        <v>5.9048632592814512</v>
      </c>
      <c r="I21" s="34">
        <v>6.1675517803268258</v>
      </c>
      <c r="J21" s="35">
        <v>6.4771546052524247</v>
      </c>
    </row>
    <row r="22" spans="2:10" ht="14.25" x14ac:dyDescent="0.2">
      <c r="B22" s="33" t="s">
        <v>966</v>
      </c>
      <c r="C22" s="87"/>
      <c r="D22" s="34">
        <v>11.925000000000001</v>
      </c>
      <c r="E22" s="34">
        <v>13.212457478287241</v>
      </c>
      <c r="F22" s="34">
        <v>13.212025164876916</v>
      </c>
      <c r="G22" s="34">
        <v>13.709475503573387</v>
      </c>
      <c r="H22" s="34">
        <v>14.368168051141073</v>
      </c>
      <c r="I22" s="34">
        <v>15.089125923180282</v>
      </c>
      <c r="J22" s="35">
        <v>15.845011775994644</v>
      </c>
    </row>
    <row r="23" spans="2:10" x14ac:dyDescent="0.2">
      <c r="B23" s="33" t="s">
        <v>293</v>
      </c>
      <c r="C23" s="87"/>
      <c r="D23" s="34">
        <v>3.7137463872100001</v>
      </c>
      <c r="E23" s="34">
        <v>3.40052492882575</v>
      </c>
      <c r="F23" s="34">
        <v>3.5141137155558471</v>
      </c>
      <c r="G23" s="34">
        <v>3.6116770437439993</v>
      </c>
      <c r="H23" s="34">
        <v>3.7249403260045248</v>
      </c>
      <c r="I23" s="34">
        <v>3.8514302389894564</v>
      </c>
      <c r="J23" s="35">
        <v>3.9808317046052717</v>
      </c>
    </row>
    <row r="24" spans="2:10" x14ac:dyDescent="0.2">
      <c r="B24" s="33" t="s">
        <v>294</v>
      </c>
      <c r="C24" s="87"/>
      <c r="D24" s="34">
        <v>8.6809999999999992</v>
      </c>
      <c r="E24" s="34">
        <v>9.3691631211811313</v>
      </c>
      <c r="F24" s="34">
        <v>9.2335805705859713</v>
      </c>
      <c r="G24" s="34">
        <v>9.1645822553471277</v>
      </c>
      <c r="H24" s="34">
        <v>9.1058453701833102</v>
      </c>
      <c r="I24" s="34">
        <v>9.043756234625798</v>
      </c>
      <c r="J24" s="35">
        <v>8.9776671442869915</v>
      </c>
    </row>
    <row r="25" spans="2:10" x14ac:dyDescent="0.2">
      <c r="B25" s="33" t="s">
        <v>295</v>
      </c>
      <c r="C25" s="87"/>
      <c r="D25" s="34">
        <v>3.3220000000000001</v>
      </c>
      <c r="E25" s="34">
        <v>3.4635881041377341</v>
      </c>
      <c r="F25" s="34">
        <v>3.4637809870932603</v>
      </c>
      <c r="G25" s="34">
        <v>3.5776918433430223</v>
      </c>
      <c r="H25" s="34">
        <v>3.6944123373609168</v>
      </c>
      <c r="I25" s="34">
        <v>3.8163001475933367</v>
      </c>
      <c r="J25" s="35">
        <v>3.9414353198326002</v>
      </c>
    </row>
    <row r="26" spans="2:10" x14ac:dyDescent="0.2">
      <c r="B26" s="33" t="s">
        <v>296</v>
      </c>
      <c r="C26" s="87"/>
      <c r="D26" s="34">
        <v>4.1689999999999996</v>
      </c>
      <c r="E26" s="34">
        <v>4.3166287075995724</v>
      </c>
      <c r="F26" s="34">
        <v>4.3352387386974138</v>
      </c>
      <c r="G26" s="34">
        <v>4.4708928693573151</v>
      </c>
      <c r="H26" s="34">
        <v>4.6225977687646314</v>
      </c>
      <c r="I26" s="34">
        <v>4.8093101392344471</v>
      </c>
      <c r="J26" s="35">
        <v>4.9974218214798869</v>
      </c>
    </row>
    <row r="27" spans="2:10" x14ac:dyDescent="0.2">
      <c r="B27" s="33" t="s">
        <v>297</v>
      </c>
      <c r="C27" s="87"/>
      <c r="D27" s="34">
        <v>3.6259999999999999</v>
      </c>
      <c r="E27" s="34">
        <v>3.7124029959871554</v>
      </c>
      <c r="F27" s="34">
        <v>3.7404322211744168</v>
      </c>
      <c r="G27" s="34">
        <v>3.8055088065057925</v>
      </c>
      <c r="H27" s="34">
        <v>3.88117418840101</v>
      </c>
      <c r="I27" s="34">
        <v>3.966015699994736</v>
      </c>
      <c r="J27" s="35">
        <v>4.0527889558801871</v>
      </c>
    </row>
    <row r="28" spans="2:10" x14ac:dyDescent="0.2">
      <c r="B28" s="33" t="s">
        <v>298</v>
      </c>
      <c r="C28" s="87"/>
      <c r="D28" s="34">
        <v>3.2360000000000002</v>
      </c>
      <c r="E28" s="34">
        <v>3.3262567707705912</v>
      </c>
      <c r="F28" s="34">
        <v>3.498637718052735</v>
      </c>
      <c r="G28" s="34">
        <v>3.638859627605906</v>
      </c>
      <c r="H28" s="34">
        <v>3.760777752576566</v>
      </c>
      <c r="I28" s="34">
        <v>3.8991157529175764</v>
      </c>
      <c r="J28" s="35">
        <v>4.0378734086666839</v>
      </c>
    </row>
    <row r="29" spans="2:10" x14ac:dyDescent="0.2">
      <c r="B29" s="33" t="s">
        <v>299</v>
      </c>
      <c r="C29" s="87"/>
      <c r="D29" s="34">
        <v>4.8719999999999999</v>
      </c>
      <c r="E29" s="34">
        <v>5.792192814093478</v>
      </c>
      <c r="F29" s="34">
        <v>6.0161819518215989</v>
      </c>
      <c r="G29" s="34">
        <v>6.0163737615462205</v>
      </c>
      <c r="H29" s="34">
        <v>6.0280843903417116</v>
      </c>
      <c r="I29" s="34">
        <v>6.0316857747341341</v>
      </c>
      <c r="J29" s="35">
        <v>6.0287212254734897</v>
      </c>
    </row>
    <row r="30" spans="2:10" x14ac:dyDescent="0.2">
      <c r="B30" s="33" t="s">
        <v>300</v>
      </c>
      <c r="C30" s="87"/>
      <c r="D30" s="34">
        <v>1.9319999999999999</v>
      </c>
      <c r="E30" s="34">
        <v>1.8436045948470969</v>
      </c>
      <c r="F30" s="34">
        <v>1.9445168656765937</v>
      </c>
      <c r="G30" s="34">
        <v>2.1941114298618651</v>
      </c>
      <c r="H30" s="34">
        <v>2.2736535515925906</v>
      </c>
      <c r="I30" s="34">
        <v>2.2674514613431613</v>
      </c>
      <c r="J30" s="35">
        <v>2.2503760121986396</v>
      </c>
    </row>
    <row r="31" spans="2:10" ht="14.25" x14ac:dyDescent="0.2">
      <c r="B31" s="33" t="s">
        <v>967</v>
      </c>
      <c r="C31" s="87"/>
      <c r="D31" s="35">
        <v>7.3504000000000005</v>
      </c>
      <c r="E31" s="35">
        <v>7.3371736513414403</v>
      </c>
      <c r="F31" s="35">
        <v>7.3399970777277241</v>
      </c>
      <c r="G31" s="35">
        <v>7.4710377664393253</v>
      </c>
      <c r="H31" s="35">
        <v>7.5615181046832314</v>
      </c>
      <c r="I31" s="34">
        <v>7.6447148741181312</v>
      </c>
      <c r="J31" s="35">
        <v>7.7151565982053105</v>
      </c>
    </row>
    <row r="32" spans="2:10" x14ac:dyDescent="0.2">
      <c r="B32" s="43" t="s">
        <v>301</v>
      </c>
      <c r="C32" s="88"/>
      <c r="D32" s="34">
        <v>5.7711275839600003</v>
      </c>
      <c r="E32" s="34">
        <v>5.9906582677423028</v>
      </c>
      <c r="F32" s="34">
        <v>6.1784850818394679</v>
      </c>
      <c r="G32" s="34">
        <v>6.1897762890477148</v>
      </c>
      <c r="H32" s="34">
        <v>6.2983020673642116</v>
      </c>
      <c r="I32" s="34">
        <v>6.5133226967721267</v>
      </c>
      <c r="J32" s="35">
        <v>6.7964077406276404</v>
      </c>
    </row>
    <row r="33" spans="2:10" x14ac:dyDescent="0.2">
      <c r="B33" s="33" t="s">
        <v>302</v>
      </c>
      <c r="C33" s="87"/>
      <c r="D33" s="34">
        <v>2.9970000000000003</v>
      </c>
      <c r="E33" s="34">
        <v>2.6275976795738192</v>
      </c>
      <c r="F33" s="34">
        <v>2.5573791535075894</v>
      </c>
      <c r="G33" s="34">
        <v>2.4617090116692624</v>
      </c>
      <c r="H33" s="34">
        <v>2.0927930650081938</v>
      </c>
      <c r="I33" s="34">
        <v>1.2249225993375863</v>
      </c>
      <c r="J33" s="35">
        <v>1.2661673913603648</v>
      </c>
    </row>
    <row r="34" spans="2:10" x14ac:dyDescent="0.2">
      <c r="B34" s="33" t="s">
        <v>303</v>
      </c>
      <c r="C34" s="87"/>
      <c r="D34" s="34">
        <v>1.6255145359100003</v>
      </c>
      <c r="E34" s="34">
        <v>1.8149999999999999</v>
      </c>
      <c r="F34" s="34">
        <v>1.7409999999999999</v>
      </c>
      <c r="G34" s="34">
        <v>1.7620000000000002</v>
      </c>
      <c r="H34" s="34">
        <v>1.7909999999999999</v>
      </c>
      <c r="I34" s="34">
        <v>1.827</v>
      </c>
      <c r="J34" s="35">
        <v>1.869</v>
      </c>
    </row>
    <row r="35" spans="2:10" x14ac:dyDescent="0.2">
      <c r="B35" s="33" t="s">
        <v>275</v>
      </c>
      <c r="C35" s="87"/>
      <c r="D35" s="34">
        <v>0</v>
      </c>
      <c r="E35" s="34">
        <v>2.6541457923651</v>
      </c>
      <c r="F35" s="34">
        <v>2.7220867898097501</v>
      </c>
      <c r="G35" s="34">
        <v>2.7967999068328</v>
      </c>
      <c r="H35" s="34">
        <v>2.8819170366305</v>
      </c>
      <c r="I35" s="34">
        <v>2.9745981996373501</v>
      </c>
      <c r="J35" s="35">
        <v>3.0714814170546001</v>
      </c>
    </row>
    <row r="36" spans="2:10" x14ac:dyDescent="0.2">
      <c r="B36" s="33" t="s">
        <v>304</v>
      </c>
      <c r="C36" s="87"/>
      <c r="D36" s="34">
        <v>3.1629999999999998</v>
      </c>
      <c r="E36" s="34">
        <v>3.1930000000000001</v>
      </c>
      <c r="F36" s="34">
        <v>3.2749999999999999</v>
      </c>
      <c r="G36" s="34">
        <v>3.35</v>
      </c>
      <c r="H36" s="34">
        <v>3.4209999999999998</v>
      </c>
      <c r="I36" s="34">
        <v>3.5019999999999998</v>
      </c>
      <c r="J36" s="35">
        <v>3.5680000000000001</v>
      </c>
    </row>
    <row r="37" spans="2:10" x14ac:dyDescent="0.2">
      <c r="B37" s="33" t="s">
        <v>305</v>
      </c>
      <c r="C37" s="87"/>
      <c r="D37" s="34">
        <v>5.1660000000000004</v>
      </c>
      <c r="E37" s="34">
        <v>8.6047000000000011</v>
      </c>
      <c r="F37" s="34">
        <v>10.470709999999999</v>
      </c>
      <c r="G37" s="34">
        <v>11.6997</v>
      </c>
      <c r="H37" s="34">
        <v>12.263999999999999</v>
      </c>
      <c r="I37" s="34">
        <v>12.932889999999999</v>
      </c>
      <c r="J37" s="35">
        <v>13.27969</v>
      </c>
    </row>
    <row r="38" spans="2:10" x14ac:dyDescent="0.2">
      <c r="B38" s="33" t="s">
        <v>306</v>
      </c>
      <c r="C38" s="87"/>
      <c r="D38" s="34">
        <v>0.35199999999999998</v>
      </c>
      <c r="E38" s="34">
        <v>0.41494885127806536</v>
      </c>
      <c r="F38" s="34">
        <v>0.57997015349189329</v>
      </c>
      <c r="G38" s="34">
        <v>0.59039463990574559</v>
      </c>
      <c r="H38" s="34">
        <v>0.39763049394401662</v>
      </c>
      <c r="I38" s="34">
        <v>0.40810701019745477</v>
      </c>
      <c r="J38" s="35">
        <v>0.45169876250390062</v>
      </c>
    </row>
    <row r="39" spans="2:10" ht="14.25" x14ac:dyDescent="0.2">
      <c r="B39" s="33" t="s">
        <v>968</v>
      </c>
      <c r="C39" s="87"/>
      <c r="D39" s="34">
        <v>0.62859999999999994</v>
      </c>
      <c r="E39" s="34">
        <v>0.69293619086673042</v>
      </c>
      <c r="F39" s="34">
        <v>0.97987374386950454</v>
      </c>
      <c r="G39" s="34">
        <v>1.0174863148233453</v>
      </c>
      <c r="H39" s="34">
        <v>1.0699530097796426</v>
      </c>
      <c r="I39" s="34">
        <v>1.1338210751574149</v>
      </c>
      <c r="J39" s="35">
        <v>1.1969786927490151</v>
      </c>
    </row>
    <row r="40" spans="2:10" x14ac:dyDescent="0.2">
      <c r="B40" s="33" t="s">
        <v>307</v>
      </c>
      <c r="C40" s="87"/>
      <c r="D40" s="34">
        <v>0.13796222307</v>
      </c>
      <c r="E40" s="34">
        <v>0.186</v>
      </c>
      <c r="F40" s="34">
        <v>0.26900000000000002</v>
      </c>
      <c r="G40" s="34">
        <v>0.30599999999999999</v>
      </c>
      <c r="H40" s="34">
        <v>0.16441758827339112</v>
      </c>
      <c r="I40" s="34">
        <v>7.6471982862177185E-2</v>
      </c>
      <c r="J40" s="35">
        <v>2.2113737843747757E-2</v>
      </c>
    </row>
    <row r="41" spans="2:10" x14ac:dyDescent="0.2">
      <c r="B41" s="33" t="s">
        <v>308</v>
      </c>
      <c r="C41" s="87"/>
      <c r="D41" s="34">
        <v>0</v>
      </c>
      <c r="E41" s="34">
        <v>0</v>
      </c>
      <c r="F41" s="34">
        <v>0.275457350370927</v>
      </c>
      <c r="G41" s="34">
        <v>0.27782937304691674</v>
      </c>
      <c r="H41" s="34">
        <v>0.27448665288309204</v>
      </c>
      <c r="I41" s="34">
        <v>0.27467660369303376</v>
      </c>
      <c r="J41" s="35">
        <v>0.27434146851687458</v>
      </c>
    </row>
    <row r="42" spans="2:10" x14ac:dyDescent="0.2">
      <c r="B42" s="43" t="s">
        <v>269</v>
      </c>
      <c r="C42" s="88"/>
      <c r="D42" s="34">
        <v>7.2479999999998199</v>
      </c>
      <c r="E42" s="34">
        <v>6.993187285402314</v>
      </c>
      <c r="F42" s="34">
        <v>6.8337620999873252</v>
      </c>
      <c r="G42" s="34">
        <v>7.1809149684881959</v>
      </c>
      <c r="H42" s="34">
        <v>7.4216401596466994</v>
      </c>
      <c r="I42" s="34">
        <v>7.6718473491542909</v>
      </c>
      <c r="J42" s="35">
        <v>7.8412921878617681</v>
      </c>
    </row>
    <row r="43" spans="2:10" x14ac:dyDescent="0.2">
      <c r="B43" s="89" t="s">
        <v>270</v>
      </c>
      <c r="C43" s="90"/>
      <c r="D43" s="91">
        <v>672.67301861592011</v>
      </c>
      <c r="E43" s="91">
        <v>692.78692724283962</v>
      </c>
      <c r="F43" s="91">
        <v>718.64447357513575</v>
      </c>
      <c r="G43" s="91">
        <v>738.99043962780297</v>
      </c>
      <c r="H43" s="91">
        <v>761.97046955806525</v>
      </c>
      <c r="I43" s="91">
        <v>783.71971001908423</v>
      </c>
      <c r="J43" s="92">
        <v>810.98073773172621</v>
      </c>
    </row>
    <row r="44" spans="2:10" x14ac:dyDescent="0.2">
      <c r="B44" s="33" t="s">
        <v>969</v>
      </c>
      <c r="C44" s="87"/>
      <c r="D44" s="34">
        <v>-3.395</v>
      </c>
      <c r="E44" s="34">
        <v>-3.4593467720999995</v>
      </c>
      <c r="F44" s="34">
        <v>-3.4524999999999997</v>
      </c>
      <c r="G44" s="34">
        <v>-3.4957863655715946</v>
      </c>
      <c r="H44" s="34">
        <v>-3.5332138707631113</v>
      </c>
      <c r="I44" s="34">
        <v>-3.5357397795190302</v>
      </c>
      <c r="J44" s="35">
        <v>-3.5227632927092731</v>
      </c>
    </row>
    <row r="45" spans="2:10" x14ac:dyDescent="0.2">
      <c r="B45" s="33" t="s">
        <v>309</v>
      </c>
      <c r="C45" s="87"/>
      <c r="D45" s="34">
        <v>6.53</v>
      </c>
      <c r="E45" s="34">
        <v>7.1151305078798632</v>
      </c>
      <c r="F45" s="34">
        <v>8.1493015692839244</v>
      </c>
      <c r="G45" s="34">
        <v>9.1008983726940844</v>
      </c>
      <c r="H45" s="34">
        <v>9.8144799218819241</v>
      </c>
      <c r="I45" s="34">
        <v>10.986685901790825</v>
      </c>
      <c r="J45" s="35">
        <v>12.352533034892124</v>
      </c>
    </row>
    <row r="46" spans="2:10" x14ac:dyDescent="0.2">
      <c r="B46" s="33" t="s">
        <v>310</v>
      </c>
      <c r="C46" s="87"/>
      <c r="D46" s="34">
        <v>47.197000000000003</v>
      </c>
      <c r="E46" s="34">
        <v>45.489624557758461</v>
      </c>
      <c r="F46" s="34">
        <v>43.072093224993068</v>
      </c>
      <c r="G46" s="34">
        <v>43.983943230554658</v>
      </c>
      <c r="H46" s="34">
        <v>45.408285480148741</v>
      </c>
      <c r="I46" s="34">
        <v>47.100774695821904</v>
      </c>
      <c r="J46" s="35">
        <v>48.765698508693561</v>
      </c>
    </row>
    <row r="47" spans="2:10" x14ac:dyDescent="0.2">
      <c r="B47" s="33" t="s">
        <v>272</v>
      </c>
      <c r="C47" s="87"/>
      <c r="D47" s="34">
        <v>3.7039999999999509</v>
      </c>
      <c r="E47" s="34">
        <v>3.5143516003829518</v>
      </c>
      <c r="F47" s="34">
        <v>3.3872338141190994</v>
      </c>
      <c r="G47" s="34">
        <v>3.4215600219466751</v>
      </c>
      <c r="H47" s="34">
        <v>3.5098561169056666</v>
      </c>
      <c r="I47" s="34">
        <v>3.3667279239648451</v>
      </c>
      <c r="J47" s="35">
        <v>2.6911993257216409</v>
      </c>
    </row>
    <row r="48" spans="2:10" x14ac:dyDescent="0.2">
      <c r="B48" s="93" t="s">
        <v>273</v>
      </c>
      <c r="C48" s="94"/>
      <c r="D48" s="91">
        <v>726.70901861592006</v>
      </c>
      <c r="E48" s="91">
        <v>745.44668713676083</v>
      </c>
      <c r="F48" s="91">
        <v>769.80060218353185</v>
      </c>
      <c r="G48" s="91">
        <v>792.0010548874269</v>
      </c>
      <c r="H48" s="91">
        <v>817.16987720623843</v>
      </c>
      <c r="I48" s="91">
        <v>841.63815876114268</v>
      </c>
      <c r="J48" s="92">
        <v>871.2674053083241</v>
      </c>
    </row>
    <row r="49" spans="2:10" x14ac:dyDescent="0.2">
      <c r="B49" s="95" t="s">
        <v>970</v>
      </c>
      <c r="C49" s="96"/>
      <c r="D49" s="97">
        <v>-4.0000000000000036E-2</v>
      </c>
      <c r="E49" s="97">
        <v>0.65749544950000005</v>
      </c>
      <c r="F49" s="97">
        <v>0.50148593900000016</v>
      </c>
      <c r="G49" s="97">
        <v>0.4769962057499999</v>
      </c>
      <c r="H49" s="97">
        <v>0.4450516794999998</v>
      </c>
      <c r="I49" s="97">
        <v>0.52056510874999995</v>
      </c>
      <c r="J49" s="98">
        <v>0.69356638874999987</v>
      </c>
    </row>
    <row r="50" spans="2:10" x14ac:dyDescent="0.2">
      <c r="B50" s="1281" t="s">
        <v>971</v>
      </c>
      <c r="C50" s="1282"/>
      <c r="D50" s="1282"/>
      <c r="E50" s="1282"/>
      <c r="F50" s="1282"/>
      <c r="G50" s="1282"/>
      <c r="H50" s="1282"/>
      <c r="I50" s="1282"/>
      <c r="J50" s="99"/>
    </row>
    <row r="51" spans="2:10" x14ac:dyDescent="0.2">
      <c r="B51" s="100" t="s">
        <v>972</v>
      </c>
      <c r="C51" s="101"/>
      <c r="D51" s="101"/>
      <c r="E51" s="101"/>
      <c r="F51" s="101"/>
      <c r="G51" s="101"/>
      <c r="H51" s="101"/>
      <c r="I51" s="101"/>
      <c r="J51" s="102"/>
    </row>
    <row r="52" spans="2:10" x14ac:dyDescent="0.2">
      <c r="B52" s="103" t="s">
        <v>973</v>
      </c>
      <c r="C52" s="101"/>
      <c r="D52" s="101"/>
      <c r="E52" s="101"/>
      <c r="F52" s="101"/>
      <c r="G52" s="101"/>
      <c r="H52" s="101"/>
      <c r="I52" s="101"/>
      <c r="J52" s="102"/>
    </row>
    <row r="53" spans="2:10" x14ac:dyDescent="0.2">
      <c r="B53" s="100" t="s">
        <v>974</v>
      </c>
      <c r="C53" s="101"/>
      <c r="D53" s="101"/>
      <c r="E53" s="101"/>
      <c r="F53" s="101"/>
      <c r="G53" s="101"/>
      <c r="H53" s="101"/>
      <c r="I53" s="101"/>
      <c r="J53" s="102"/>
    </row>
    <row r="54" spans="2:10" x14ac:dyDescent="0.2">
      <c r="B54" s="100" t="s">
        <v>975</v>
      </c>
      <c r="C54" s="101"/>
      <c r="D54" s="101"/>
      <c r="E54" s="101"/>
      <c r="F54" s="101"/>
      <c r="G54" s="101"/>
      <c r="H54" s="101"/>
      <c r="I54" s="101"/>
      <c r="J54" s="102"/>
    </row>
    <row r="55" spans="2:10" ht="13.5" thickBot="1" x14ac:dyDescent="0.25">
      <c r="B55" s="1283" t="s">
        <v>976</v>
      </c>
      <c r="C55" s="1284"/>
      <c r="D55" s="1284"/>
      <c r="E55" s="1284"/>
      <c r="F55" s="1284"/>
      <c r="G55" s="1284"/>
      <c r="H55" s="1284"/>
      <c r="I55" s="1284"/>
      <c r="J55" s="104"/>
    </row>
  </sheetData>
  <mergeCells count="4">
    <mergeCell ref="D4:J4"/>
    <mergeCell ref="E5:J5"/>
    <mergeCell ref="B50:I50"/>
    <mergeCell ref="B55:I5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sheetPr>
  <dimension ref="A1:I55"/>
  <sheetViews>
    <sheetView zoomScaleNormal="100" workbookViewId="0"/>
  </sheetViews>
  <sheetFormatPr defaultRowHeight="12.75" x14ac:dyDescent="0.2"/>
  <cols>
    <col min="1" max="1" width="9.140625" style="7"/>
    <col min="2" max="2" width="7.7109375" style="7" customWidth="1"/>
    <col min="3" max="3" width="24" style="7" customWidth="1"/>
    <col min="4" max="9" width="10" style="7" customWidth="1"/>
    <col min="10" max="16384" width="9.140625" style="7"/>
  </cols>
  <sheetData>
    <row r="1" spans="1:9" ht="39.950000000000003" customHeight="1" x14ac:dyDescent="0.2">
      <c r="A1" s="9" t="s">
        <v>90</v>
      </c>
    </row>
    <row r="2" spans="1:9" ht="16.5" x14ac:dyDescent="0.25">
      <c r="B2" s="8" t="s">
        <v>13</v>
      </c>
    </row>
    <row r="3" spans="1:9" ht="15.75" thickBot="1" x14ac:dyDescent="0.3">
      <c r="B3" s="21"/>
      <c r="C3" s="22"/>
      <c r="D3" s="22"/>
      <c r="E3" s="65"/>
      <c r="F3" s="65"/>
      <c r="G3" s="65"/>
      <c r="H3" s="65"/>
      <c r="I3" s="66"/>
    </row>
    <row r="4" spans="1:9" x14ac:dyDescent="0.2">
      <c r="B4" s="24"/>
      <c r="C4" s="85"/>
      <c r="D4" s="1247" t="s">
        <v>184</v>
      </c>
      <c r="E4" s="1247"/>
      <c r="F4" s="1247"/>
      <c r="G4" s="1247"/>
      <c r="H4" s="1247"/>
      <c r="I4" s="1248"/>
    </row>
    <row r="5" spans="1:9" x14ac:dyDescent="0.2">
      <c r="B5" s="25"/>
      <c r="C5" s="86"/>
      <c r="D5" s="26" t="s">
        <v>198</v>
      </c>
      <c r="E5" s="1249" t="s">
        <v>199</v>
      </c>
      <c r="F5" s="1249"/>
      <c r="G5" s="1249"/>
      <c r="H5" s="1249"/>
      <c r="I5" s="1250"/>
    </row>
    <row r="6" spans="1:9" x14ac:dyDescent="0.2">
      <c r="B6" s="25"/>
      <c r="C6" s="86"/>
      <c r="D6" s="68" t="s">
        <v>200</v>
      </c>
      <c r="E6" s="68" t="s">
        <v>185</v>
      </c>
      <c r="F6" s="68" t="s">
        <v>186</v>
      </c>
      <c r="G6" s="68" t="s">
        <v>187</v>
      </c>
      <c r="H6" s="105" t="s">
        <v>188</v>
      </c>
      <c r="I6" s="106" t="s">
        <v>189</v>
      </c>
    </row>
    <row r="7" spans="1:9" ht="14.25" x14ac:dyDescent="0.2">
      <c r="B7" s="33" t="s">
        <v>964</v>
      </c>
      <c r="C7" s="87"/>
      <c r="D7" s="34">
        <v>2.537379490529986</v>
      </c>
      <c r="E7" s="34">
        <v>2.2456911135925282</v>
      </c>
      <c r="F7" s="34">
        <v>1.1068799408437258</v>
      </c>
      <c r="G7" s="34">
        <v>-0.61639585330547675</v>
      </c>
      <c r="H7" s="34">
        <v>-1.6462765383905662</v>
      </c>
      <c r="I7" s="35">
        <v>-5.1936839971619122</v>
      </c>
    </row>
    <row r="8" spans="1:9" x14ac:dyDescent="0.2">
      <c r="B8" s="71" t="s">
        <v>311</v>
      </c>
      <c r="C8" s="87" t="s">
        <v>285</v>
      </c>
      <c r="D8" s="34">
        <v>1.193436279931916</v>
      </c>
      <c r="E8" s="34">
        <v>1.2100316975074179</v>
      </c>
      <c r="F8" s="34">
        <v>0.12919340650742583</v>
      </c>
      <c r="G8" s="34">
        <v>-1.8465150555288119</v>
      </c>
      <c r="H8" s="34">
        <v>-3.2895835381320069</v>
      </c>
      <c r="I8" s="35">
        <v>-5.452089712226865</v>
      </c>
    </row>
    <row r="9" spans="1:9" x14ac:dyDescent="0.2">
      <c r="B9" s="107"/>
      <c r="C9" s="87" t="s">
        <v>286</v>
      </c>
      <c r="D9" s="34">
        <v>-0.15126839419941973</v>
      </c>
      <c r="E9" s="34">
        <v>0.6898045715897112</v>
      </c>
      <c r="F9" s="34">
        <v>0.71349115343415903</v>
      </c>
      <c r="G9" s="34">
        <v>0.63443629501990628</v>
      </c>
      <c r="H9" s="34">
        <v>1.0197943208575992</v>
      </c>
      <c r="I9" s="35">
        <v>-9.7211351242101784E-2</v>
      </c>
    </row>
    <row r="10" spans="1:9" x14ac:dyDescent="0.2">
      <c r="B10" s="33" t="s">
        <v>287</v>
      </c>
      <c r="C10" s="87"/>
      <c r="D10" s="34">
        <v>0.93856698930953542</v>
      </c>
      <c r="E10" s="34">
        <v>0.66006939755192207</v>
      </c>
      <c r="F10" s="34">
        <v>-0.13974783389934942</v>
      </c>
      <c r="G10" s="34">
        <v>-1.7206539271825534</v>
      </c>
      <c r="H10" s="34">
        <v>-3.3862565953422177</v>
      </c>
      <c r="I10" s="35">
        <v>-4.4319346683753054</v>
      </c>
    </row>
    <row r="11" spans="1:9" x14ac:dyDescent="0.2">
      <c r="B11" s="33" t="s">
        <v>261</v>
      </c>
      <c r="C11" s="87"/>
      <c r="D11" s="34">
        <v>0.94334101116490388</v>
      </c>
      <c r="E11" s="34">
        <v>0.39700622188597379</v>
      </c>
      <c r="F11" s="34">
        <v>-0.4771070500054293</v>
      </c>
      <c r="G11" s="34">
        <v>-1.9144831689951616</v>
      </c>
      <c r="H11" s="34">
        <v>-2.7700282940173793</v>
      </c>
      <c r="I11" s="35">
        <v>-3.5317645187162725</v>
      </c>
    </row>
    <row r="12" spans="1:9" ht="14.25" x14ac:dyDescent="0.2">
      <c r="B12" s="33" t="s">
        <v>965</v>
      </c>
      <c r="C12" s="87"/>
      <c r="D12" s="34">
        <v>0.5683005074049774</v>
      </c>
      <c r="E12" s="34">
        <v>-1.2806782689917711</v>
      </c>
      <c r="F12" s="34">
        <v>-8.1890152053333054E-2</v>
      </c>
      <c r="G12" s="34">
        <v>-0.51401140095535425</v>
      </c>
      <c r="H12" s="34">
        <v>0.72540997858717304</v>
      </c>
      <c r="I12" s="35">
        <v>0.3590777529054705</v>
      </c>
    </row>
    <row r="13" spans="1:9" x14ac:dyDescent="0.2">
      <c r="B13" s="71" t="s">
        <v>284</v>
      </c>
      <c r="C13" s="33" t="s">
        <v>288</v>
      </c>
      <c r="D13" s="34">
        <v>0.70908298846016038</v>
      </c>
      <c r="E13" s="34">
        <v>-1.1615558479382244</v>
      </c>
      <c r="F13" s="34">
        <v>0.22601048509103094</v>
      </c>
      <c r="G13" s="34">
        <v>-8.4196463991943915E-2</v>
      </c>
      <c r="H13" s="34">
        <v>1.1524260172031617</v>
      </c>
      <c r="I13" s="35">
        <v>0.72778203183791845</v>
      </c>
    </row>
    <row r="14" spans="1:9" x14ac:dyDescent="0.2">
      <c r="B14" s="33"/>
      <c r="C14" s="33" t="s">
        <v>289</v>
      </c>
      <c r="D14" s="34">
        <v>-0.14078248105518587</v>
      </c>
      <c r="E14" s="34">
        <v>-0.11912242105353754</v>
      </c>
      <c r="F14" s="34">
        <v>-0.30790063714435822</v>
      </c>
      <c r="G14" s="34">
        <v>-0.42981493696342121</v>
      </c>
      <c r="H14" s="34">
        <v>-0.42701603861599291</v>
      </c>
      <c r="I14" s="35">
        <v>-0.36870427893245772</v>
      </c>
    </row>
    <row r="15" spans="1:9" x14ac:dyDescent="0.2">
      <c r="B15" s="33" t="s">
        <v>290</v>
      </c>
      <c r="C15" s="87"/>
      <c r="D15" s="34">
        <v>-1.8000000000000016E-2</v>
      </c>
      <c r="E15" s="34">
        <v>-0.1192456935856</v>
      </c>
      <c r="F15" s="34">
        <v>-3.9971359583500066E-2</v>
      </c>
      <c r="G15" s="34">
        <v>-4.7162893574200004E-2</v>
      </c>
      <c r="H15" s="34">
        <v>-8.2577478871700083E-2</v>
      </c>
      <c r="I15" s="35">
        <v>-4.1057393155999988E-2</v>
      </c>
    </row>
    <row r="16" spans="1:9" x14ac:dyDescent="0.2">
      <c r="B16" s="33" t="s">
        <v>263</v>
      </c>
      <c r="C16" s="87"/>
      <c r="D16" s="34">
        <v>6.3084905951459547E-2</v>
      </c>
      <c r="E16" s="34">
        <v>0.40162505626989997</v>
      </c>
      <c r="F16" s="34">
        <v>1.9953917263524801E-2</v>
      </c>
      <c r="G16" s="34">
        <v>5.9095532412062113E-2</v>
      </c>
      <c r="H16" s="34">
        <v>4.0684039027283347E-3</v>
      </c>
      <c r="I16" s="35">
        <v>-0.13086925141680084</v>
      </c>
    </row>
    <row r="17" spans="2:9" x14ac:dyDescent="0.2">
      <c r="B17" s="33" t="s">
        <v>264</v>
      </c>
      <c r="C17" s="87"/>
      <c r="D17" s="34">
        <v>0.39156146756281274</v>
      </c>
      <c r="E17" s="34">
        <v>-0.30526402699129918</v>
      </c>
      <c r="F17" s="34">
        <v>-0.52094702452849972</v>
      </c>
      <c r="G17" s="34">
        <v>-0.90791841331366641</v>
      </c>
      <c r="H17" s="34">
        <v>-1.2810598107856777</v>
      </c>
      <c r="I17" s="35">
        <v>-1.5294745937296739</v>
      </c>
    </row>
    <row r="18" spans="2:9" x14ac:dyDescent="0.2">
      <c r="B18" s="33" t="s">
        <v>265</v>
      </c>
      <c r="C18" s="87"/>
      <c r="D18" s="34">
        <v>-4.3896885918364603E-2</v>
      </c>
      <c r="E18" s="34">
        <v>0.13116352152970023</v>
      </c>
      <c r="F18" s="34">
        <v>0.17791131714508879</v>
      </c>
      <c r="G18" s="34">
        <v>0.17993451648668923</v>
      </c>
      <c r="H18" s="34">
        <v>0.20993337003613988</v>
      </c>
      <c r="I18" s="35">
        <v>0.21881623873676403</v>
      </c>
    </row>
    <row r="19" spans="2:9" x14ac:dyDescent="0.2">
      <c r="B19" s="33" t="s">
        <v>291</v>
      </c>
      <c r="C19" s="87"/>
      <c r="D19" s="34">
        <v>-1.8900000000000361E-2</v>
      </c>
      <c r="E19" s="34">
        <v>0.25957481801665772</v>
      </c>
      <c r="F19" s="34">
        <v>0.50802554470274863</v>
      </c>
      <c r="G19" s="34">
        <v>0.61341052381951044</v>
      </c>
      <c r="H19" s="34">
        <v>0.50513316836453726</v>
      </c>
      <c r="I19" s="35">
        <v>0.37379408087540433</v>
      </c>
    </row>
    <row r="20" spans="2:9" x14ac:dyDescent="0.2">
      <c r="B20" s="33" t="s">
        <v>292</v>
      </c>
      <c r="C20" s="87"/>
      <c r="D20" s="34">
        <v>-0.30008227123889419</v>
      </c>
      <c r="E20" s="34">
        <v>-0.3195758854433226</v>
      </c>
      <c r="F20" s="34">
        <v>-6.7522639486734093E-2</v>
      </c>
      <c r="G20" s="34">
        <v>-0.92204572712746824</v>
      </c>
      <c r="H20" s="34">
        <v>1.4549278900193503</v>
      </c>
      <c r="I20" s="35">
        <v>-0.317635555523756</v>
      </c>
    </row>
    <row r="21" spans="2:9" x14ac:dyDescent="0.2">
      <c r="B21" s="33" t="s">
        <v>195</v>
      </c>
      <c r="C21" s="87"/>
      <c r="D21" s="34">
        <v>0.1281267700661548</v>
      </c>
      <c r="E21" s="34">
        <v>0.27734091091502044</v>
      </c>
      <c r="F21" s="34">
        <v>0.22192040090660736</v>
      </c>
      <c r="G21" s="34">
        <v>0.16331739208972529</v>
      </c>
      <c r="H21" s="34">
        <v>6.6284319101934663E-2</v>
      </c>
      <c r="I21" s="35">
        <v>-3.6594191622825178E-2</v>
      </c>
    </row>
    <row r="22" spans="2:9" ht="14.25" x14ac:dyDescent="0.2">
      <c r="B22" s="33" t="s">
        <v>966</v>
      </c>
      <c r="C22" s="87"/>
      <c r="D22" s="34">
        <v>0.33696829548000018</v>
      </c>
      <c r="E22" s="34">
        <v>0.16196530224442363</v>
      </c>
      <c r="F22" s="34">
        <v>-0.74586505670661651</v>
      </c>
      <c r="G22" s="34">
        <v>-1.1119237392949266</v>
      </c>
      <c r="H22" s="34">
        <v>-1.5008254767105882</v>
      </c>
      <c r="I22" s="35">
        <v>-1.8835309863192311</v>
      </c>
    </row>
    <row r="23" spans="2:9" x14ac:dyDescent="0.2">
      <c r="B23" s="33" t="s">
        <v>293</v>
      </c>
      <c r="C23" s="87"/>
      <c r="D23" s="34">
        <v>0.12881258624012126</v>
      </c>
      <c r="E23" s="34">
        <v>3.4999999999999698E-2</v>
      </c>
      <c r="F23" s="34">
        <v>3.8832860526142099E-2</v>
      </c>
      <c r="G23" s="34">
        <v>1.451722410880274E-2</v>
      </c>
      <c r="H23" s="34">
        <v>-1.2433820949100394E-2</v>
      </c>
      <c r="I23" s="35">
        <v>-3.3411277153130303E-2</v>
      </c>
    </row>
    <row r="24" spans="2:9" x14ac:dyDescent="0.2">
      <c r="B24" s="33" t="s">
        <v>294</v>
      </c>
      <c r="C24" s="87"/>
      <c r="D24" s="34">
        <v>2.3848306304239841E-2</v>
      </c>
      <c r="E24" s="34">
        <v>0.45903949558545953</v>
      </c>
      <c r="F24" s="34">
        <v>0.25944569422747144</v>
      </c>
      <c r="G24" s="34">
        <v>0.19174086201249629</v>
      </c>
      <c r="H24" s="34">
        <v>0.1427501573921095</v>
      </c>
      <c r="I24" s="35">
        <v>0.1138450352107192</v>
      </c>
    </row>
    <row r="25" spans="2:9" x14ac:dyDescent="0.2">
      <c r="B25" s="33" t="s">
        <v>295</v>
      </c>
      <c r="C25" s="87"/>
      <c r="D25" s="34">
        <v>3.946364043492423E-2</v>
      </c>
      <c r="E25" s="34">
        <v>-8.6887052183884261E-2</v>
      </c>
      <c r="F25" s="34">
        <v>-0.18407717557246084</v>
      </c>
      <c r="G25" s="34">
        <v>-0.21358570278395872</v>
      </c>
      <c r="H25" s="34">
        <v>-0.22617928525017428</v>
      </c>
      <c r="I25" s="35">
        <v>-0.22768039856614042</v>
      </c>
    </row>
    <row r="26" spans="2:9" x14ac:dyDescent="0.2">
      <c r="B26" s="33" t="s">
        <v>296</v>
      </c>
      <c r="C26" s="87"/>
      <c r="D26" s="34">
        <v>5.2009317026473489E-2</v>
      </c>
      <c r="E26" s="34">
        <v>-6.4092609673884304E-2</v>
      </c>
      <c r="F26" s="34">
        <v>-0.24163589667826013</v>
      </c>
      <c r="G26" s="34">
        <v>-0.36436337397704488</v>
      </c>
      <c r="H26" s="34">
        <v>-0.431143356680872</v>
      </c>
      <c r="I26" s="35">
        <v>-0.47547401783488397</v>
      </c>
    </row>
    <row r="27" spans="2:9" x14ac:dyDescent="0.2">
      <c r="B27" s="33" t="s">
        <v>297</v>
      </c>
      <c r="C27" s="87"/>
      <c r="D27" s="34">
        <v>2.2897148884424734E-2</v>
      </c>
      <c r="E27" s="34">
        <v>-4.0361957262770254E-2</v>
      </c>
      <c r="F27" s="34">
        <v>-0.12903558475088595</v>
      </c>
      <c r="G27" s="34">
        <v>-0.15653689505130508</v>
      </c>
      <c r="H27" s="34">
        <v>-0.14386706269924154</v>
      </c>
      <c r="I27" s="35">
        <v>-0.12578458877993848</v>
      </c>
    </row>
    <row r="28" spans="2:9" x14ac:dyDescent="0.2">
      <c r="B28" s="33" t="s">
        <v>298</v>
      </c>
      <c r="C28" s="87"/>
      <c r="D28" s="34">
        <v>1.7239391658727232E-2</v>
      </c>
      <c r="E28" s="34">
        <v>-4.6458437516104123E-2</v>
      </c>
      <c r="F28" s="34">
        <v>-4.1616278022349462E-4</v>
      </c>
      <c r="G28" s="34">
        <v>-1.238333944308101E-2</v>
      </c>
      <c r="H28" s="34">
        <v>-7.1846127524823E-2</v>
      </c>
      <c r="I28" s="35">
        <v>-0.12702808894300688</v>
      </c>
    </row>
    <row r="29" spans="2:9" x14ac:dyDescent="0.2">
      <c r="B29" s="33" t="s">
        <v>299</v>
      </c>
      <c r="C29" s="87"/>
      <c r="D29" s="34">
        <v>-8.2850135372638967E-2</v>
      </c>
      <c r="E29" s="34">
        <v>5.6438797120059725E-2</v>
      </c>
      <c r="F29" s="34">
        <v>1.2425042426464472E-2</v>
      </c>
      <c r="G29" s="34">
        <v>1.6347447564151629E-2</v>
      </c>
      <c r="H29" s="34">
        <v>1.1808763967945168E-2</v>
      </c>
      <c r="I29" s="35">
        <v>-6.6344789549839689E-2</v>
      </c>
    </row>
    <row r="30" spans="2:9" x14ac:dyDescent="0.2">
      <c r="B30" s="33" t="s">
        <v>300</v>
      </c>
      <c r="C30" s="87"/>
      <c r="D30" s="34">
        <v>6.8041210550562337E-2</v>
      </c>
      <c r="E30" s="34">
        <v>2.4458467317747479E-2</v>
      </c>
      <c r="F30" s="34">
        <v>-1.5322625695300296E-2</v>
      </c>
      <c r="G30" s="34">
        <v>1.1444364371276272E-2</v>
      </c>
      <c r="H30" s="34">
        <v>5.5276805177613131E-2</v>
      </c>
      <c r="I30" s="35">
        <v>6.9174748293367117E-2</v>
      </c>
    </row>
    <row r="31" spans="2:9" ht="14.25" x14ac:dyDescent="0.2">
      <c r="B31" s="33" t="s">
        <v>967</v>
      </c>
      <c r="C31" s="87"/>
      <c r="D31" s="34">
        <v>-8.9006306565748261E-2</v>
      </c>
      <c r="E31" s="34">
        <v>5.1637347817026225E-2</v>
      </c>
      <c r="F31" s="34">
        <v>-0.13355308547854694</v>
      </c>
      <c r="G31" s="34">
        <v>-8.55161306006611E-2</v>
      </c>
      <c r="H31" s="34">
        <v>-7.8934897874388454E-2</v>
      </c>
      <c r="I31" s="35">
        <v>-5.217535721088673E-2</v>
      </c>
    </row>
    <row r="32" spans="2:9" x14ac:dyDescent="0.2">
      <c r="B32" s="43" t="s">
        <v>301</v>
      </c>
      <c r="C32" s="88"/>
      <c r="D32" s="34">
        <v>-3.5818957741646784E-3</v>
      </c>
      <c r="E32" s="34">
        <v>-1.519699684078013E-2</v>
      </c>
      <c r="F32" s="34">
        <v>1.9368609833135153E-2</v>
      </c>
      <c r="G32" s="34">
        <v>-0.13983403171247577</v>
      </c>
      <c r="H32" s="34">
        <v>-0.25396601348890524</v>
      </c>
      <c r="I32" s="35">
        <v>-0.32545573207249312</v>
      </c>
    </row>
    <row r="33" spans="2:9" x14ac:dyDescent="0.2">
      <c r="B33" s="33" t="s">
        <v>302</v>
      </c>
      <c r="C33" s="87"/>
      <c r="D33" s="34">
        <v>4.3138027165914306E-2</v>
      </c>
      <c r="E33" s="34">
        <v>-0.23140284061112304</v>
      </c>
      <c r="F33" s="34">
        <v>-0.18506088715466174</v>
      </c>
      <c r="G33" s="34">
        <v>-0.195712459277392</v>
      </c>
      <c r="H33" s="34">
        <v>-0.14707328542866849</v>
      </c>
      <c r="I33" s="35">
        <v>-9.6783639843128322E-2</v>
      </c>
    </row>
    <row r="34" spans="2:9" x14ac:dyDescent="0.2">
      <c r="B34" s="33" t="s">
        <v>303</v>
      </c>
      <c r="C34" s="87"/>
      <c r="D34" s="34">
        <v>0.11351453591000027</v>
      </c>
      <c r="E34" s="34">
        <v>0.37399999999999989</v>
      </c>
      <c r="F34" s="34">
        <v>0.32899999999999996</v>
      </c>
      <c r="G34" s="34">
        <v>0.33900000000000019</v>
      </c>
      <c r="H34" s="34">
        <v>0.34200000000000008</v>
      </c>
      <c r="I34" s="35">
        <v>0.33099999999999996</v>
      </c>
    </row>
    <row r="35" spans="2:9" x14ac:dyDescent="0.2">
      <c r="B35" s="33" t="s">
        <v>275</v>
      </c>
      <c r="C35" s="87"/>
      <c r="D35" s="34">
        <v>0</v>
      </c>
      <c r="E35" s="34">
        <v>2.4145792365100061E-2</v>
      </c>
      <c r="F35" s="34">
        <v>7.0867898097501936E-3</v>
      </c>
      <c r="G35" s="34">
        <v>-1.3200093167200055E-2</v>
      </c>
      <c r="H35" s="34">
        <v>-4.3082963369499794E-2</v>
      </c>
      <c r="I35" s="35">
        <v>-7.0401800362649869E-2</v>
      </c>
    </row>
    <row r="36" spans="2:9" x14ac:dyDescent="0.2">
      <c r="B36" s="33" t="s">
        <v>304</v>
      </c>
      <c r="C36" s="87"/>
      <c r="D36" s="34">
        <v>6.9999999999996732E-3</v>
      </c>
      <c r="E36" s="34">
        <v>-4.2278116454323555E-2</v>
      </c>
      <c r="F36" s="34">
        <v>-3.5838515015742978E-2</v>
      </c>
      <c r="G36" s="34">
        <v>-2.3957914032151084E-2</v>
      </c>
      <c r="H36" s="34">
        <v>-1.5345279851906035E-2</v>
      </c>
      <c r="I36" s="35">
        <v>-4.4897423259717684E-3</v>
      </c>
    </row>
    <row r="37" spans="2:9" x14ac:dyDescent="0.2">
      <c r="B37" s="33" t="s">
        <v>305</v>
      </c>
      <c r="C37" s="87"/>
      <c r="D37" s="34">
        <v>-1.75108</v>
      </c>
      <c r="E37" s="34">
        <v>-4.9119999999998498E-2</v>
      </c>
      <c r="F37" s="34">
        <v>-0.18272000000000155</v>
      </c>
      <c r="G37" s="34">
        <v>-0.21978000000000009</v>
      </c>
      <c r="H37" s="34">
        <v>-0.3289300000000015</v>
      </c>
      <c r="I37" s="35">
        <v>-0.5371200000000016</v>
      </c>
    </row>
    <row r="38" spans="2:9" x14ac:dyDescent="0.2">
      <c r="B38" s="33" t="s">
        <v>306</v>
      </c>
      <c r="C38" s="87"/>
      <c r="D38" s="34">
        <v>-0.10649424617039782</v>
      </c>
      <c r="E38" s="34">
        <v>4.7940550374685476E-3</v>
      </c>
      <c r="F38" s="34">
        <v>0.13654128960689693</v>
      </c>
      <c r="G38" s="34">
        <v>0.17124594585673447</v>
      </c>
      <c r="H38" s="34">
        <v>5.0976918748552646E-2</v>
      </c>
      <c r="I38" s="35">
        <v>5.8010624422696389E-2</v>
      </c>
    </row>
    <row r="39" spans="2:9" ht="14.25" x14ac:dyDescent="0.2">
      <c r="B39" s="33" t="s">
        <v>968</v>
      </c>
      <c r="C39" s="87"/>
      <c r="D39" s="34">
        <v>-3.4000000000000696E-3</v>
      </c>
      <c r="E39" s="34">
        <v>-9.0638091332696513E-3</v>
      </c>
      <c r="F39" s="34">
        <v>0.25687374386950457</v>
      </c>
      <c r="G39" s="34">
        <v>0.25148631482334527</v>
      </c>
      <c r="H39" s="34">
        <v>0.24495300977964263</v>
      </c>
      <c r="I39" s="35">
        <v>0.24482107515741491</v>
      </c>
    </row>
    <row r="40" spans="2:9" x14ac:dyDescent="0.2">
      <c r="B40" s="33" t="s">
        <v>307</v>
      </c>
      <c r="C40" s="87"/>
      <c r="D40" s="34">
        <v>-2.0377769300000126E-3</v>
      </c>
      <c r="E40" s="34">
        <v>7.0999999999999994E-2</v>
      </c>
      <c r="F40" s="34">
        <v>0.12400000000000003</v>
      </c>
      <c r="G40" s="34">
        <v>0.161</v>
      </c>
      <c r="H40" s="34">
        <v>8.9417588273391121E-2</v>
      </c>
      <c r="I40" s="35">
        <v>3.8971982862177186E-2</v>
      </c>
    </row>
    <row r="41" spans="2:9" x14ac:dyDescent="0.2">
      <c r="B41" s="33" t="s">
        <v>308</v>
      </c>
      <c r="C41" s="87"/>
      <c r="D41" s="34">
        <v>0</v>
      </c>
      <c r="E41" s="34">
        <v>0</v>
      </c>
      <c r="F41" s="34">
        <v>-0.10875021533090012</v>
      </c>
      <c r="G41" s="34">
        <v>-0.11020732960874535</v>
      </c>
      <c r="H41" s="34">
        <v>-0.10852858584975267</v>
      </c>
      <c r="I41" s="35">
        <v>-0.10656651264855937</v>
      </c>
    </row>
    <row r="42" spans="2:9" x14ac:dyDescent="0.2">
      <c r="B42" s="33" t="s">
        <v>269</v>
      </c>
      <c r="C42" s="87"/>
      <c r="D42" s="34">
        <v>2.8702839990728535E-2</v>
      </c>
      <c r="E42" s="34">
        <v>-0.52094892035972862</v>
      </c>
      <c r="F42" s="34">
        <v>-0.49499583162867111</v>
      </c>
      <c r="G42" s="34">
        <v>-0.56172868851695057</v>
      </c>
      <c r="H42" s="34">
        <v>-0.60442260797026393</v>
      </c>
      <c r="I42" s="35">
        <v>-0.69570802058694881</v>
      </c>
    </row>
    <row r="43" spans="2:9" x14ac:dyDescent="0.2">
      <c r="B43" s="89" t="s">
        <v>270</v>
      </c>
      <c r="C43" s="90"/>
      <c r="D43" s="91">
        <v>4.0326669236660564</v>
      </c>
      <c r="E43" s="91">
        <v>2.5043756822011574</v>
      </c>
      <c r="F43" s="91">
        <v>-0.56619194518759741</v>
      </c>
      <c r="G43" s="91">
        <v>-7.6788609583749121</v>
      </c>
      <c r="H43" s="91">
        <v>-9.2298371077041566</v>
      </c>
      <c r="I43" s="92">
        <v>-18.233457583435552</v>
      </c>
    </row>
    <row r="44" spans="2:9" x14ac:dyDescent="0.2">
      <c r="B44" s="33" t="s">
        <v>969</v>
      </c>
      <c r="C44" s="87"/>
      <c r="D44" s="34">
        <v>-8.6285362745833538E-2</v>
      </c>
      <c r="E44" s="34">
        <v>3.006936641250002E-2</v>
      </c>
      <c r="F44" s="34">
        <v>1.7500000000000515E-2</v>
      </c>
      <c r="G44" s="34">
        <v>1.7870352424864677E-3</v>
      </c>
      <c r="H44" s="34">
        <v>-3.7853445382836526E-2</v>
      </c>
      <c r="I44" s="35">
        <v>-5.9265880054508724E-2</v>
      </c>
    </row>
    <row r="45" spans="2:9" x14ac:dyDescent="0.2">
      <c r="B45" s="33" t="s">
        <v>309</v>
      </c>
      <c r="C45" s="87"/>
      <c r="D45" s="34">
        <v>0.95724669790107519</v>
      </c>
      <c r="E45" s="34">
        <v>1.0574594457627278</v>
      </c>
      <c r="F45" s="34">
        <v>0.53905121352803764</v>
      </c>
      <c r="G45" s="34">
        <v>2.3016393089237752E-2</v>
      </c>
      <c r="H45" s="34">
        <v>-0.52419870830126314</v>
      </c>
      <c r="I45" s="35">
        <v>-0.77482412199091044</v>
      </c>
    </row>
    <row r="46" spans="2:9" x14ac:dyDescent="0.2">
      <c r="B46" s="33" t="s">
        <v>310</v>
      </c>
      <c r="C46" s="87"/>
      <c r="D46" s="34">
        <v>-0.74898190825429367</v>
      </c>
      <c r="E46" s="34">
        <v>-3.8515073329275609</v>
      </c>
      <c r="F46" s="34">
        <v>-7.9913740078412161</v>
      </c>
      <c r="G46" s="34">
        <v>-8.3537748863520918</v>
      </c>
      <c r="H46" s="34">
        <v>-9.2951892572846972</v>
      </c>
      <c r="I46" s="35">
        <v>-10.381192064325347</v>
      </c>
    </row>
    <row r="47" spans="2:9" x14ac:dyDescent="0.2">
      <c r="B47" s="33" t="s">
        <v>272</v>
      </c>
      <c r="C47" s="87"/>
      <c r="D47" s="34">
        <v>1.4644583230927992</v>
      </c>
      <c r="E47" s="34">
        <v>1.5485336429292147</v>
      </c>
      <c r="F47" s="34">
        <v>1.4486886463511155</v>
      </c>
      <c r="G47" s="34">
        <v>1.4626248830639952</v>
      </c>
      <c r="H47" s="34">
        <v>1.496062564167687</v>
      </c>
      <c r="I47" s="35">
        <v>1.5391666670572022</v>
      </c>
    </row>
    <row r="48" spans="2:9" x14ac:dyDescent="0.2">
      <c r="B48" s="89" t="s">
        <v>273</v>
      </c>
      <c r="C48" s="90"/>
      <c r="D48" s="91">
        <v>5.6191046736597627</v>
      </c>
      <c r="E48" s="91">
        <v>1.2889308043779693</v>
      </c>
      <c r="F48" s="91">
        <v>-6.5523260931495315</v>
      </c>
      <c r="G48" s="91">
        <v>-14.545207533331222</v>
      </c>
      <c r="H48" s="91">
        <v>-17.591015954505338</v>
      </c>
      <c r="I48" s="92">
        <v>-27.909572982749182</v>
      </c>
    </row>
    <row r="49" spans="2:9" x14ac:dyDescent="0.2">
      <c r="B49" s="108" t="s">
        <v>970</v>
      </c>
      <c r="C49" s="109"/>
      <c r="D49" s="110">
        <v>-0.15878248105518589</v>
      </c>
      <c r="E49" s="110">
        <v>-0.23836811463913754</v>
      </c>
      <c r="F49" s="110">
        <v>-0.34787199672785829</v>
      </c>
      <c r="G49" s="110">
        <v>-0.47697783053762122</v>
      </c>
      <c r="H49" s="110">
        <v>-0.50959351748769299</v>
      </c>
      <c r="I49" s="111">
        <v>-0.40976167208845771</v>
      </c>
    </row>
    <row r="50" spans="2:9" x14ac:dyDescent="0.2">
      <c r="B50" s="895" t="s">
        <v>971</v>
      </c>
      <c r="C50" s="896"/>
      <c r="D50" s="896"/>
      <c r="E50" s="896"/>
      <c r="F50" s="896"/>
      <c r="G50" s="896"/>
      <c r="H50" s="896"/>
      <c r="I50" s="897"/>
    </row>
    <row r="51" spans="2:9" x14ac:dyDescent="0.2">
      <c r="B51" s="1288" t="s">
        <v>977</v>
      </c>
      <c r="C51" s="1289"/>
      <c r="D51" s="1289"/>
      <c r="E51" s="1289"/>
      <c r="F51" s="1289"/>
      <c r="G51" s="1289"/>
      <c r="H51" s="1289"/>
      <c r="I51" s="1290"/>
    </row>
    <row r="52" spans="2:9" x14ac:dyDescent="0.2">
      <c r="B52" s="1291" t="s">
        <v>973</v>
      </c>
      <c r="C52" s="1292"/>
      <c r="D52" s="1292"/>
      <c r="E52" s="1292"/>
      <c r="F52" s="1292"/>
      <c r="G52" s="1292"/>
      <c r="H52" s="1292"/>
      <c r="I52" s="1293"/>
    </row>
    <row r="53" spans="2:9" x14ac:dyDescent="0.2">
      <c r="B53" s="1288" t="s">
        <v>974</v>
      </c>
      <c r="C53" s="1289"/>
      <c r="D53" s="1289"/>
      <c r="E53" s="1289"/>
      <c r="F53" s="1289"/>
      <c r="G53" s="1289"/>
      <c r="H53" s="1289"/>
      <c r="I53" s="1290"/>
    </row>
    <row r="54" spans="2:9" x14ac:dyDescent="0.2">
      <c r="B54" s="1288" t="s">
        <v>975</v>
      </c>
      <c r="C54" s="1289"/>
      <c r="D54" s="1289"/>
      <c r="E54" s="1289"/>
      <c r="F54" s="1289"/>
      <c r="G54" s="1289"/>
      <c r="H54" s="1289"/>
      <c r="I54" s="1290"/>
    </row>
    <row r="55" spans="2:9" ht="13.5" thickBot="1" x14ac:dyDescent="0.25">
      <c r="B55" s="1285" t="s">
        <v>976</v>
      </c>
      <c r="C55" s="1286"/>
      <c r="D55" s="1286"/>
      <c r="E55" s="1286"/>
      <c r="F55" s="1286"/>
      <c r="G55" s="1286"/>
      <c r="H55" s="1286"/>
      <c r="I55" s="1287"/>
    </row>
  </sheetData>
  <mergeCells count="7">
    <mergeCell ref="B55:I55"/>
    <mergeCell ref="B53:I53"/>
    <mergeCell ref="D4:I4"/>
    <mergeCell ref="E5:I5"/>
    <mergeCell ref="B51:I51"/>
    <mergeCell ref="B52:I52"/>
    <mergeCell ref="B54:I54"/>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3"/>
  </sheetPr>
  <dimension ref="A1:G46"/>
  <sheetViews>
    <sheetView zoomScaleNormal="100" workbookViewId="0"/>
  </sheetViews>
  <sheetFormatPr defaultRowHeight="12.75" x14ac:dyDescent="0.2"/>
  <cols>
    <col min="1" max="1" width="9.140625" style="7"/>
    <col min="2" max="2" width="39.5703125" style="7" customWidth="1"/>
    <col min="3" max="7" width="10.42578125" style="7" customWidth="1"/>
    <col min="8" max="8" width="5.85546875" style="7" customWidth="1"/>
    <col min="9" max="16384" width="9.140625" style="7"/>
  </cols>
  <sheetData>
    <row r="1" spans="1:7" ht="39.950000000000003" customHeight="1" x14ac:dyDescent="0.2">
      <c r="A1" s="9" t="s">
        <v>90</v>
      </c>
    </row>
    <row r="2" spans="1:7" ht="16.5" x14ac:dyDescent="0.25">
      <c r="B2" s="8" t="s">
        <v>14</v>
      </c>
    </row>
    <row r="3" spans="1:7" ht="15.75" thickBot="1" x14ac:dyDescent="0.3">
      <c r="B3" s="21"/>
      <c r="C3" s="65"/>
      <c r="D3" s="65"/>
      <c r="E3" s="65"/>
      <c r="F3" s="65"/>
      <c r="G3" s="66"/>
    </row>
    <row r="4" spans="1:7" x14ac:dyDescent="0.2">
      <c r="B4" s="24"/>
      <c r="C4" s="1247" t="s">
        <v>184</v>
      </c>
      <c r="D4" s="1247"/>
      <c r="E4" s="1247"/>
      <c r="F4" s="1247"/>
      <c r="G4" s="1248"/>
    </row>
    <row r="5" spans="1:7" x14ac:dyDescent="0.2">
      <c r="B5" s="25"/>
      <c r="C5" s="1249" t="s">
        <v>199</v>
      </c>
      <c r="D5" s="1249"/>
      <c r="E5" s="1249"/>
      <c r="F5" s="1249"/>
      <c r="G5" s="1250"/>
    </row>
    <row r="6" spans="1:7" x14ac:dyDescent="0.2">
      <c r="B6" s="25"/>
      <c r="C6" s="105" t="s">
        <v>185</v>
      </c>
      <c r="D6" s="105" t="s">
        <v>186</v>
      </c>
      <c r="E6" s="105" t="s">
        <v>187</v>
      </c>
      <c r="F6" s="105" t="s">
        <v>188</v>
      </c>
      <c r="G6" s="106" t="s">
        <v>189</v>
      </c>
    </row>
    <row r="7" spans="1:7" x14ac:dyDescent="0.2">
      <c r="B7" s="33" t="s">
        <v>312</v>
      </c>
      <c r="C7" s="34">
        <v>744.15775633238286</v>
      </c>
      <c r="D7" s="34">
        <v>776.35292827668138</v>
      </c>
      <c r="E7" s="34">
        <v>806.54626242075813</v>
      </c>
      <c r="F7" s="34">
        <v>834.76089316074376</v>
      </c>
      <c r="G7" s="35">
        <v>869.54773174389186</v>
      </c>
    </row>
    <row r="8" spans="1:7" x14ac:dyDescent="0.2">
      <c r="B8" s="113" t="s">
        <v>313</v>
      </c>
      <c r="C8" s="944">
        <v>-2.7558722087280776</v>
      </c>
      <c r="D8" s="944">
        <v>-6.5145578238531394</v>
      </c>
      <c r="E8" s="944">
        <v>-6.3636748879330947</v>
      </c>
      <c r="F8" s="944">
        <v>-6.7669546119977504</v>
      </c>
      <c r="G8" s="945">
        <v>-7.1959096580278654</v>
      </c>
    </row>
    <row r="9" spans="1:7" x14ac:dyDescent="0.2">
      <c r="B9" s="113" t="s">
        <v>314</v>
      </c>
      <c r="C9" s="944">
        <v>0.8499007929428104</v>
      </c>
      <c r="D9" s="944">
        <v>0.86877421354409012</v>
      </c>
      <c r="E9" s="944">
        <v>0.88745747363844707</v>
      </c>
      <c r="F9" s="944">
        <v>0.91106733932050155</v>
      </c>
      <c r="G9" s="945">
        <v>0.93622253870970962</v>
      </c>
    </row>
    <row r="10" spans="1:7" x14ac:dyDescent="0.2">
      <c r="B10" s="33" t="s">
        <v>315</v>
      </c>
      <c r="C10" s="34">
        <v>742.25178491659756</v>
      </c>
      <c r="D10" s="34">
        <v>770.7071446663723</v>
      </c>
      <c r="E10" s="34">
        <v>801.07004500646337</v>
      </c>
      <c r="F10" s="34">
        <v>828.90500588806651</v>
      </c>
      <c r="G10" s="35">
        <v>863.28804462457367</v>
      </c>
    </row>
    <row r="11" spans="1:7" x14ac:dyDescent="0.2">
      <c r="B11" s="33" t="s">
        <v>316</v>
      </c>
      <c r="C11" s="34">
        <v>745.44668713676083</v>
      </c>
      <c r="D11" s="34">
        <v>769.80060218353185</v>
      </c>
      <c r="E11" s="34">
        <v>792.0010548874269</v>
      </c>
      <c r="F11" s="34">
        <v>817.16987720623843</v>
      </c>
      <c r="G11" s="35">
        <v>841.63815876114268</v>
      </c>
    </row>
    <row r="12" spans="1:7" x14ac:dyDescent="0.2">
      <c r="B12" s="435" t="s">
        <v>317</v>
      </c>
      <c r="C12" s="1225">
        <v>3.1949022201632715</v>
      </c>
      <c r="D12" s="1225">
        <v>-0.90654248284045025</v>
      </c>
      <c r="E12" s="1225">
        <v>-9.0689901190364708</v>
      </c>
      <c r="F12" s="1225">
        <v>-11.735128681828087</v>
      </c>
      <c r="G12" s="1225">
        <v>-21.649885863430995</v>
      </c>
    </row>
    <row r="13" spans="1:7" x14ac:dyDescent="0.2">
      <c r="B13" s="946"/>
      <c r="C13" s="1294"/>
      <c r="D13" s="1294"/>
      <c r="E13" s="1294"/>
      <c r="F13" s="1294"/>
      <c r="G13" s="1295"/>
    </row>
    <row r="14" spans="1:7" x14ac:dyDescent="0.2">
      <c r="B14" s="30" t="s">
        <v>318</v>
      </c>
      <c r="C14" s="73">
        <v>3.1470083639480158</v>
      </c>
      <c r="D14" s="73">
        <v>-0.37831757971963798</v>
      </c>
      <c r="E14" s="73">
        <v>-8.3922957416403872</v>
      </c>
      <c r="F14" s="73">
        <v>-12.97713383768828</v>
      </c>
      <c r="G14" s="73">
        <v>-20.631886267387792</v>
      </c>
    </row>
    <row r="15" spans="1:7" x14ac:dyDescent="0.2">
      <c r="B15" s="71" t="s">
        <v>191</v>
      </c>
      <c r="C15" s="34"/>
      <c r="D15" s="34"/>
      <c r="E15" s="34"/>
      <c r="F15" s="34"/>
      <c r="G15" s="35"/>
    </row>
    <row r="16" spans="1:7" x14ac:dyDescent="0.2">
      <c r="B16" s="115" t="s">
        <v>319</v>
      </c>
      <c r="C16" s="73">
        <v>-1.3026517505746866</v>
      </c>
      <c r="D16" s="73">
        <v>-5.588469622772366</v>
      </c>
      <c r="E16" s="73">
        <v>-11.076275025782842</v>
      </c>
      <c r="F16" s="73">
        <v>-16.74858373523044</v>
      </c>
      <c r="G16" s="73">
        <v>-21.60073153064145</v>
      </c>
    </row>
    <row r="17" spans="2:7" x14ac:dyDescent="0.2">
      <c r="B17" s="116" t="s">
        <v>320</v>
      </c>
      <c r="C17" s="34">
        <v>-9.289776202782301</v>
      </c>
      <c r="D17" s="34">
        <v>-14.574501691311855</v>
      </c>
      <c r="E17" s="34">
        <v>-18.124407332526562</v>
      </c>
      <c r="F17" s="34">
        <v>-22.840599360815617</v>
      </c>
      <c r="G17" s="35">
        <v>-26.542799731592662</v>
      </c>
    </row>
    <row r="18" spans="2:7" x14ac:dyDescent="0.2">
      <c r="B18" s="116" t="s">
        <v>321</v>
      </c>
      <c r="C18" s="34">
        <v>2.5880331932801406</v>
      </c>
      <c r="D18" s="34">
        <v>4.0995610499782371</v>
      </c>
      <c r="E18" s="34">
        <v>5.0792538105468417</v>
      </c>
      <c r="F18" s="34">
        <v>6.3640063323459888</v>
      </c>
      <c r="G18" s="35">
        <v>7.5738283044247146</v>
      </c>
    </row>
    <row r="19" spans="2:7" x14ac:dyDescent="0.2">
      <c r="B19" s="116" t="s">
        <v>322</v>
      </c>
      <c r="C19" s="34">
        <v>0.48892344965682982</v>
      </c>
      <c r="D19" s="34">
        <v>1.1621748701348014</v>
      </c>
      <c r="E19" s="34">
        <v>1.701591222010526</v>
      </c>
      <c r="F19" s="34">
        <v>2.3953503621381858</v>
      </c>
      <c r="G19" s="35">
        <v>3.0441171136722995</v>
      </c>
    </row>
    <row r="20" spans="2:7" x14ac:dyDescent="0.2">
      <c r="B20" s="116" t="s">
        <v>323</v>
      </c>
      <c r="C20" s="34">
        <v>-0.1881528283247261</v>
      </c>
      <c r="D20" s="34">
        <v>-0.52716611851025341</v>
      </c>
      <c r="E20" s="34">
        <v>-0.91109934453582941</v>
      </c>
      <c r="F20" s="34">
        <v>-1.3661396139203221</v>
      </c>
      <c r="G20" s="35">
        <v>-1.904600439670185</v>
      </c>
    </row>
    <row r="21" spans="2:7" x14ac:dyDescent="0.2">
      <c r="B21" s="116" t="s">
        <v>324</v>
      </c>
      <c r="C21" s="35">
        <v>5.6988855800677198</v>
      </c>
      <c r="D21" s="35">
        <v>4.7680409990298962</v>
      </c>
      <c r="E21" s="35">
        <v>2.0683796132993839</v>
      </c>
      <c r="F21" s="35">
        <v>-7.324904433200527E-2</v>
      </c>
      <c r="G21" s="35">
        <v>-2.2640611456261088</v>
      </c>
    </row>
    <row r="22" spans="2:7" x14ac:dyDescent="0.2">
      <c r="B22" s="116" t="s">
        <v>325</v>
      </c>
      <c r="C22" s="35">
        <v>-0.35103896832471448</v>
      </c>
      <c r="D22" s="35">
        <v>-0.34149968987757651</v>
      </c>
      <c r="E22" s="35">
        <v>-0.21307512700137834</v>
      </c>
      <c r="F22" s="35">
        <v>-8.3396186234036107E-2</v>
      </c>
      <c r="G22" s="35">
        <v>3.5800773719125094E-2</v>
      </c>
    </row>
    <row r="23" spans="2:7" x14ac:dyDescent="0.2">
      <c r="B23" s="116" t="s">
        <v>326</v>
      </c>
      <c r="C23" s="35">
        <v>-6.1353080103317539E-2</v>
      </c>
      <c r="D23" s="35">
        <v>-0.8135565845807502</v>
      </c>
      <c r="E23" s="35">
        <v>-1.1431131411801803</v>
      </c>
      <c r="F23" s="35">
        <v>-1.0446801554246061</v>
      </c>
      <c r="G23" s="35">
        <v>-1.1151061701128124</v>
      </c>
    </row>
    <row r="24" spans="2:7" x14ac:dyDescent="0.2">
      <c r="B24" s="116" t="s">
        <v>327</v>
      </c>
      <c r="C24" s="35">
        <v>0.13620414004242107</v>
      </c>
      <c r="D24" s="35">
        <v>0.50772207495322041</v>
      </c>
      <c r="E24" s="35">
        <v>0.53482735695989758</v>
      </c>
      <c r="F24" s="35">
        <v>0.38254176063359219</v>
      </c>
      <c r="G24" s="35">
        <v>0.23864255391209019</v>
      </c>
    </row>
    <row r="25" spans="2:7" x14ac:dyDescent="0.2">
      <c r="B25" s="116" t="s">
        <v>328</v>
      </c>
      <c r="C25" s="35">
        <v>-0.3</v>
      </c>
      <c r="D25" s="35">
        <v>-0.13500000000000001</v>
      </c>
      <c r="E25" s="35">
        <v>-0.28000000000000003</v>
      </c>
      <c r="F25" s="35">
        <v>-0.38500000000000001</v>
      </c>
      <c r="G25" s="35">
        <v>-0.34</v>
      </c>
    </row>
    <row r="26" spans="2:7" x14ac:dyDescent="0.2">
      <c r="B26" s="116" t="s">
        <v>329</v>
      </c>
      <c r="C26" s="35">
        <v>0.1888982099586746</v>
      </c>
      <c r="D26" s="35">
        <v>0.13239994340497946</v>
      </c>
      <c r="E26" s="35">
        <v>3.2489124405252527E-2</v>
      </c>
      <c r="F26" s="35">
        <v>-9.1835911386121752E-2</v>
      </c>
      <c r="G26" s="35">
        <v>-0.24370008861499656</v>
      </c>
    </row>
    <row r="27" spans="2:7" x14ac:dyDescent="0.2">
      <c r="B27" s="116" t="s">
        <v>330</v>
      </c>
      <c r="C27" s="35">
        <v>-0.21327524404541376</v>
      </c>
      <c r="D27" s="35">
        <v>0.13335552400693285</v>
      </c>
      <c r="E27" s="35">
        <v>0.178878792239205</v>
      </c>
      <c r="F27" s="35">
        <v>-5.5819182354959196E-3</v>
      </c>
      <c r="G27" s="35">
        <v>-8.2852700752912511E-2</v>
      </c>
    </row>
    <row r="28" spans="2:7" x14ac:dyDescent="0.2">
      <c r="B28" s="115" t="s">
        <v>331</v>
      </c>
      <c r="C28" s="1226">
        <v>4.4496601145227022</v>
      </c>
      <c r="D28" s="1226">
        <v>5.2101520430527275</v>
      </c>
      <c r="E28" s="1226">
        <v>2.6839792841424543</v>
      </c>
      <c r="F28" s="1226">
        <v>3.7714498975421598</v>
      </c>
      <c r="G28" s="73">
        <v>0.96884526325365883</v>
      </c>
    </row>
    <row r="29" spans="2:7" x14ac:dyDescent="0.2">
      <c r="B29" s="116" t="s">
        <v>332</v>
      </c>
      <c r="C29" s="35">
        <v>1.6124164556743441</v>
      </c>
      <c r="D29" s="35">
        <v>2.5847408295942373</v>
      </c>
      <c r="E29" s="35">
        <v>1.6924381312213346</v>
      </c>
      <c r="F29" s="35">
        <v>2.9220682109887668</v>
      </c>
      <c r="G29" s="35">
        <v>2.7724695586491563</v>
      </c>
    </row>
    <row r="30" spans="2:7" x14ac:dyDescent="0.2">
      <c r="B30" s="116" t="s">
        <v>333</v>
      </c>
      <c r="C30" s="35">
        <v>-0.72465101851086011</v>
      </c>
      <c r="D30" s="35">
        <v>0.86133007566994668</v>
      </c>
      <c r="E30" s="35">
        <v>0.73505070924955895</v>
      </c>
      <c r="F30" s="35">
        <v>1.529649024231946</v>
      </c>
      <c r="G30" s="35">
        <v>1.5682716280163904</v>
      </c>
    </row>
    <row r="31" spans="2:7" x14ac:dyDescent="0.2">
      <c r="B31" s="116" t="s">
        <v>334</v>
      </c>
      <c r="C31" s="35">
        <v>0.16581715762526858</v>
      </c>
      <c r="D31" s="35">
        <v>0.2790208797861381</v>
      </c>
      <c r="E31" s="35">
        <v>0.38058844188709373</v>
      </c>
      <c r="F31" s="35">
        <v>0.50114212954507831</v>
      </c>
      <c r="G31" s="35">
        <v>0.51194009796770201</v>
      </c>
    </row>
    <row r="32" spans="2:7" x14ac:dyDescent="0.2">
      <c r="B32" s="116" t="s">
        <v>335</v>
      </c>
      <c r="C32" s="35">
        <v>0.96559013492633594</v>
      </c>
      <c r="D32" s="35">
        <v>0.8634934012386879</v>
      </c>
      <c r="E32" s="35">
        <v>0.24173540947793254</v>
      </c>
      <c r="F32" s="35">
        <v>0.290879962183691</v>
      </c>
      <c r="G32" s="35">
        <v>0.34122959211914594</v>
      </c>
    </row>
    <row r="33" spans="2:7" x14ac:dyDescent="0.2">
      <c r="B33" s="116" t="s">
        <v>336</v>
      </c>
      <c r="C33" s="35">
        <v>-0.32557124556568656</v>
      </c>
      <c r="D33" s="35">
        <v>-0.29351170547160388</v>
      </c>
      <c r="E33" s="35">
        <v>-0.1624406119287865</v>
      </c>
      <c r="F33" s="35">
        <v>0.22749655869608268</v>
      </c>
      <c r="G33" s="35">
        <v>-0.67308590277565672</v>
      </c>
    </row>
    <row r="34" spans="2:7" x14ac:dyDescent="0.2">
      <c r="B34" s="116" t="s">
        <v>337</v>
      </c>
      <c r="C34" s="35">
        <v>0.87518755587759334</v>
      </c>
      <c r="D34" s="35">
        <v>0.5696978306549727</v>
      </c>
      <c r="E34" s="35">
        <v>0.69458354814066992</v>
      </c>
      <c r="F34" s="35">
        <v>0.76906800829382849</v>
      </c>
      <c r="G34" s="35">
        <v>0.86162879323374153</v>
      </c>
    </row>
    <row r="35" spans="2:7" x14ac:dyDescent="0.2">
      <c r="B35" s="116" t="s">
        <v>338</v>
      </c>
      <c r="C35" s="35">
        <v>1.2910732687220476</v>
      </c>
      <c r="D35" s="35">
        <v>1.1596113618392634</v>
      </c>
      <c r="E35" s="35">
        <v>1.0688452949334666</v>
      </c>
      <c r="F35" s="35">
        <v>0.99450400704706121</v>
      </c>
      <c r="G35" s="35">
        <v>0.85839650464032635</v>
      </c>
    </row>
    <row r="36" spans="2:7" x14ac:dyDescent="0.2">
      <c r="B36" s="117" t="s">
        <v>339</v>
      </c>
      <c r="C36" s="35">
        <v>0.74999975585937484</v>
      </c>
      <c r="D36" s="35">
        <v>0.31309413051605223</v>
      </c>
      <c r="E36" s="35">
        <v>0.16417413532361394</v>
      </c>
      <c r="F36" s="35">
        <v>5.31952449146047E-2</v>
      </c>
      <c r="G36" s="35">
        <v>8.1199306132973978E-2</v>
      </c>
    </row>
    <row r="37" spans="2:7" x14ac:dyDescent="0.2">
      <c r="B37" s="116" t="s">
        <v>340</v>
      </c>
      <c r="C37" s="35">
        <v>-0.25600000000000001</v>
      </c>
      <c r="D37" s="35">
        <v>-0.21299999999999999</v>
      </c>
      <c r="E37" s="35">
        <v>-0.33200000000000002</v>
      </c>
      <c r="F37" s="35">
        <v>-0.70499999999999996</v>
      </c>
      <c r="G37" s="35">
        <v>-0.95399999999999996</v>
      </c>
    </row>
    <row r="38" spans="2:7" x14ac:dyDescent="0.2">
      <c r="B38" s="116" t="s">
        <v>310</v>
      </c>
      <c r="C38" s="35">
        <v>-1.3944210421785137</v>
      </c>
      <c r="D38" s="35">
        <v>-1.6748514787889071</v>
      </c>
      <c r="E38" s="35">
        <v>-2.007907451468891</v>
      </c>
      <c r="F38" s="35">
        <v>-2.5750419016479427</v>
      </c>
      <c r="G38" s="35">
        <v>-3.2749083599207589</v>
      </c>
    </row>
    <row r="39" spans="2:7" ht="13.5" customHeight="1" x14ac:dyDescent="0.2">
      <c r="B39" s="116" t="s">
        <v>341</v>
      </c>
      <c r="C39" s="78">
        <v>1.490219092092798</v>
      </c>
      <c r="D39" s="34">
        <v>0.76052671801393945</v>
      </c>
      <c r="E39" s="78">
        <v>0.20891167730646121</v>
      </c>
      <c r="F39" s="78">
        <v>-0.23651134671095742</v>
      </c>
      <c r="G39" s="35">
        <v>-1.1242959548093632</v>
      </c>
    </row>
    <row r="40" spans="2:7" x14ac:dyDescent="0.2">
      <c r="B40" s="947"/>
      <c r="C40" s="948"/>
      <c r="D40" s="948"/>
      <c r="E40" s="948"/>
      <c r="F40" s="948"/>
      <c r="G40" s="949"/>
    </row>
    <row r="41" spans="2:7" x14ac:dyDescent="0.2">
      <c r="B41" s="121" t="s">
        <v>217</v>
      </c>
      <c r="C41" s="70">
        <v>4.789385621525577E-2</v>
      </c>
      <c r="D41" s="70">
        <v>-0.52822490312081227</v>
      </c>
      <c r="E41" s="70">
        <v>-0.67669437739608429</v>
      </c>
      <c r="F41" s="70">
        <v>1.2420051558601928</v>
      </c>
      <c r="G41" s="73">
        <v>-1.0179995960432053</v>
      </c>
    </row>
    <row r="42" spans="2:7" x14ac:dyDescent="0.2">
      <c r="B42" s="71" t="s">
        <v>191</v>
      </c>
      <c r="C42" s="122"/>
      <c r="D42" s="122"/>
      <c r="E42" s="122"/>
      <c r="F42" s="122"/>
      <c r="G42" s="123"/>
    </row>
    <row r="43" spans="2:7" x14ac:dyDescent="0.2">
      <c r="B43" s="124" t="s">
        <v>234</v>
      </c>
      <c r="C43" s="122">
        <v>-7.5330696108240267E-2</v>
      </c>
      <c r="D43" s="122">
        <v>-1.3600957785731662</v>
      </c>
      <c r="E43" s="122">
        <v>-2.334757702387408</v>
      </c>
      <c r="F43" s="122">
        <v>0.55973890537502979</v>
      </c>
      <c r="G43" s="123">
        <v>-1.2602643934165394</v>
      </c>
    </row>
    <row r="44" spans="2:7" x14ac:dyDescent="0.2">
      <c r="B44" s="124" t="s">
        <v>342</v>
      </c>
      <c r="C44" s="122">
        <v>-0.12951366650744239</v>
      </c>
      <c r="D44" s="122">
        <v>-5.8869818920064688E-2</v>
      </c>
      <c r="E44" s="122">
        <v>-7.6682238351954313E-2</v>
      </c>
      <c r="F44" s="122">
        <v>-8.574009681650227E-2</v>
      </c>
      <c r="G44" s="123">
        <v>-0.10315442170563546</v>
      </c>
    </row>
    <row r="45" spans="2:7" x14ac:dyDescent="0.2">
      <c r="B45" s="125" t="s">
        <v>343</v>
      </c>
      <c r="C45" s="126">
        <v>0.25273821883093844</v>
      </c>
      <c r="D45" s="126">
        <v>0.89074069437241865</v>
      </c>
      <c r="E45" s="126">
        <v>1.7347455633432782</v>
      </c>
      <c r="F45" s="126">
        <v>0.76800634730166528</v>
      </c>
      <c r="G45" s="127">
        <v>0.34541921907896955</v>
      </c>
    </row>
    <row r="46" spans="2:7" ht="13.5" thickBot="1" x14ac:dyDescent="0.25">
      <c r="B46" s="128" t="s">
        <v>344</v>
      </c>
      <c r="C46" s="129">
        <v>745.39879328054553</v>
      </c>
      <c r="D46" s="129">
        <v>770.32882708665261</v>
      </c>
      <c r="E46" s="129">
        <v>792.67774926482298</v>
      </c>
      <c r="F46" s="129">
        <v>815.92787205037826</v>
      </c>
      <c r="G46" s="130">
        <v>842.65615835718586</v>
      </c>
    </row>
  </sheetData>
  <mergeCells count="3">
    <mergeCell ref="C4:G4"/>
    <mergeCell ref="C5:G5"/>
    <mergeCell ref="C13:G13"/>
  </mergeCells>
  <conditionalFormatting sqref="B41">
    <cfRule type="cellIs" dxfId="9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3"/>
  </sheetPr>
  <dimension ref="A1:I25"/>
  <sheetViews>
    <sheetView zoomScaleNormal="100" workbookViewId="0"/>
  </sheetViews>
  <sheetFormatPr defaultRowHeight="12.75" x14ac:dyDescent="0.2"/>
  <cols>
    <col min="1" max="1" width="9.140625" style="7"/>
    <col min="2" max="2" width="34" style="7" customWidth="1"/>
    <col min="3" max="5" width="9.42578125" style="7" customWidth="1"/>
    <col min="6" max="6" width="1" style="7" customWidth="1"/>
    <col min="7" max="9" width="9.42578125" style="7" customWidth="1"/>
    <col min="10" max="16384" width="9.140625" style="7"/>
  </cols>
  <sheetData>
    <row r="1" spans="1:9" ht="39.950000000000003" customHeight="1" x14ac:dyDescent="0.2">
      <c r="A1" s="9" t="s">
        <v>90</v>
      </c>
    </row>
    <row r="2" spans="1:9" ht="16.5" x14ac:dyDescent="0.25">
      <c r="B2" s="8" t="s">
        <v>15</v>
      </c>
    </row>
    <row r="3" spans="1:9" ht="13.5" thickBot="1" x14ac:dyDescent="0.25">
      <c r="B3" s="131"/>
      <c r="C3" s="132"/>
      <c r="D3" s="132"/>
      <c r="E3" s="132"/>
      <c r="F3" s="132"/>
      <c r="G3" s="132"/>
      <c r="H3" s="132"/>
      <c r="I3" s="133"/>
    </row>
    <row r="4" spans="1:9" x14ac:dyDescent="0.2">
      <c r="B4" s="950"/>
      <c r="C4" s="1296" t="s">
        <v>184</v>
      </c>
      <c r="D4" s="1296"/>
      <c r="E4" s="1296"/>
      <c r="F4" s="951"/>
      <c r="G4" s="1296" t="s">
        <v>345</v>
      </c>
      <c r="H4" s="1296"/>
      <c r="I4" s="1297"/>
    </row>
    <row r="5" spans="1:9" x14ac:dyDescent="0.2">
      <c r="B5" s="134"/>
      <c r="C5" s="952" t="s">
        <v>198</v>
      </c>
      <c r="D5" s="1298" t="s">
        <v>199</v>
      </c>
      <c r="E5" s="1298"/>
      <c r="F5" s="952"/>
      <c r="G5" s="952" t="s">
        <v>198</v>
      </c>
      <c r="H5" s="1298" t="s">
        <v>199</v>
      </c>
      <c r="I5" s="1299"/>
    </row>
    <row r="6" spans="1:9" x14ac:dyDescent="0.2">
      <c r="B6" s="953"/>
      <c r="C6" s="954" t="s">
        <v>346</v>
      </c>
      <c r="D6" s="954" t="s">
        <v>347</v>
      </c>
      <c r="E6" s="954" t="s">
        <v>348</v>
      </c>
      <c r="F6" s="954"/>
      <c r="G6" s="954" t="s">
        <v>346</v>
      </c>
      <c r="H6" s="954" t="s">
        <v>347</v>
      </c>
      <c r="I6" s="955" t="s">
        <v>348</v>
      </c>
    </row>
    <row r="7" spans="1:9" x14ac:dyDescent="0.2">
      <c r="B7" s="956" t="s">
        <v>260</v>
      </c>
      <c r="C7" s="122">
        <v>144.42490726602969</v>
      </c>
      <c r="D7" s="122">
        <v>163.74338140188985</v>
      </c>
      <c r="E7" s="122">
        <v>308.16828866791957</v>
      </c>
      <c r="F7" s="122"/>
      <c r="G7" s="122">
        <v>3.1852798603075438</v>
      </c>
      <c r="H7" s="122">
        <v>0.32244163750083654</v>
      </c>
      <c r="I7" s="957">
        <v>1.6519172763513224</v>
      </c>
    </row>
    <row r="8" spans="1:9" x14ac:dyDescent="0.2">
      <c r="B8" s="958" t="s">
        <v>284</v>
      </c>
      <c r="C8" s="122"/>
      <c r="D8" s="122"/>
      <c r="E8" s="122"/>
      <c r="F8" s="959"/>
      <c r="G8" s="122"/>
      <c r="H8" s="122"/>
      <c r="I8" s="957"/>
    </row>
    <row r="9" spans="1:9" x14ac:dyDescent="0.2">
      <c r="B9" s="960" t="s">
        <v>349</v>
      </c>
      <c r="C9" s="122">
        <v>136.64099999999999</v>
      </c>
      <c r="D9" s="122">
        <v>148.88902707544395</v>
      </c>
      <c r="E9" s="122">
        <v>285.53002707544397</v>
      </c>
      <c r="F9" s="961"/>
      <c r="G9" s="122">
        <v>3.6934448373730611</v>
      </c>
      <c r="H9" s="122">
        <v>3.4691668870399983</v>
      </c>
      <c r="I9" s="957">
        <v>3.5771435747417257</v>
      </c>
    </row>
    <row r="10" spans="1:9" x14ac:dyDescent="0.2">
      <c r="B10" s="960" t="s">
        <v>286</v>
      </c>
      <c r="C10" s="122">
        <v>9.3759072660296816</v>
      </c>
      <c r="D10" s="122">
        <v>16.100892733970319</v>
      </c>
      <c r="E10" s="122">
        <v>25.476800000000001</v>
      </c>
      <c r="F10" s="122"/>
      <c r="G10" s="122">
        <v>5.6490254674353979</v>
      </c>
      <c r="H10" s="122">
        <v>-18.145350047373519</v>
      </c>
      <c r="I10" s="957">
        <v>-10.747646600598848</v>
      </c>
    </row>
    <row r="11" spans="1:9" x14ac:dyDescent="0.2">
      <c r="B11" s="962" t="s">
        <v>261</v>
      </c>
      <c r="C11" s="122">
        <v>61.45</v>
      </c>
      <c r="D11" s="122">
        <v>64.392757791863232</v>
      </c>
      <c r="E11" s="122">
        <v>125.84275779186324</v>
      </c>
      <c r="F11" s="122"/>
      <c r="G11" s="122">
        <v>3.7375920048619227</v>
      </c>
      <c r="H11" s="122">
        <v>3.2050995974920671</v>
      </c>
      <c r="I11" s="957">
        <v>3.4644351198013901</v>
      </c>
    </row>
    <row r="12" spans="1:9" ht="14.25" x14ac:dyDescent="0.2">
      <c r="B12" s="962" t="s">
        <v>979</v>
      </c>
      <c r="C12" s="122">
        <v>28.3</v>
      </c>
      <c r="D12" s="122">
        <v>25.228424217344848</v>
      </c>
      <c r="E12" s="122">
        <v>53.528424217344849</v>
      </c>
      <c r="F12" s="963"/>
      <c r="G12" s="122">
        <v>-1.1871508379888263</v>
      </c>
      <c r="H12" s="122">
        <v>-5.2880421318284743</v>
      </c>
      <c r="I12" s="957">
        <v>-3.1632971808440269</v>
      </c>
    </row>
    <row r="13" spans="1:9" x14ac:dyDescent="0.2">
      <c r="B13" s="964" t="s">
        <v>263</v>
      </c>
      <c r="C13" s="122">
        <v>14.180999999999999</v>
      </c>
      <c r="D13" s="122">
        <v>13.706692058534321</v>
      </c>
      <c r="E13" s="122">
        <v>27.88769205853432</v>
      </c>
      <c r="F13" s="122"/>
      <c r="G13" s="122">
        <v>0.23324851569126448</v>
      </c>
      <c r="H13" s="122">
        <v>-0.59691015639770084</v>
      </c>
      <c r="I13" s="957">
        <v>-0.17649690899409487</v>
      </c>
    </row>
    <row r="14" spans="1:9" x14ac:dyDescent="0.2">
      <c r="B14" s="964" t="s">
        <v>292</v>
      </c>
      <c r="C14" s="122">
        <v>2.8000000000000001E-2</v>
      </c>
      <c r="D14" s="122">
        <v>8.7633806536343268</v>
      </c>
      <c r="E14" s="122">
        <v>8.7913806536343273</v>
      </c>
      <c r="F14" s="963"/>
      <c r="G14" s="965" t="s">
        <v>350</v>
      </c>
      <c r="H14" s="122">
        <v>5.0009663747223376</v>
      </c>
      <c r="I14" s="957">
        <v>4.9215974893701775</v>
      </c>
    </row>
    <row r="15" spans="1:9" x14ac:dyDescent="0.2">
      <c r="B15" s="964" t="s">
        <v>195</v>
      </c>
      <c r="C15" s="122">
        <v>2.8180000000000001</v>
      </c>
      <c r="D15" s="122">
        <v>2.500072804726448</v>
      </c>
      <c r="E15" s="122">
        <v>5.3180728047264481</v>
      </c>
      <c r="F15" s="963"/>
      <c r="G15" s="122">
        <v>16.350123864574726</v>
      </c>
      <c r="H15" s="122">
        <v>3.0108283776863587</v>
      </c>
      <c r="I15" s="957">
        <v>9.6735987776128685</v>
      </c>
    </row>
    <row r="16" spans="1:9" ht="14.25" x14ac:dyDescent="0.2">
      <c r="B16" s="964" t="s">
        <v>980</v>
      </c>
      <c r="C16" s="122">
        <v>7.0449999999999999</v>
      </c>
      <c r="D16" s="122">
        <v>6.7260438727304734</v>
      </c>
      <c r="E16" s="122">
        <v>13.771043872730473</v>
      </c>
      <c r="F16" s="963"/>
      <c r="G16" s="122">
        <v>17.455818606202065</v>
      </c>
      <c r="H16" s="122">
        <v>4.9632314720735593</v>
      </c>
      <c r="I16" s="957">
        <v>11.003094250608347</v>
      </c>
    </row>
    <row r="17" spans="2:9" x14ac:dyDescent="0.2">
      <c r="B17" s="964" t="s">
        <v>294</v>
      </c>
      <c r="C17" s="122">
        <v>4.4379999999999997</v>
      </c>
      <c r="D17" s="122">
        <v>4.9311631211811315</v>
      </c>
      <c r="E17" s="122">
        <v>9.3691631211811313</v>
      </c>
      <c r="F17" s="122"/>
      <c r="G17" s="122">
        <v>8.7745098039215605</v>
      </c>
      <c r="H17" s="122">
        <v>7.1758991780293657</v>
      </c>
      <c r="I17" s="957">
        <v>7.9272332816626268</v>
      </c>
    </row>
    <row r="18" spans="2:9" x14ac:dyDescent="0.2">
      <c r="B18" s="964" t="s">
        <v>351</v>
      </c>
      <c r="C18" s="122">
        <v>5.6509999999999998</v>
      </c>
      <c r="D18" s="122">
        <v>5.84068181599973</v>
      </c>
      <c r="E18" s="122">
        <v>11.49168181599973</v>
      </c>
      <c r="F18" s="963"/>
      <c r="G18" s="122">
        <v>4.4740247735256089</v>
      </c>
      <c r="H18" s="122">
        <v>2.3244887175846163</v>
      </c>
      <c r="I18" s="957">
        <v>3.3703500584665758</v>
      </c>
    </row>
    <row r="19" spans="2:9" x14ac:dyDescent="0.2">
      <c r="B19" s="964" t="s">
        <v>264</v>
      </c>
      <c r="C19" s="122">
        <v>15.027000000000001</v>
      </c>
      <c r="D19" s="122">
        <v>14.317479318538158</v>
      </c>
      <c r="E19" s="122">
        <v>29.344479318538159</v>
      </c>
      <c r="F19" s="963"/>
      <c r="G19" s="122">
        <v>1.9955202606393829</v>
      </c>
      <c r="H19" s="122">
        <v>-0.82787754701006966</v>
      </c>
      <c r="I19" s="957">
        <v>0.59814644682263385</v>
      </c>
    </row>
    <row r="20" spans="2:9" x14ac:dyDescent="0.2">
      <c r="B20" s="964" t="s">
        <v>265</v>
      </c>
      <c r="C20" s="122">
        <v>16.094000000000001</v>
      </c>
      <c r="D20" s="122">
        <v>16.098792611749992</v>
      </c>
      <c r="E20" s="122">
        <v>32.192792611749994</v>
      </c>
      <c r="F20" s="963"/>
      <c r="G20" s="122">
        <v>5.9931506849315364</v>
      </c>
      <c r="H20" s="122">
        <v>6.0806049799024375</v>
      </c>
      <c r="I20" s="957">
        <v>6.0368663101119768</v>
      </c>
    </row>
    <row r="21" spans="2:9" ht="14.25" x14ac:dyDescent="0.2">
      <c r="B21" s="966" t="s">
        <v>981</v>
      </c>
      <c r="C21" s="967">
        <v>32.323192733970302</v>
      </c>
      <c r="D21" s="967">
        <v>32.260081132816481</v>
      </c>
      <c r="E21" s="967">
        <v>64.583273866787067</v>
      </c>
      <c r="F21" s="967"/>
      <c r="G21" s="967">
        <v>8.3419510592314339</v>
      </c>
      <c r="H21" s="967">
        <v>8.0960690859507309</v>
      </c>
      <c r="I21" s="957">
        <v>8.2189905463520887</v>
      </c>
    </row>
    <row r="22" spans="2:9" ht="14.25" x14ac:dyDescent="0.2">
      <c r="B22" s="135" t="s">
        <v>978</v>
      </c>
      <c r="C22" s="136">
        <v>331.7801</v>
      </c>
      <c r="D22" s="136">
        <v>358.50895080100912</v>
      </c>
      <c r="E22" s="136">
        <v>690.28905080100913</v>
      </c>
      <c r="F22" s="136"/>
      <c r="G22" s="137">
        <v>3.7837677206240983</v>
      </c>
      <c r="H22" s="137">
        <v>1.5655005484709328</v>
      </c>
      <c r="I22" s="138">
        <v>2.6197287515232759</v>
      </c>
    </row>
    <row r="23" spans="2:9" ht="12.75" customHeight="1" x14ac:dyDescent="0.2">
      <c r="B23" s="139" t="s">
        <v>982</v>
      </c>
      <c r="C23" s="122"/>
      <c r="D23" s="122"/>
      <c r="E23" s="122"/>
      <c r="F23" s="122"/>
      <c r="G23" s="122"/>
      <c r="H23" s="122"/>
      <c r="I23" s="957"/>
    </row>
    <row r="24" spans="2:9" ht="12.75" customHeight="1" x14ac:dyDescent="0.2">
      <c r="B24" s="898" t="s">
        <v>983</v>
      </c>
      <c r="C24" s="122"/>
      <c r="D24" s="122"/>
      <c r="E24" s="122"/>
      <c r="F24" s="122"/>
      <c r="G24" s="122"/>
      <c r="H24" s="122"/>
      <c r="I24" s="957"/>
    </row>
    <row r="25" spans="2:9" ht="33.75" customHeight="1" thickBot="1" x14ac:dyDescent="0.25">
      <c r="B25" s="1300" t="s">
        <v>984</v>
      </c>
      <c r="C25" s="1301"/>
      <c r="D25" s="1301"/>
      <c r="E25" s="1301"/>
      <c r="F25" s="1301"/>
      <c r="G25" s="1301"/>
      <c r="H25" s="1301"/>
      <c r="I25" s="1302"/>
    </row>
  </sheetData>
  <mergeCells count="5">
    <mergeCell ref="C4:E4"/>
    <mergeCell ref="G4:I4"/>
    <mergeCell ref="D5:E5"/>
    <mergeCell ref="H5:I5"/>
    <mergeCell ref="B25:I2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3"/>
  </sheetPr>
  <dimension ref="A1:G25"/>
  <sheetViews>
    <sheetView zoomScaleNormal="100" workbookViewId="0"/>
  </sheetViews>
  <sheetFormatPr defaultRowHeight="12.75" x14ac:dyDescent="0.2"/>
  <cols>
    <col min="1" max="1" width="9.140625" style="7"/>
    <col min="2" max="2" width="37.42578125" style="7" customWidth="1"/>
    <col min="3" max="3" width="10.85546875" style="7" customWidth="1"/>
    <col min="4" max="7" width="10.7109375" style="7" customWidth="1"/>
    <col min="8" max="16384" width="9.140625" style="7"/>
  </cols>
  <sheetData>
    <row r="1" spans="1:7" ht="39.950000000000003" customHeight="1" x14ac:dyDescent="0.2">
      <c r="A1" s="9" t="s">
        <v>90</v>
      </c>
    </row>
    <row r="2" spans="1:7" ht="16.5" x14ac:dyDescent="0.25">
      <c r="B2" s="8" t="s">
        <v>16</v>
      </c>
    </row>
    <row r="3" spans="1:7" ht="15.75" thickBot="1" x14ac:dyDescent="0.3">
      <c r="B3" s="21"/>
      <c r="C3" s="65"/>
      <c r="D3" s="65"/>
      <c r="E3" s="65"/>
      <c r="F3" s="65"/>
      <c r="G3" s="66"/>
    </row>
    <row r="4" spans="1:7" x14ac:dyDescent="0.2">
      <c r="B4" s="24"/>
      <c r="C4" s="1247" t="s">
        <v>184</v>
      </c>
      <c r="D4" s="1247"/>
      <c r="E4" s="1247"/>
      <c r="F4" s="1247"/>
      <c r="G4" s="1248"/>
    </row>
    <row r="5" spans="1:7" x14ac:dyDescent="0.2">
      <c r="B5" s="25"/>
      <c r="C5" s="1249" t="s">
        <v>199</v>
      </c>
      <c r="D5" s="1249"/>
      <c r="E5" s="1249"/>
      <c r="F5" s="1249"/>
      <c r="G5" s="1250"/>
    </row>
    <row r="6" spans="1:7" x14ac:dyDescent="0.2">
      <c r="B6" s="25"/>
      <c r="C6" s="105" t="s">
        <v>185</v>
      </c>
      <c r="D6" s="105" t="s">
        <v>186</v>
      </c>
      <c r="E6" s="105" t="s">
        <v>187</v>
      </c>
      <c r="F6" s="105" t="s">
        <v>188</v>
      </c>
      <c r="G6" s="106" t="s">
        <v>189</v>
      </c>
    </row>
    <row r="7" spans="1:7" x14ac:dyDescent="0.2">
      <c r="B7" s="33" t="s">
        <v>312</v>
      </c>
      <c r="C7" s="34">
        <v>283.65950529946451</v>
      </c>
      <c r="D7" s="34">
        <v>292.40446430995354</v>
      </c>
      <c r="E7" s="34">
        <v>304.27487507871217</v>
      </c>
      <c r="F7" s="34">
        <v>317.8496158408916</v>
      </c>
      <c r="G7" s="35">
        <v>332.62085115457808</v>
      </c>
    </row>
    <row r="8" spans="1:7" x14ac:dyDescent="0.2">
      <c r="B8" s="33" t="s">
        <v>316</v>
      </c>
      <c r="C8" s="34">
        <v>285.52960639452385</v>
      </c>
      <c r="D8" s="34">
        <v>292.39390988256162</v>
      </c>
      <c r="E8" s="34">
        <v>300.70770609600083</v>
      </c>
      <c r="F8" s="34">
        <v>311.17377570741735</v>
      </c>
      <c r="G8" s="35">
        <v>322.73682677397596</v>
      </c>
    </row>
    <row r="9" spans="1:7" x14ac:dyDescent="0.2">
      <c r="B9" s="30" t="s">
        <v>352</v>
      </c>
      <c r="C9" s="70">
        <v>1.87010109505934</v>
      </c>
      <c r="D9" s="70">
        <v>-1.0554427391923582E-2</v>
      </c>
      <c r="E9" s="70">
        <v>-3.5671689827113369</v>
      </c>
      <c r="F9" s="70">
        <v>-6.675840133474253</v>
      </c>
      <c r="G9" s="73">
        <v>-9.8840243806021135</v>
      </c>
    </row>
    <row r="10" spans="1:7" x14ac:dyDescent="0.2">
      <c r="B10" s="114"/>
      <c r="C10" s="1303"/>
      <c r="D10" s="1303"/>
      <c r="E10" s="1303"/>
      <c r="F10" s="1303"/>
      <c r="G10" s="1304"/>
    </row>
    <row r="11" spans="1:7" x14ac:dyDescent="0.2">
      <c r="B11" s="30" t="s">
        <v>229</v>
      </c>
      <c r="C11" s="73">
        <v>1.7866475257305188</v>
      </c>
      <c r="D11" s="73">
        <v>-0.39377381259834127</v>
      </c>
      <c r="E11" s="73">
        <v>-4.0044886822507948</v>
      </c>
      <c r="F11" s="73">
        <v>-6.4038402992349317</v>
      </c>
      <c r="G11" s="73">
        <v>-9.5815003839642774</v>
      </c>
    </row>
    <row r="12" spans="1:7" x14ac:dyDescent="0.2">
      <c r="B12" s="71" t="s">
        <v>353</v>
      </c>
      <c r="C12" s="11"/>
      <c r="D12" s="11"/>
      <c r="E12" s="11"/>
      <c r="F12" s="11"/>
      <c r="G12" s="32"/>
    </row>
    <row r="13" spans="1:7" x14ac:dyDescent="0.2">
      <c r="B13" s="72" t="s">
        <v>354</v>
      </c>
      <c r="C13" s="34">
        <v>-1.3168831511473253</v>
      </c>
      <c r="D13" s="34">
        <v>-4.0439432901703842</v>
      </c>
      <c r="E13" s="34">
        <v>-6.8121968785278293</v>
      </c>
      <c r="F13" s="34">
        <v>-9.9065105227647283</v>
      </c>
      <c r="G13" s="35">
        <v>-12.52750240746075</v>
      </c>
    </row>
    <row r="14" spans="1:7" x14ac:dyDescent="0.2">
      <c r="B14" s="72" t="s">
        <v>355</v>
      </c>
      <c r="C14" s="34">
        <v>2.0486126385800962</v>
      </c>
      <c r="D14" s="34">
        <v>2.352487128057124</v>
      </c>
      <c r="E14" s="34">
        <v>2.2116289097260959</v>
      </c>
      <c r="F14" s="34">
        <v>2.2468993134569972</v>
      </c>
      <c r="G14" s="35">
        <v>2.1728744937918236</v>
      </c>
    </row>
    <row r="15" spans="1:7" x14ac:dyDescent="0.2">
      <c r="B15" s="72" t="s">
        <v>356</v>
      </c>
      <c r="C15" s="34">
        <v>-3.4600475087812811E-2</v>
      </c>
      <c r="D15" s="34">
        <v>-0.38029313786323471</v>
      </c>
      <c r="E15" s="34">
        <v>-0.44056147513343602</v>
      </c>
      <c r="F15" s="34">
        <v>-0.28440318096562989</v>
      </c>
      <c r="G15" s="35">
        <v>-0.33831982421587597</v>
      </c>
    </row>
    <row r="16" spans="1:7" x14ac:dyDescent="0.2">
      <c r="B16" s="72" t="s">
        <v>357</v>
      </c>
      <c r="C16" s="35">
        <v>-3.2668816447405788E-3</v>
      </c>
      <c r="D16" s="35">
        <v>-9.0830104377492948E-2</v>
      </c>
      <c r="E16" s="35">
        <v>-0.1845659305043805</v>
      </c>
      <c r="F16" s="35">
        <v>-0.35733726289535389</v>
      </c>
      <c r="G16" s="35">
        <v>-0.54125397676196685</v>
      </c>
    </row>
    <row r="17" spans="2:7" x14ac:dyDescent="0.2">
      <c r="B17" s="71" t="s">
        <v>358</v>
      </c>
      <c r="C17" s="34"/>
      <c r="D17" s="34"/>
      <c r="E17" s="34"/>
      <c r="F17" s="34"/>
      <c r="G17" s="35"/>
    </row>
    <row r="18" spans="2:7" x14ac:dyDescent="0.2">
      <c r="B18" s="72" t="s">
        <v>359</v>
      </c>
      <c r="C18" s="34">
        <v>1.2013445085957355</v>
      </c>
      <c r="D18" s="34">
        <v>1.1312394563736161</v>
      </c>
      <c r="E18" s="34">
        <v>1.1558859149346536</v>
      </c>
      <c r="F18" s="34">
        <v>1.1796527952743636</v>
      </c>
      <c r="G18" s="35">
        <v>1.2012384252948687</v>
      </c>
    </row>
    <row r="19" spans="2:7" x14ac:dyDescent="0.2">
      <c r="B19" s="72" t="s">
        <v>360</v>
      </c>
      <c r="C19" s="34">
        <v>0.48583262525303145</v>
      </c>
      <c r="D19" s="34">
        <v>0.50714133324388966</v>
      </c>
      <c r="E19" s="34">
        <v>0.52595465696774768</v>
      </c>
      <c r="F19" s="34">
        <v>0.54284448807359875</v>
      </c>
      <c r="G19" s="35">
        <v>0.5768903304587657</v>
      </c>
    </row>
    <row r="20" spans="2:7" x14ac:dyDescent="0.2">
      <c r="B20" s="72" t="s">
        <v>334</v>
      </c>
      <c r="C20" s="34">
        <v>0.21219269631449508</v>
      </c>
      <c r="D20" s="34">
        <v>0.30534831448636018</v>
      </c>
      <c r="E20" s="34">
        <v>0.35387148933442747</v>
      </c>
      <c r="F20" s="34">
        <v>0.40439823274973624</v>
      </c>
      <c r="G20" s="35">
        <v>0.48254614601863527</v>
      </c>
    </row>
    <row r="21" spans="2:7" x14ac:dyDescent="0.2">
      <c r="B21" s="72" t="s">
        <v>361</v>
      </c>
      <c r="C21" s="34">
        <v>-0.49610119820867271</v>
      </c>
      <c r="D21" s="34">
        <v>0.11974960361082822</v>
      </c>
      <c r="E21" s="34">
        <v>-0.46073511661818428</v>
      </c>
      <c r="F21" s="34">
        <v>0.31083875170383862</v>
      </c>
      <c r="G21" s="35">
        <v>2.0746158005611959E-2</v>
      </c>
    </row>
    <row r="22" spans="2:7" x14ac:dyDescent="0.2">
      <c r="B22" s="72" t="s">
        <v>362</v>
      </c>
      <c r="C22" s="78">
        <v>-0.31048323692428803</v>
      </c>
      <c r="D22" s="78">
        <v>-0.29467311595904788</v>
      </c>
      <c r="E22" s="78">
        <v>-0.35377025242988869</v>
      </c>
      <c r="F22" s="78">
        <v>-0.54022291386775301</v>
      </c>
      <c r="G22" s="79">
        <v>-0.62871972909539009</v>
      </c>
    </row>
    <row r="23" spans="2:7" x14ac:dyDescent="0.2">
      <c r="B23" s="118"/>
      <c r="C23" s="119"/>
      <c r="D23" s="119"/>
      <c r="E23" s="119"/>
      <c r="F23" s="119"/>
      <c r="G23" s="120"/>
    </row>
    <row r="24" spans="2:7" x14ac:dyDescent="0.2">
      <c r="B24" s="30" t="s">
        <v>234</v>
      </c>
      <c r="C24" s="70">
        <v>-1.2709021621389703E-2</v>
      </c>
      <c r="D24" s="70">
        <v>-1.8165526422960938E-2</v>
      </c>
      <c r="E24" s="70">
        <v>-0.42721100859815769</v>
      </c>
      <c r="F24" s="70">
        <v>-0.42046333088548893</v>
      </c>
      <c r="G24" s="73">
        <v>-0.28906222061143494</v>
      </c>
    </row>
    <row r="25" spans="2:7" ht="13.5" thickBot="1" x14ac:dyDescent="0.25">
      <c r="B25" s="141" t="s">
        <v>343</v>
      </c>
      <c r="C25" s="142">
        <v>9.6162590950210874E-2</v>
      </c>
      <c r="D25" s="142">
        <v>0.40138491162937862</v>
      </c>
      <c r="E25" s="142">
        <v>0.8645307081376159</v>
      </c>
      <c r="F25" s="142">
        <v>0.14846349664616718</v>
      </c>
      <c r="G25" s="143">
        <v>-1.3461776026400913E-2</v>
      </c>
    </row>
  </sheetData>
  <mergeCells count="3">
    <mergeCell ref="C4:G4"/>
    <mergeCell ref="C5:G5"/>
    <mergeCell ref="C10:G1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
  <sheetViews>
    <sheetView zoomScaleNormal="100" workbookViewId="0"/>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3"/>
  </sheetPr>
  <dimension ref="A1:G23"/>
  <sheetViews>
    <sheetView zoomScaleNormal="100" workbookViewId="0"/>
  </sheetViews>
  <sheetFormatPr defaultRowHeight="12.75" x14ac:dyDescent="0.2"/>
  <cols>
    <col min="1" max="1" width="9.140625" style="7"/>
    <col min="2" max="2" width="37.140625" style="7" customWidth="1"/>
    <col min="3" max="7" width="10.7109375" style="7" customWidth="1"/>
    <col min="8" max="8" width="5.85546875" style="7" customWidth="1"/>
    <col min="9" max="16384" width="9.140625" style="7"/>
  </cols>
  <sheetData>
    <row r="1" spans="1:7" ht="39.950000000000003" customHeight="1" x14ac:dyDescent="0.2">
      <c r="A1" s="9" t="s">
        <v>90</v>
      </c>
    </row>
    <row r="2" spans="1:7" ht="16.5" x14ac:dyDescent="0.25">
      <c r="B2" s="8" t="s">
        <v>17</v>
      </c>
    </row>
    <row r="3" spans="1:7" ht="15.75" thickBot="1" x14ac:dyDescent="0.3">
      <c r="B3" s="21"/>
      <c r="C3" s="65"/>
      <c r="D3" s="65"/>
      <c r="E3" s="65"/>
      <c r="F3" s="65"/>
      <c r="G3" s="66"/>
    </row>
    <row r="4" spans="1:7" x14ac:dyDescent="0.2">
      <c r="B4" s="24"/>
      <c r="C4" s="1247" t="s">
        <v>184</v>
      </c>
      <c r="D4" s="1247"/>
      <c r="E4" s="1247"/>
      <c r="F4" s="1247"/>
      <c r="G4" s="1248"/>
    </row>
    <row r="5" spans="1:7" x14ac:dyDescent="0.2">
      <c r="B5" s="25"/>
      <c r="C5" s="1249" t="s">
        <v>199</v>
      </c>
      <c r="D5" s="1249"/>
      <c r="E5" s="1249"/>
      <c r="F5" s="1249"/>
      <c r="G5" s="1250"/>
    </row>
    <row r="6" spans="1:7" x14ac:dyDescent="0.2">
      <c r="B6" s="25"/>
      <c r="C6" s="105" t="s">
        <v>185</v>
      </c>
      <c r="D6" s="105" t="s">
        <v>186</v>
      </c>
      <c r="E6" s="105" t="s">
        <v>187</v>
      </c>
      <c r="F6" s="105" t="s">
        <v>188</v>
      </c>
      <c r="G6" s="106" t="s">
        <v>189</v>
      </c>
    </row>
    <row r="7" spans="1:7" x14ac:dyDescent="0.2">
      <c r="B7" s="33" t="s">
        <v>312</v>
      </c>
      <c r="C7" s="1157">
        <v>24.78699542841029</v>
      </c>
      <c r="D7" s="1157">
        <v>29.140551613370107</v>
      </c>
      <c r="E7" s="1157">
        <v>31.169970642977088</v>
      </c>
      <c r="F7" s="1157">
        <v>32.495174539255324</v>
      </c>
      <c r="G7" s="1211">
        <v>34.518650117453873</v>
      </c>
    </row>
    <row r="8" spans="1:7" x14ac:dyDescent="0.2">
      <c r="B8" s="33" t="s">
        <v>316</v>
      </c>
      <c r="C8" s="34">
        <v>25.476800000000001</v>
      </c>
      <c r="D8" s="34">
        <v>29.854042766804266</v>
      </c>
      <c r="E8" s="34">
        <v>31.804406937996994</v>
      </c>
      <c r="F8" s="34">
        <v>33.514968860112923</v>
      </c>
      <c r="G8" s="35">
        <v>34.421438766211772</v>
      </c>
    </row>
    <row r="9" spans="1:7" x14ac:dyDescent="0.2">
      <c r="B9" s="30" t="s">
        <v>352</v>
      </c>
      <c r="C9" s="70">
        <v>0.6898045715897112</v>
      </c>
      <c r="D9" s="70">
        <v>0.71349115343415903</v>
      </c>
      <c r="E9" s="70">
        <v>0.63443629501990628</v>
      </c>
      <c r="F9" s="70">
        <v>1.0197943208575992</v>
      </c>
      <c r="G9" s="73">
        <v>-9.7211351242101784E-2</v>
      </c>
    </row>
    <row r="10" spans="1:7" x14ac:dyDescent="0.2">
      <c r="B10" s="114"/>
      <c r="C10" s="1303"/>
      <c r="D10" s="1303"/>
      <c r="E10" s="1303"/>
      <c r="F10" s="1303"/>
      <c r="G10" s="1304"/>
    </row>
    <row r="11" spans="1:7" x14ac:dyDescent="0.2">
      <c r="B11" s="30" t="s">
        <v>229</v>
      </c>
      <c r="C11" s="73">
        <v>0.69283984507861684</v>
      </c>
      <c r="D11" s="73">
        <v>0.66934730835488798</v>
      </c>
      <c r="E11" s="73">
        <v>0.46699493912542295</v>
      </c>
      <c r="F11" s="73">
        <v>0.82334283668876995</v>
      </c>
      <c r="G11" s="73">
        <v>0.94391944877938971</v>
      </c>
    </row>
    <row r="12" spans="1:7" x14ac:dyDescent="0.2">
      <c r="B12" s="71" t="s">
        <v>353</v>
      </c>
      <c r="C12" s="11"/>
      <c r="D12" s="11"/>
      <c r="E12" s="11"/>
      <c r="F12" s="11"/>
      <c r="G12" s="32"/>
    </row>
    <row r="13" spans="1:7" x14ac:dyDescent="0.2">
      <c r="B13" s="72" t="s">
        <v>363</v>
      </c>
      <c r="C13" s="34">
        <v>0.1033820108736254</v>
      </c>
      <c r="D13" s="34">
        <v>-0.16947498137041475</v>
      </c>
      <c r="E13" s="34">
        <v>-0.27027357818783637</v>
      </c>
      <c r="F13" s="34">
        <v>-0.53747740134117339</v>
      </c>
      <c r="G13" s="35">
        <v>-0.7768846383681739</v>
      </c>
    </row>
    <row r="14" spans="1:7" x14ac:dyDescent="0.2">
      <c r="B14" s="72" t="s">
        <v>364</v>
      </c>
      <c r="C14" s="34">
        <v>-0.28354291272695625</v>
      </c>
      <c r="D14" s="34">
        <v>-0.54656236608340991</v>
      </c>
      <c r="E14" s="34">
        <v>-0.56358941596539447</v>
      </c>
      <c r="F14" s="34">
        <v>-0.71585875691472034</v>
      </c>
      <c r="G14" s="35">
        <v>-0.77047949178918496</v>
      </c>
    </row>
    <row r="15" spans="1:7" x14ac:dyDescent="0.2">
      <c r="B15" s="72" t="s">
        <v>365</v>
      </c>
      <c r="C15" s="34">
        <v>-3.0135666822374334E-2</v>
      </c>
      <c r="D15" s="34">
        <v>-9.3182069809430682E-2</v>
      </c>
      <c r="E15" s="34">
        <v>-0.12043449953803792</v>
      </c>
      <c r="F15" s="34">
        <v>-0.14581555886410932</v>
      </c>
      <c r="G15" s="35">
        <v>-0.1661930744799538</v>
      </c>
    </row>
    <row r="16" spans="1:7" x14ac:dyDescent="0.2">
      <c r="B16" s="72" t="s">
        <v>357</v>
      </c>
      <c r="C16" s="34">
        <v>3.1250776047309047E-3</v>
      </c>
      <c r="D16" s="34">
        <v>5.238539478637904E-2</v>
      </c>
      <c r="E16" s="34">
        <v>0.18544074275918321</v>
      </c>
      <c r="F16" s="34">
        <v>0.29897820409517589</v>
      </c>
      <c r="G16" s="35">
        <v>0.48966224843841338</v>
      </c>
    </row>
    <row r="17" spans="2:7" x14ac:dyDescent="0.2">
      <c r="B17" s="71" t="s">
        <v>358</v>
      </c>
      <c r="C17" s="34"/>
      <c r="D17" s="34"/>
      <c r="E17" s="34"/>
      <c r="F17" s="34"/>
      <c r="G17" s="35"/>
    </row>
    <row r="18" spans="2:7" x14ac:dyDescent="0.2">
      <c r="B18" s="72" t="s">
        <v>334</v>
      </c>
      <c r="C18" s="34">
        <v>0.16818757919105315</v>
      </c>
      <c r="D18" s="34">
        <v>0.30489777850681321</v>
      </c>
      <c r="E18" s="34">
        <v>0.41074876169050212</v>
      </c>
      <c r="F18" s="34">
        <v>0.49456125990887806</v>
      </c>
      <c r="G18" s="35">
        <v>0.56550003099298896</v>
      </c>
    </row>
    <row r="19" spans="2:7" x14ac:dyDescent="0.2">
      <c r="B19" s="72" t="s">
        <v>361</v>
      </c>
      <c r="C19" s="34">
        <v>4.0958429152804454E-2</v>
      </c>
      <c r="D19" s="34">
        <v>2.9198008386632866E-2</v>
      </c>
      <c r="E19" s="34">
        <v>-0.37615752800716656</v>
      </c>
      <c r="F19" s="34">
        <v>0.23190631187653343</v>
      </c>
      <c r="G19" s="35">
        <v>0.32240119479670831</v>
      </c>
    </row>
    <row r="20" spans="2:7" x14ac:dyDescent="0.2">
      <c r="B20" s="72" t="s">
        <v>362</v>
      </c>
      <c r="C20" s="78">
        <v>0.69086532780573351</v>
      </c>
      <c r="D20" s="78">
        <v>1.0920855439383184</v>
      </c>
      <c r="E20" s="78">
        <v>1.2012604563741729</v>
      </c>
      <c r="F20" s="78">
        <v>1.1970487779281855</v>
      </c>
      <c r="G20" s="79">
        <v>1.2799131791885918</v>
      </c>
    </row>
    <row r="21" spans="2:7" x14ac:dyDescent="0.2">
      <c r="B21" s="118"/>
      <c r="C21" s="1303"/>
      <c r="D21" s="1303"/>
      <c r="E21" s="1303"/>
      <c r="F21" s="1303"/>
      <c r="G21" s="1304"/>
    </row>
    <row r="22" spans="2:7" x14ac:dyDescent="0.2">
      <c r="B22" s="30" t="s">
        <v>234</v>
      </c>
      <c r="C22" s="70">
        <v>-4.0000000000000001E-3</v>
      </c>
      <c r="D22" s="70">
        <v>3.6242766804266288E-2</v>
      </c>
      <c r="E22" s="70">
        <v>0.13750693799699359</v>
      </c>
      <c r="F22" s="70">
        <v>0.1464688601129242</v>
      </c>
      <c r="G22" s="73">
        <v>-1.0170112337882231</v>
      </c>
    </row>
    <row r="23" spans="2:7" ht="13.5" thickBot="1" x14ac:dyDescent="0.25">
      <c r="B23" s="141" t="s">
        <v>343</v>
      </c>
      <c r="C23" s="142">
        <v>9.6472651109434085E-4</v>
      </c>
      <c r="D23" s="142">
        <v>7.9010782750046932E-3</v>
      </c>
      <c r="E23" s="142">
        <v>2.9934417897489764E-2</v>
      </c>
      <c r="F23" s="142">
        <v>4.9982624055905034E-2</v>
      </c>
      <c r="G23" s="143">
        <v>-2.4119566233268414E-2</v>
      </c>
    </row>
  </sheetData>
  <mergeCells count="4">
    <mergeCell ref="C4:G4"/>
    <mergeCell ref="C5:G5"/>
    <mergeCell ref="C10:G10"/>
    <mergeCell ref="C21:G21"/>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3"/>
  </sheetPr>
  <dimension ref="A1:G20"/>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18</v>
      </c>
    </row>
    <row r="3" spans="1:7" ht="15.75" thickBot="1" x14ac:dyDescent="0.3">
      <c r="B3" s="144"/>
      <c r="C3" s="65"/>
      <c r="D3" s="65"/>
      <c r="E3" s="65"/>
      <c r="F3" s="65"/>
      <c r="G3" s="65"/>
    </row>
    <row r="4" spans="1:7" x14ac:dyDescent="0.2">
      <c r="B4" s="24"/>
      <c r="C4" s="1247" t="s">
        <v>184</v>
      </c>
      <c r="D4" s="1247"/>
      <c r="E4" s="1247"/>
      <c r="F4" s="1247"/>
      <c r="G4" s="1248"/>
    </row>
    <row r="5" spans="1:7" x14ac:dyDescent="0.2">
      <c r="B5" s="25"/>
      <c r="C5" s="1249" t="s">
        <v>199</v>
      </c>
      <c r="D5" s="1249"/>
      <c r="E5" s="1249"/>
      <c r="F5" s="1249"/>
      <c r="G5" s="1250"/>
    </row>
    <row r="6" spans="1:7" x14ac:dyDescent="0.2">
      <c r="B6" s="25"/>
      <c r="C6" s="105" t="s">
        <v>185</v>
      </c>
      <c r="D6" s="105" t="s">
        <v>186</v>
      </c>
      <c r="E6" s="105" t="s">
        <v>187</v>
      </c>
      <c r="F6" s="105" t="s">
        <v>188</v>
      </c>
      <c r="G6" s="106" t="s">
        <v>189</v>
      </c>
    </row>
    <row r="7" spans="1:7" x14ac:dyDescent="0.2">
      <c r="B7" s="33" t="s">
        <v>312</v>
      </c>
      <c r="C7" s="34">
        <v>125.44575156997726</v>
      </c>
      <c r="D7" s="34">
        <v>130.75729109200978</v>
      </c>
      <c r="E7" s="34">
        <v>136.2034819916816</v>
      </c>
      <c r="F7" s="34">
        <v>141.56307728618407</v>
      </c>
      <c r="G7" s="35">
        <v>146.73325803023258</v>
      </c>
    </row>
    <row r="8" spans="1:7" x14ac:dyDescent="0.2">
      <c r="B8" s="33" t="s">
        <v>316</v>
      </c>
      <c r="C8" s="34">
        <v>125.84275779186324</v>
      </c>
      <c r="D8" s="34">
        <v>130.28018404200435</v>
      </c>
      <c r="E8" s="34">
        <v>134.28899882268644</v>
      </c>
      <c r="F8" s="34">
        <v>138.79304899216669</v>
      </c>
      <c r="G8" s="35">
        <v>143.2014935115163</v>
      </c>
    </row>
    <row r="9" spans="1:7" x14ac:dyDescent="0.2">
      <c r="B9" s="30" t="s">
        <v>352</v>
      </c>
      <c r="C9" s="75">
        <v>0.39700622188597379</v>
      </c>
      <c r="D9" s="75">
        <v>-0.4771070500054293</v>
      </c>
      <c r="E9" s="75">
        <v>-1.9144831689951616</v>
      </c>
      <c r="F9" s="75">
        <v>-2.7700282940173793</v>
      </c>
      <c r="G9" s="76">
        <v>-3.5317645187162725</v>
      </c>
    </row>
    <row r="10" spans="1:7" x14ac:dyDescent="0.2">
      <c r="B10" s="114"/>
      <c r="C10" s="1303"/>
      <c r="D10" s="1303"/>
      <c r="E10" s="1303"/>
      <c r="F10" s="1303"/>
      <c r="G10" s="1304"/>
    </row>
    <row r="11" spans="1:7" x14ac:dyDescent="0.2">
      <c r="B11" s="30" t="s">
        <v>229</v>
      </c>
      <c r="C11" s="73">
        <v>0.28527809603290261</v>
      </c>
      <c r="D11" s="73">
        <v>-0.61820749713091161</v>
      </c>
      <c r="E11" s="73">
        <v>-2.3273028740776049</v>
      </c>
      <c r="F11" s="73">
        <v>-3.2142799222181933</v>
      </c>
      <c r="G11" s="73">
        <v>-3.9823996582676471</v>
      </c>
    </row>
    <row r="12" spans="1:7" x14ac:dyDescent="0.2">
      <c r="B12" s="71" t="s">
        <v>191</v>
      </c>
      <c r="C12" s="11"/>
      <c r="D12" s="11"/>
      <c r="E12" s="11"/>
      <c r="F12" s="11"/>
      <c r="G12" s="32"/>
    </row>
    <row r="13" spans="1:7" x14ac:dyDescent="0.2">
      <c r="B13" s="72" t="s">
        <v>366</v>
      </c>
      <c r="C13" s="35">
        <v>-0.33367908141810071</v>
      </c>
      <c r="D13" s="35">
        <v>-0.484081042594116</v>
      </c>
      <c r="E13" s="35">
        <v>-1.1201520320703564</v>
      </c>
      <c r="F13" s="35">
        <v>-1.5328236144802045</v>
      </c>
      <c r="G13" s="35">
        <v>-1.9992222696496196</v>
      </c>
    </row>
    <row r="14" spans="1:7" x14ac:dyDescent="0.2">
      <c r="B14" s="72" t="s">
        <v>367</v>
      </c>
      <c r="C14" s="34">
        <v>-0.20592348387379014</v>
      </c>
      <c r="D14" s="34">
        <v>-0.6489184462190748</v>
      </c>
      <c r="E14" s="34">
        <v>-0.92174218733236424</v>
      </c>
      <c r="F14" s="34">
        <v>-1.0720579863137674</v>
      </c>
      <c r="G14" s="34">
        <v>-1.1191836204536982</v>
      </c>
    </row>
    <row r="15" spans="1:7" x14ac:dyDescent="0.2">
      <c r="B15" s="72" t="s">
        <v>357</v>
      </c>
      <c r="C15" s="34">
        <v>-0.14070947360154251</v>
      </c>
      <c r="D15" s="34">
        <v>-0.34870140955640871</v>
      </c>
      <c r="E15" s="34">
        <v>-0.52714406415281689</v>
      </c>
      <c r="F15" s="34">
        <v>-0.90027828360791229</v>
      </c>
      <c r="G15" s="34">
        <v>-1.2052233602834752</v>
      </c>
    </row>
    <row r="16" spans="1:7" x14ac:dyDescent="0.2">
      <c r="B16" s="72" t="s">
        <v>361</v>
      </c>
      <c r="C16" s="34">
        <v>0.1168804010436288</v>
      </c>
      <c r="D16" s="34">
        <v>1.4461817318486283E-2</v>
      </c>
      <c r="E16" s="34">
        <v>-0.29011023094132543</v>
      </c>
      <c r="F16" s="34">
        <v>-0.44592141910525968</v>
      </c>
      <c r="G16" s="34">
        <v>-0.35231403048921495</v>
      </c>
    </row>
    <row r="17" spans="2:7" ht="13.5" customHeight="1" x14ac:dyDescent="0.2">
      <c r="B17" s="77" t="s">
        <v>368</v>
      </c>
      <c r="C17" s="78">
        <v>0.8487097338827071</v>
      </c>
      <c r="D17" s="78">
        <v>0.84903158392020162</v>
      </c>
      <c r="E17" s="78">
        <v>0.53184564041925797</v>
      </c>
      <c r="F17" s="78">
        <v>0.73680138128895067</v>
      </c>
      <c r="G17" s="78">
        <v>0.69354362260836089</v>
      </c>
    </row>
    <row r="18" spans="2:7" x14ac:dyDescent="0.2">
      <c r="B18" s="145"/>
      <c r="C18" s="119"/>
      <c r="D18" s="119"/>
      <c r="E18" s="119"/>
      <c r="F18" s="119"/>
      <c r="G18" s="120"/>
    </row>
    <row r="19" spans="2:7" x14ac:dyDescent="0.2">
      <c r="B19" s="146" t="s">
        <v>234</v>
      </c>
      <c r="C19" s="70">
        <v>-2E-3</v>
      </c>
      <c r="D19" s="70">
        <v>1.2607360693564256E-2</v>
      </c>
      <c r="E19" s="70">
        <v>0.1740804660505581</v>
      </c>
      <c r="F19" s="70">
        <v>0.35940851598593737</v>
      </c>
      <c r="G19" s="73">
        <v>0.43863596431650209</v>
      </c>
    </row>
    <row r="20" spans="2:7" ht="13.5" thickBot="1" x14ac:dyDescent="0.25">
      <c r="B20" s="147" t="s">
        <v>343</v>
      </c>
      <c r="C20" s="142">
        <v>0.11372812585307117</v>
      </c>
      <c r="D20" s="142">
        <v>0.12849308643191801</v>
      </c>
      <c r="E20" s="142">
        <v>0.23873923903188515</v>
      </c>
      <c r="F20" s="142">
        <v>8.4843112214876587E-2</v>
      </c>
      <c r="G20" s="142">
        <v>1.1999175234872681E-2</v>
      </c>
    </row>
  </sheetData>
  <mergeCells count="3">
    <mergeCell ref="C4:G4"/>
    <mergeCell ref="C5:G5"/>
    <mergeCell ref="C10:G1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sheetPr>
  <dimension ref="A1:G20"/>
  <sheetViews>
    <sheetView zoomScaleNormal="100" workbookViewId="0"/>
  </sheetViews>
  <sheetFormatPr defaultRowHeight="12.75" x14ac:dyDescent="0.2"/>
  <cols>
    <col min="1" max="1" width="9.140625" style="7"/>
    <col min="2" max="2" width="40.28515625" style="7" customWidth="1"/>
    <col min="3" max="7" width="10.28515625" style="7" customWidth="1"/>
    <col min="8" max="16384" width="9.140625" style="7"/>
  </cols>
  <sheetData>
    <row r="1" spans="1:7" ht="39.950000000000003" customHeight="1" x14ac:dyDescent="0.2">
      <c r="A1" s="9" t="s">
        <v>90</v>
      </c>
    </row>
    <row r="2" spans="1:7" ht="16.5" x14ac:dyDescent="0.25">
      <c r="B2" s="8" t="s">
        <v>19</v>
      </c>
    </row>
    <row r="3" spans="1:7" ht="15.75" thickBot="1" x14ac:dyDescent="0.3">
      <c r="B3" s="22"/>
      <c r="C3" s="65"/>
      <c r="D3" s="65"/>
      <c r="E3" s="65"/>
      <c r="F3" s="65"/>
      <c r="G3" s="66"/>
    </row>
    <row r="4" spans="1:7" x14ac:dyDescent="0.2">
      <c r="B4" s="24"/>
      <c r="C4" s="1247" t="s">
        <v>184</v>
      </c>
      <c r="D4" s="1247"/>
      <c r="E4" s="1247"/>
      <c r="F4" s="1247"/>
      <c r="G4" s="1248"/>
    </row>
    <row r="5" spans="1:7" x14ac:dyDescent="0.2">
      <c r="B5" s="25"/>
      <c r="C5" s="1249" t="s">
        <v>199</v>
      </c>
      <c r="D5" s="1249"/>
      <c r="E5" s="1249"/>
      <c r="F5" s="1249"/>
      <c r="G5" s="1250"/>
    </row>
    <row r="6" spans="1:7" x14ac:dyDescent="0.2">
      <c r="B6" s="25"/>
      <c r="C6" s="105" t="s">
        <v>185</v>
      </c>
      <c r="D6" s="105" t="s">
        <v>186</v>
      </c>
      <c r="E6" s="105" t="s">
        <v>187</v>
      </c>
      <c r="F6" s="67" t="s">
        <v>188</v>
      </c>
      <c r="G6" s="148" t="s">
        <v>189</v>
      </c>
    </row>
    <row r="7" spans="1:7" x14ac:dyDescent="0.2">
      <c r="B7" s="33" t="s">
        <v>312</v>
      </c>
      <c r="C7" s="34">
        <v>52.689140330722942</v>
      </c>
      <c r="D7" s="34">
        <v>54.190331668088653</v>
      </c>
      <c r="E7" s="34">
        <v>53.491380476700428</v>
      </c>
      <c r="F7" s="34">
        <v>52.468811327678566</v>
      </c>
      <c r="G7" s="35">
        <v>53.319529506336231</v>
      </c>
    </row>
    <row r="8" spans="1:7" x14ac:dyDescent="0.2">
      <c r="B8" s="33" t="s">
        <v>316</v>
      </c>
      <c r="C8" s="34">
        <v>51.527584482784725</v>
      </c>
      <c r="D8" s="34">
        <v>54.416342153179684</v>
      </c>
      <c r="E8" s="34">
        <v>53.407184012708491</v>
      </c>
      <c r="F8" s="34">
        <v>53.621237344881727</v>
      </c>
      <c r="G8" s="35">
        <v>54.047311538174149</v>
      </c>
    </row>
    <row r="9" spans="1:7" x14ac:dyDescent="0.2">
      <c r="B9" s="30" t="s">
        <v>352</v>
      </c>
      <c r="C9" s="70">
        <v>-1.1615558479382173</v>
      </c>
      <c r="D9" s="70">
        <v>0.22601048509103094</v>
      </c>
      <c r="E9" s="70">
        <v>-8.419646399193681E-2</v>
      </c>
      <c r="F9" s="70">
        <v>1.1524260172031617</v>
      </c>
      <c r="G9" s="73">
        <v>0.72778203183791845</v>
      </c>
    </row>
    <row r="10" spans="1:7" x14ac:dyDescent="0.2">
      <c r="B10" s="114"/>
      <c r="C10" s="1303"/>
      <c r="D10" s="1303"/>
      <c r="E10" s="1303"/>
      <c r="F10" s="1303"/>
      <c r="G10" s="1304"/>
    </row>
    <row r="11" spans="1:7" x14ac:dyDescent="0.2">
      <c r="B11" s="30" t="s">
        <v>229</v>
      </c>
      <c r="C11" s="70">
        <v>-1.2210603200632741</v>
      </c>
      <c r="D11" s="70">
        <v>-8.6472002815064952E-2</v>
      </c>
      <c r="E11" s="70">
        <v>-0.64185486398266411</v>
      </c>
      <c r="F11" s="70">
        <v>-0.15148181043187664</v>
      </c>
      <c r="G11" s="70">
        <v>-0.57659421988763615</v>
      </c>
    </row>
    <row r="12" spans="1:7" x14ac:dyDescent="0.2">
      <c r="B12" s="71" t="s">
        <v>191</v>
      </c>
      <c r="C12" s="34"/>
      <c r="D12" s="34"/>
      <c r="E12" s="34"/>
      <c r="F12" s="34"/>
      <c r="G12" s="35"/>
    </row>
    <row r="13" spans="1:7" x14ac:dyDescent="0.2">
      <c r="B13" s="72" t="s">
        <v>369</v>
      </c>
      <c r="C13" s="34">
        <v>-0.35638533351758084</v>
      </c>
      <c r="D13" s="34">
        <v>-0.81792698575055689</v>
      </c>
      <c r="E13" s="34">
        <v>-1.2188930540085565</v>
      </c>
      <c r="F13" s="34">
        <v>-1.528923612858998</v>
      </c>
      <c r="G13" s="35">
        <v>-1.7339707494725372</v>
      </c>
    </row>
    <row r="14" spans="1:7" x14ac:dyDescent="0.2">
      <c r="B14" s="72" t="s">
        <v>370</v>
      </c>
      <c r="C14" s="34">
        <v>7.6965361294116574E-2</v>
      </c>
      <c r="D14" s="34">
        <v>0.22300362103811205</v>
      </c>
      <c r="E14" s="34">
        <v>0.31579096771562742</v>
      </c>
      <c r="F14" s="34">
        <v>0.42433465914442287</v>
      </c>
      <c r="G14" s="35">
        <v>0.57562767347430532</v>
      </c>
    </row>
    <row r="15" spans="1:7" x14ac:dyDescent="0.2">
      <c r="B15" s="72" t="s">
        <v>357</v>
      </c>
      <c r="C15" s="34">
        <v>-2.4262114486701125E-3</v>
      </c>
      <c r="D15" s="34">
        <v>-2.1653500565531503E-2</v>
      </c>
      <c r="E15" s="34">
        <v>-8.9771677801458116E-2</v>
      </c>
      <c r="F15" s="34">
        <v>-0.17872451783571153</v>
      </c>
      <c r="G15" s="35">
        <v>-0.45041669286187247</v>
      </c>
    </row>
    <row r="16" spans="1:7" x14ac:dyDescent="0.2">
      <c r="B16" s="72" t="s">
        <v>371</v>
      </c>
      <c r="C16" s="34">
        <v>-0.5</v>
      </c>
      <c r="D16" s="34">
        <v>0</v>
      </c>
      <c r="E16" s="34">
        <v>0</v>
      </c>
      <c r="F16" s="34">
        <v>0</v>
      </c>
      <c r="G16" s="35">
        <v>0</v>
      </c>
    </row>
    <row r="17" spans="2:7" x14ac:dyDescent="0.2">
      <c r="B17" s="72" t="s">
        <v>368</v>
      </c>
      <c r="C17" s="34">
        <v>-0.43921413639113971</v>
      </c>
      <c r="D17" s="34">
        <v>0.53010486246291133</v>
      </c>
      <c r="E17" s="34">
        <v>0.3510189001117231</v>
      </c>
      <c r="F17" s="34">
        <v>1.13183166111841</v>
      </c>
      <c r="G17" s="35">
        <v>1.0321655489724681</v>
      </c>
    </row>
    <row r="18" spans="2:7" x14ac:dyDescent="0.2">
      <c r="B18" s="118"/>
      <c r="C18" s="1303"/>
      <c r="D18" s="1303"/>
      <c r="E18" s="1303"/>
      <c r="F18" s="1303"/>
      <c r="G18" s="1304"/>
    </row>
    <row r="19" spans="2:7" x14ac:dyDescent="0.2">
      <c r="B19" s="146" t="s">
        <v>234</v>
      </c>
      <c r="C19" s="70">
        <v>4.9650830847928616E-2</v>
      </c>
      <c r="D19" s="70">
        <v>0.2725705475128759</v>
      </c>
      <c r="E19" s="70">
        <v>0.50692765857770816</v>
      </c>
      <c r="F19" s="70">
        <v>1.2779521303343764</v>
      </c>
      <c r="G19" s="73">
        <v>1.3140636894457949</v>
      </c>
    </row>
    <row r="20" spans="2:7" ht="13.5" thickBot="1" x14ac:dyDescent="0.25">
      <c r="B20" s="147" t="s">
        <v>343</v>
      </c>
      <c r="C20" s="142">
        <v>9.85364127712819E-3</v>
      </c>
      <c r="D20" s="142">
        <v>3.9911940393219991E-2</v>
      </c>
      <c r="E20" s="142">
        <v>5.0730741413019129E-2</v>
      </c>
      <c r="F20" s="142">
        <v>2.5955697300661995E-2</v>
      </c>
      <c r="G20" s="142">
        <v>-9.6874377202402686E-3</v>
      </c>
    </row>
  </sheetData>
  <mergeCells count="4">
    <mergeCell ref="C4:G4"/>
    <mergeCell ref="C5:G5"/>
    <mergeCell ref="C10:G10"/>
    <mergeCell ref="C18:G1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3"/>
  </sheetPr>
  <dimension ref="A1:G20"/>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20</v>
      </c>
    </row>
    <row r="3" spans="1:7" ht="15.75" thickBot="1" x14ac:dyDescent="0.3">
      <c r="B3" s="21"/>
      <c r="C3" s="22"/>
      <c r="D3" s="22"/>
      <c r="E3" s="22"/>
      <c r="F3" s="22"/>
      <c r="G3" s="23"/>
    </row>
    <row r="4" spans="1:7" x14ac:dyDescent="0.2">
      <c r="B4" s="24"/>
      <c r="C4" s="1247" t="s">
        <v>184</v>
      </c>
      <c r="D4" s="1247"/>
      <c r="E4" s="1247"/>
      <c r="F4" s="1247"/>
      <c r="G4" s="1248"/>
    </row>
    <row r="5" spans="1:7" x14ac:dyDescent="0.2">
      <c r="B5" s="134"/>
      <c r="C5" s="1249" t="s">
        <v>199</v>
      </c>
      <c r="D5" s="1249"/>
      <c r="E5" s="1249"/>
      <c r="F5" s="1249"/>
      <c r="G5" s="1250"/>
    </row>
    <row r="6" spans="1:7" x14ac:dyDescent="0.2">
      <c r="B6" s="25"/>
      <c r="C6" s="105" t="s">
        <v>185</v>
      </c>
      <c r="D6" s="105" t="s">
        <v>186</v>
      </c>
      <c r="E6" s="105" t="s">
        <v>187</v>
      </c>
      <c r="F6" s="105" t="s">
        <v>188</v>
      </c>
      <c r="G6" s="106" t="s">
        <v>189</v>
      </c>
    </row>
    <row r="7" spans="1:7" x14ac:dyDescent="0.2">
      <c r="B7" s="33" t="s">
        <v>312</v>
      </c>
      <c r="C7" s="34">
        <v>13.603492176042819</v>
      </c>
      <c r="D7" s="34">
        <v>14.558890221583532</v>
      </c>
      <c r="E7" s="34">
        <v>15.474399242868314</v>
      </c>
      <c r="F7" s="34">
        <v>16.583993527851661</v>
      </c>
      <c r="G7" s="35">
        <v>17.752656909499514</v>
      </c>
    </row>
    <row r="8" spans="1:7" x14ac:dyDescent="0.2">
      <c r="B8" s="33" t="s">
        <v>316</v>
      </c>
      <c r="C8" s="34">
        <v>13.765393669153973</v>
      </c>
      <c r="D8" s="34">
        <v>14.045945701225671</v>
      </c>
      <c r="E8" s="34">
        <v>14.597960250177511</v>
      </c>
      <c r="F8" s="34">
        <v>15.318286049358385</v>
      </c>
      <c r="G8" s="35">
        <v>16.109781885977021</v>
      </c>
    </row>
    <row r="9" spans="1:7" x14ac:dyDescent="0.2">
      <c r="B9" s="30" t="s">
        <v>352</v>
      </c>
      <c r="C9" s="70">
        <v>0.16190149311115398</v>
      </c>
      <c r="D9" s="70">
        <v>-0.51294452035786087</v>
      </c>
      <c r="E9" s="70">
        <v>-0.87643899269080272</v>
      </c>
      <c r="F9" s="75">
        <v>-1.265707478493276</v>
      </c>
      <c r="G9" s="76">
        <v>-1.6428750235224925</v>
      </c>
    </row>
    <row r="10" spans="1:7" x14ac:dyDescent="0.2">
      <c r="B10" s="114"/>
      <c r="C10" s="1305"/>
      <c r="D10" s="1305"/>
      <c r="E10" s="1305"/>
      <c r="F10" s="1305"/>
      <c r="G10" s="1306"/>
    </row>
    <row r="11" spans="1:7" x14ac:dyDescent="0.2">
      <c r="B11" s="30" t="s">
        <v>229</v>
      </c>
      <c r="C11" s="149">
        <v>0.26482562441011137</v>
      </c>
      <c r="D11" s="149">
        <v>-6.2335079062033935E-2</v>
      </c>
      <c r="E11" s="149">
        <v>-0.39422924809360393</v>
      </c>
      <c r="F11" s="149">
        <v>-0.75076688003422154</v>
      </c>
      <c r="G11" s="149">
        <v>-1.0835752587803373</v>
      </c>
    </row>
    <row r="12" spans="1:7" x14ac:dyDescent="0.2">
      <c r="B12" s="71" t="s">
        <v>191</v>
      </c>
      <c r="C12" s="34"/>
      <c r="D12" s="34"/>
      <c r="E12" s="34"/>
      <c r="F12" s="34"/>
      <c r="G12" s="35"/>
    </row>
    <row r="13" spans="1:7" x14ac:dyDescent="0.2">
      <c r="B13" s="72" t="s">
        <v>372</v>
      </c>
      <c r="C13" s="150">
        <v>-0.43248547235119389</v>
      </c>
      <c r="D13" s="150">
        <v>-0.65527072064931613</v>
      </c>
      <c r="E13" s="150">
        <v>-0.94533512740276904</v>
      </c>
      <c r="F13" s="150">
        <v>-1.2918147241138784</v>
      </c>
      <c r="G13" s="150">
        <v>-1.5452045628762028</v>
      </c>
    </row>
    <row r="14" spans="1:7" x14ac:dyDescent="0.2">
      <c r="B14" s="72" t="s">
        <v>373</v>
      </c>
      <c r="C14" s="34">
        <v>-0.34520364961083749</v>
      </c>
      <c r="D14" s="34">
        <v>-0.2261459194293263</v>
      </c>
      <c r="E14" s="34">
        <v>-0.13574646080520744</v>
      </c>
      <c r="F14" s="34">
        <v>-3.7213803273465303E-2</v>
      </c>
      <c r="G14" s="35">
        <v>5.3815222999979935E-2</v>
      </c>
    </row>
    <row r="15" spans="1:7" x14ac:dyDescent="0.2">
      <c r="B15" s="72" t="s">
        <v>374</v>
      </c>
      <c r="C15" s="34">
        <v>-0.24855852234990464</v>
      </c>
      <c r="D15" s="34">
        <v>-0.34052980082265472</v>
      </c>
      <c r="E15" s="34">
        <v>-0.38199295481909384</v>
      </c>
      <c r="F15" s="34">
        <v>-0.41624235969393908</v>
      </c>
      <c r="G15" s="35">
        <v>-0.450582423544441</v>
      </c>
    </row>
    <row r="16" spans="1:7" x14ac:dyDescent="0.2">
      <c r="B16" s="151" t="s">
        <v>368</v>
      </c>
      <c r="C16" s="34">
        <v>1.2910732687220476</v>
      </c>
      <c r="D16" s="34">
        <v>1.1596113618392634</v>
      </c>
      <c r="E16" s="34">
        <v>1.0688452949334666</v>
      </c>
      <c r="F16" s="34">
        <v>0.99450400704706121</v>
      </c>
      <c r="G16" s="34">
        <v>0.85839650464032635</v>
      </c>
    </row>
    <row r="17" spans="2:7" x14ac:dyDescent="0.2">
      <c r="B17" s="118"/>
      <c r="C17" s="119"/>
      <c r="D17" s="119"/>
      <c r="E17" s="119"/>
      <c r="F17" s="119"/>
      <c r="G17" s="120"/>
    </row>
    <row r="18" spans="2:7" x14ac:dyDescent="0.2">
      <c r="B18" s="30" t="s">
        <v>234</v>
      </c>
      <c r="C18" s="70">
        <v>-0.11523648789895677</v>
      </c>
      <c r="D18" s="70">
        <v>-0.51294595159582712</v>
      </c>
      <c r="E18" s="70">
        <v>-0.56406823349719837</v>
      </c>
      <c r="F18" s="70">
        <v>-0.57826918435905406</v>
      </c>
      <c r="G18" s="73">
        <v>-0.6235103357421552</v>
      </c>
    </row>
    <row r="19" spans="2:7" x14ac:dyDescent="0.2">
      <c r="B19" s="74" t="s">
        <v>375</v>
      </c>
      <c r="C19" s="75">
        <v>1.2312356599999427E-2</v>
      </c>
      <c r="D19" s="75">
        <v>6.2336510300000189E-2</v>
      </c>
      <c r="E19" s="75">
        <v>8.185848889999961E-2</v>
      </c>
      <c r="F19" s="75">
        <v>6.3328585899999623E-2</v>
      </c>
      <c r="G19" s="75">
        <v>6.4210571000000008E-2</v>
      </c>
    </row>
    <row r="20" spans="2:7" ht="24" customHeight="1" thickBot="1" x14ac:dyDescent="0.25">
      <c r="B20" s="1307" t="s">
        <v>985</v>
      </c>
      <c r="C20" s="1308"/>
      <c r="D20" s="1308"/>
      <c r="E20" s="1308"/>
      <c r="F20" s="1308"/>
      <c r="G20" s="1309"/>
    </row>
  </sheetData>
  <mergeCells count="4">
    <mergeCell ref="C4:G4"/>
    <mergeCell ref="C5:G5"/>
    <mergeCell ref="C10:G10"/>
    <mergeCell ref="B20:G2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sheetPr>
  <dimension ref="A1:D176"/>
  <sheetViews>
    <sheetView zoomScaleNormal="100" workbookViewId="0"/>
  </sheetViews>
  <sheetFormatPr defaultRowHeight="12.75" x14ac:dyDescent="0.2"/>
  <cols>
    <col min="1" max="1" width="9.140625" style="7"/>
    <col min="2" max="2" width="9.28515625" style="7" bestFit="1" customWidth="1"/>
    <col min="3" max="4" width="11.42578125" style="7" customWidth="1"/>
    <col min="5" max="16384" width="9.140625" style="7"/>
  </cols>
  <sheetData>
    <row r="1" spans="1:2" ht="39.950000000000003" customHeight="1" x14ac:dyDescent="0.2">
      <c r="A1" s="9" t="s">
        <v>90</v>
      </c>
    </row>
    <row r="2" spans="1:2" ht="16.5" x14ac:dyDescent="0.25">
      <c r="B2" s="8" t="s">
        <v>21</v>
      </c>
    </row>
    <row r="24" spans="2:4" ht="13.5" thickBot="1" x14ac:dyDescent="0.25"/>
    <row r="25" spans="2:4" ht="39" thickBot="1" x14ac:dyDescent="0.25">
      <c r="B25" s="17" t="s">
        <v>376</v>
      </c>
      <c r="C25" s="18" t="s">
        <v>377</v>
      </c>
      <c r="D25" s="19" t="s">
        <v>378</v>
      </c>
    </row>
    <row r="26" spans="2:4" x14ac:dyDescent="0.2">
      <c r="B26" s="15">
        <v>0</v>
      </c>
      <c r="C26" s="11">
        <v>0</v>
      </c>
      <c r="D26" s="12">
        <v>0</v>
      </c>
    </row>
    <row r="27" spans="2:4" x14ac:dyDescent="0.2">
      <c r="B27" s="15">
        <v>5000</v>
      </c>
      <c r="C27" s="34">
        <v>0</v>
      </c>
      <c r="D27" s="899">
        <v>0</v>
      </c>
    </row>
    <row r="28" spans="2:4" x14ac:dyDescent="0.2">
      <c r="B28" s="15">
        <v>10000</v>
      </c>
      <c r="C28" s="34">
        <v>0</v>
      </c>
      <c r="D28" s="899">
        <v>0</v>
      </c>
    </row>
    <row r="29" spans="2:4" x14ac:dyDescent="0.2">
      <c r="B29" s="15">
        <v>15000</v>
      </c>
      <c r="C29" s="34">
        <v>0</v>
      </c>
      <c r="D29" s="899">
        <v>0</v>
      </c>
    </row>
    <row r="30" spans="2:4" x14ac:dyDescent="0.2">
      <c r="B30" s="15">
        <v>20000</v>
      </c>
      <c r="C30" s="34">
        <v>0</v>
      </c>
      <c r="D30" s="899">
        <v>0</v>
      </c>
    </row>
    <row r="31" spans="2:4" x14ac:dyDescent="0.2">
      <c r="B31" s="15">
        <v>25000</v>
      </c>
      <c r="C31" s="34">
        <v>0</v>
      </c>
      <c r="D31" s="899">
        <v>0</v>
      </c>
    </row>
    <row r="32" spans="2:4" x14ac:dyDescent="0.2">
      <c r="B32" s="15">
        <v>30000</v>
      </c>
      <c r="C32" s="34">
        <v>0</v>
      </c>
      <c r="D32" s="899">
        <v>0</v>
      </c>
    </row>
    <row r="33" spans="2:4" x14ac:dyDescent="0.2">
      <c r="B33" s="15">
        <v>35000</v>
      </c>
      <c r="C33" s="34">
        <v>0</v>
      </c>
      <c r="D33" s="899">
        <v>0</v>
      </c>
    </row>
    <row r="34" spans="2:4" x14ac:dyDescent="0.2">
      <c r="B34" s="15">
        <v>40000</v>
      </c>
      <c r="C34" s="34">
        <v>0</v>
      </c>
      <c r="D34" s="899">
        <v>0</v>
      </c>
    </row>
    <row r="35" spans="2:4" x14ac:dyDescent="0.2">
      <c r="B35" s="15">
        <v>45000</v>
      </c>
      <c r="C35" s="34">
        <v>0</v>
      </c>
      <c r="D35" s="899">
        <v>0</v>
      </c>
    </row>
    <row r="36" spans="2:4" x14ac:dyDescent="0.2">
      <c r="B36" s="15">
        <v>50000</v>
      </c>
      <c r="C36" s="34">
        <v>0</v>
      </c>
      <c r="D36" s="899">
        <v>0</v>
      </c>
    </row>
    <row r="37" spans="2:4" x14ac:dyDescent="0.2">
      <c r="B37" s="15">
        <v>55000</v>
      </c>
      <c r="C37" s="34">
        <v>0</v>
      </c>
      <c r="D37" s="899">
        <v>0</v>
      </c>
    </row>
    <row r="38" spans="2:4" x14ac:dyDescent="0.2">
      <c r="B38" s="15">
        <v>60000</v>
      </c>
      <c r="C38" s="34">
        <v>0</v>
      </c>
      <c r="D38" s="899">
        <v>0</v>
      </c>
    </row>
    <row r="39" spans="2:4" x14ac:dyDescent="0.2">
      <c r="B39" s="15">
        <v>65000</v>
      </c>
      <c r="C39" s="34">
        <v>0</v>
      </c>
      <c r="D39" s="899">
        <v>0</v>
      </c>
    </row>
    <row r="40" spans="2:4" x14ac:dyDescent="0.2">
      <c r="B40" s="15">
        <v>70000</v>
      </c>
      <c r="C40" s="34">
        <v>0</v>
      </c>
      <c r="D40" s="899">
        <v>0</v>
      </c>
    </row>
    <row r="41" spans="2:4" x14ac:dyDescent="0.2">
      <c r="B41" s="15">
        <v>75000</v>
      </c>
      <c r="C41" s="34">
        <v>0</v>
      </c>
      <c r="D41" s="899">
        <v>0</v>
      </c>
    </row>
    <row r="42" spans="2:4" x14ac:dyDescent="0.2">
      <c r="B42" s="15">
        <v>80000</v>
      </c>
      <c r="C42" s="34">
        <v>0</v>
      </c>
      <c r="D42" s="899">
        <v>0</v>
      </c>
    </row>
    <row r="43" spans="2:4" x14ac:dyDescent="0.2">
      <c r="B43" s="15">
        <v>85000</v>
      </c>
      <c r="C43" s="34">
        <v>0</v>
      </c>
      <c r="D43" s="899">
        <v>0</v>
      </c>
    </row>
    <row r="44" spans="2:4" x14ac:dyDescent="0.2">
      <c r="B44" s="15">
        <v>90000</v>
      </c>
      <c r="C44" s="34">
        <v>0</v>
      </c>
      <c r="D44" s="899">
        <v>0</v>
      </c>
    </row>
    <row r="45" spans="2:4" x14ac:dyDescent="0.2">
      <c r="B45" s="15">
        <v>95000</v>
      </c>
      <c r="C45" s="34">
        <v>0</v>
      </c>
      <c r="D45" s="899">
        <v>0</v>
      </c>
    </row>
    <row r="46" spans="2:4" x14ac:dyDescent="0.2">
      <c r="B46" s="15">
        <v>100000</v>
      </c>
      <c r="C46" s="34">
        <v>0</v>
      </c>
      <c r="D46" s="899">
        <v>0</v>
      </c>
    </row>
    <row r="47" spans="2:4" x14ac:dyDescent="0.2">
      <c r="B47" s="15">
        <v>105000</v>
      </c>
      <c r="C47" s="34">
        <v>0</v>
      </c>
      <c r="D47" s="899">
        <v>0</v>
      </c>
    </row>
    <row r="48" spans="2:4" x14ac:dyDescent="0.2">
      <c r="B48" s="15">
        <v>110000</v>
      </c>
      <c r="C48" s="34">
        <v>0</v>
      </c>
      <c r="D48" s="899">
        <v>0</v>
      </c>
    </row>
    <row r="49" spans="2:4" x14ac:dyDescent="0.2">
      <c r="B49" s="15">
        <v>115000</v>
      </c>
      <c r="C49" s="34">
        <v>0</v>
      </c>
      <c r="D49" s="899">
        <v>0</v>
      </c>
    </row>
    <row r="50" spans="2:4" x14ac:dyDescent="0.2">
      <c r="B50" s="15">
        <v>120000</v>
      </c>
      <c r="C50" s="34">
        <v>0</v>
      </c>
      <c r="D50" s="899">
        <v>0</v>
      </c>
    </row>
    <row r="51" spans="2:4" x14ac:dyDescent="0.2">
      <c r="B51" s="15">
        <v>125000</v>
      </c>
      <c r="C51" s="34">
        <v>0</v>
      </c>
      <c r="D51" s="899">
        <v>0</v>
      </c>
    </row>
    <row r="52" spans="2:4" x14ac:dyDescent="0.2">
      <c r="B52" s="15">
        <v>130000</v>
      </c>
      <c r="C52" s="34">
        <v>0.99980000000000002</v>
      </c>
      <c r="D52" s="899">
        <v>0</v>
      </c>
    </row>
    <row r="53" spans="2:4" x14ac:dyDescent="0.2">
      <c r="B53" s="15">
        <v>135000</v>
      </c>
      <c r="C53" s="34">
        <v>1.9997999999999998</v>
      </c>
      <c r="D53" s="899">
        <v>0</v>
      </c>
    </row>
    <row r="54" spans="2:4" x14ac:dyDescent="0.2">
      <c r="B54" s="15">
        <v>140000</v>
      </c>
      <c r="C54" s="34">
        <v>2.9998</v>
      </c>
      <c r="D54" s="899">
        <v>0</v>
      </c>
    </row>
    <row r="55" spans="2:4" x14ac:dyDescent="0.2">
      <c r="B55" s="15">
        <v>145000</v>
      </c>
      <c r="C55" s="34">
        <v>3.9998</v>
      </c>
      <c r="D55" s="899">
        <v>0</v>
      </c>
    </row>
    <row r="56" spans="2:4" x14ac:dyDescent="0.2">
      <c r="B56" s="15">
        <v>150000</v>
      </c>
      <c r="C56" s="34">
        <v>4.9998000000000005</v>
      </c>
      <c r="D56" s="899">
        <v>0</v>
      </c>
    </row>
    <row r="57" spans="2:4" x14ac:dyDescent="0.2">
      <c r="B57" s="15">
        <v>155000</v>
      </c>
      <c r="C57" s="34">
        <v>5.9998000000000005</v>
      </c>
      <c r="D57" s="899">
        <v>0</v>
      </c>
    </row>
    <row r="58" spans="2:4" x14ac:dyDescent="0.2">
      <c r="B58" s="15">
        <v>160000</v>
      </c>
      <c r="C58" s="34">
        <v>6.9998000000000005</v>
      </c>
      <c r="D58" s="899">
        <v>0</v>
      </c>
    </row>
    <row r="59" spans="2:4" x14ac:dyDescent="0.2">
      <c r="B59" s="15">
        <v>165000</v>
      </c>
      <c r="C59" s="34">
        <v>7.9998000000000005</v>
      </c>
      <c r="D59" s="899">
        <v>0</v>
      </c>
    </row>
    <row r="60" spans="2:4" x14ac:dyDescent="0.2">
      <c r="B60" s="15">
        <v>170000</v>
      </c>
      <c r="C60" s="34">
        <v>8.9998000000000005</v>
      </c>
      <c r="D60" s="899">
        <v>0</v>
      </c>
    </row>
    <row r="61" spans="2:4" x14ac:dyDescent="0.2">
      <c r="B61" s="15">
        <v>175000</v>
      </c>
      <c r="C61" s="34">
        <v>9.9998000000000005</v>
      </c>
      <c r="D61" s="899">
        <v>0</v>
      </c>
    </row>
    <row r="62" spans="2:4" x14ac:dyDescent="0.2">
      <c r="B62" s="15">
        <v>180000</v>
      </c>
      <c r="C62" s="34">
        <v>10.9998</v>
      </c>
      <c r="D62" s="899">
        <v>0</v>
      </c>
    </row>
    <row r="63" spans="2:4" x14ac:dyDescent="0.2">
      <c r="B63" s="15">
        <v>185000</v>
      </c>
      <c r="C63" s="34">
        <v>11.9998</v>
      </c>
      <c r="D63" s="899">
        <v>0</v>
      </c>
    </row>
    <row r="64" spans="2:4" x14ac:dyDescent="0.2">
      <c r="B64" s="15">
        <v>190000</v>
      </c>
      <c r="C64" s="34">
        <v>12.9998</v>
      </c>
      <c r="D64" s="899">
        <v>0</v>
      </c>
    </row>
    <row r="65" spans="2:4" x14ac:dyDescent="0.2">
      <c r="B65" s="15">
        <v>195000</v>
      </c>
      <c r="C65" s="34">
        <v>13.9998</v>
      </c>
      <c r="D65" s="899">
        <v>0</v>
      </c>
    </row>
    <row r="66" spans="2:4" x14ac:dyDescent="0.2">
      <c r="B66" s="15">
        <v>200000</v>
      </c>
      <c r="C66" s="34">
        <v>14.9998</v>
      </c>
      <c r="D66" s="899">
        <v>0</v>
      </c>
    </row>
    <row r="67" spans="2:4" x14ac:dyDescent="0.2">
      <c r="B67" s="15">
        <v>205000</v>
      </c>
      <c r="C67" s="34">
        <v>15.9998</v>
      </c>
      <c r="D67" s="899">
        <v>0</v>
      </c>
    </row>
    <row r="68" spans="2:4" x14ac:dyDescent="0.2">
      <c r="B68" s="15">
        <v>210000</v>
      </c>
      <c r="C68" s="34">
        <v>16.999800000000004</v>
      </c>
      <c r="D68" s="899">
        <v>0</v>
      </c>
    </row>
    <row r="69" spans="2:4" x14ac:dyDescent="0.2">
      <c r="B69" s="15">
        <v>215000</v>
      </c>
      <c r="C69" s="34">
        <v>17.999799999999997</v>
      </c>
      <c r="D69" s="899">
        <v>0</v>
      </c>
    </row>
    <row r="70" spans="2:4" x14ac:dyDescent="0.2">
      <c r="B70" s="15">
        <v>220000</v>
      </c>
      <c r="C70" s="34">
        <v>18.999799999999997</v>
      </c>
      <c r="D70" s="899">
        <v>0</v>
      </c>
    </row>
    <row r="71" spans="2:4" x14ac:dyDescent="0.2">
      <c r="B71" s="15">
        <v>225000</v>
      </c>
      <c r="C71" s="34">
        <v>19.9998</v>
      </c>
      <c r="D71" s="899">
        <v>0</v>
      </c>
    </row>
    <row r="72" spans="2:4" x14ac:dyDescent="0.2">
      <c r="B72" s="15">
        <v>230000</v>
      </c>
      <c r="C72" s="34">
        <v>20.9998</v>
      </c>
      <c r="D72" s="899">
        <v>0</v>
      </c>
    </row>
    <row r="73" spans="2:4" x14ac:dyDescent="0.2">
      <c r="B73" s="15">
        <v>235000</v>
      </c>
      <c r="C73" s="34">
        <v>21.9998</v>
      </c>
      <c r="D73" s="899">
        <v>0</v>
      </c>
    </row>
    <row r="74" spans="2:4" x14ac:dyDescent="0.2">
      <c r="B74" s="15">
        <v>240000</v>
      </c>
      <c r="C74" s="34">
        <v>22.9998</v>
      </c>
      <c r="D74" s="899">
        <v>0</v>
      </c>
    </row>
    <row r="75" spans="2:4" x14ac:dyDescent="0.2">
      <c r="B75" s="15">
        <v>245000</v>
      </c>
      <c r="C75" s="34">
        <v>23.9998</v>
      </c>
      <c r="D75" s="899">
        <v>0</v>
      </c>
    </row>
    <row r="76" spans="2:4" x14ac:dyDescent="0.2">
      <c r="B76" s="15">
        <v>250000</v>
      </c>
      <c r="C76" s="34">
        <v>24.9998</v>
      </c>
      <c r="D76" s="899">
        <v>0</v>
      </c>
    </row>
    <row r="77" spans="2:4" x14ac:dyDescent="0.2">
      <c r="B77" s="15">
        <v>255000</v>
      </c>
      <c r="C77" s="34">
        <v>27.499299999999998</v>
      </c>
      <c r="D77" s="899">
        <v>0</v>
      </c>
    </row>
    <row r="78" spans="2:4" x14ac:dyDescent="0.2">
      <c r="B78" s="15">
        <v>260000</v>
      </c>
      <c r="C78" s="34">
        <v>29.999299999999998</v>
      </c>
      <c r="D78" s="899">
        <v>0</v>
      </c>
    </row>
    <row r="79" spans="2:4" x14ac:dyDescent="0.2">
      <c r="B79" s="15">
        <v>265000</v>
      </c>
      <c r="C79" s="34">
        <v>32.499299999999998</v>
      </c>
      <c r="D79" s="899">
        <v>0</v>
      </c>
    </row>
    <row r="80" spans="2:4" x14ac:dyDescent="0.2">
      <c r="B80" s="15">
        <v>270000</v>
      </c>
      <c r="C80" s="34">
        <v>34.999299999999998</v>
      </c>
      <c r="D80" s="899">
        <v>0</v>
      </c>
    </row>
    <row r="81" spans="2:4" x14ac:dyDescent="0.2">
      <c r="B81" s="15">
        <v>275000</v>
      </c>
      <c r="C81" s="34">
        <v>37.499299999999998</v>
      </c>
      <c r="D81" s="899">
        <v>0</v>
      </c>
    </row>
    <row r="82" spans="2:4" x14ac:dyDescent="0.2">
      <c r="B82" s="15">
        <v>280000</v>
      </c>
      <c r="C82" s="34">
        <v>39.999299999999998</v>
      </c>
      <c r="D82" s="899">
        <v>0</v>
      </c>
    </row>
    <row r="83" spans="2:4" x14ac:dyDescent="0.2">
      <c r="B83" s="15">
        <v>285000</v>
      </c>
      <c r="C83" s="34">
        <v>42.499300000000005</v>
      </c>
      <c r="D83" s="899">
        <v>0</v>
      </c>
    </row>
    <row r="84" spans="2:4" x14ac:dyDescent="0.2">
      <c r="B84" s="15">
        <v>290000</v>
      </c>
      <c r="C84" s="34">
        <v>44.999300000000005</v>
      </c>
      <c r="D84" s="899">
        <v>0</v>
      </c>
    </row>
    <row r="85" spans="2:4" x14ac:dyDescent="0.2">
      <c r="B85" s="15">
        <v>295000</v>
      </c>
      <c r="C85" s="34">
        <v>47.499300000000005</v>
      </c>
      <c r="D85" s="899">
        <v>0</v>
      </c>
    </row>
    <row r="86" spans="2:4" x14ac:dyDescent="0.2">
      <c r="B86" s="15">
        <v>300000</v>
      </c>
      <c r="C86" s="34">
        <v>49.999300000000005</v>
      </c>
      <c r="D86" s="899">
        <v>0</v>
      </c>
    </row>
    <row r="87" spans="2:4" x14ac:dyDescent="0.2">
      <c r="B87" s="15">
        <v>305000</v>
      </c>
      <c r="C87" s="34">
        <v>52.499300000000005</v>
      </c>
      <c r="D87" s="899">
        <v>2.5</v>
      </c>
    </row>
    <row r="88" spans="2:4" x14ac:dyDescent="0.2">
      <c r="B88" s="15">
        <v>310000</v>
      </c>
      <c r="C88" s="34">
        <v>54.999300000000005</v>
      </c>
      <c r="D88" s="899">
        <v>5</v>
      </c>
    </row>
    <row r="89" spans="2:4" x14ac:dyDescent="0.2">
      <c r="B89" s="15">
        <v>315000</v>
      </c>
      <c r="C89" s="34">
        <v>57.499300000000012</v>
      </c>
      <c r="D89" s="899">
        <v>7.5</v>
      </c>
    </row>
    <row r="90" spans="2:4" x14ac:dyDescent="0.2">
      <c r="B90" s="15">
        <v>320000</v>
      </c>
      <c r="C90" s="34">
        <v>59.999300000000005</v>
      </c>
      <c r="D90" s="899">
        <v>10</v>
      </c>
    </row>
    <row r="91" spans="2:4" x14ac:dyDescent="0.2">
      <c r="B91" s="15">
        <v>325000</v>
      </c>
      <c r="C91" s="34">
        <v>62.499300000000005</v>
      </c>
      <c r="D91" s="899">
        <v>12.5</v>
      </c>
    </row>
    <row r="92" spans="2:4" x14ac:dyDescent="0.2">
      <c r="B92" s="15">
        <v>330000</v>
      </c>
      <c r="C92" s="34">
        <v>64.999300000000005</v>
      </c>
      <c r="D92" s="899">
        <v>15</v>
      </c>
    </row>
    <row r="93" spans="2:4" x14ac:dyDescent="0.2">
      <c r="B93" s="15">
        <v>335000</v>
      </c>
      <c r="C93" s="34">
        <v>67.499300000000005</v>
      </c>
      <c r="D93" s="899">
        <v>17.5</v>
      </c>
    </row>
    <row r="94" spans="2:4" x14ac:dyDescent="0.2">
      <c r="B94" s="15">
        <v>340000</v>
      </c>
      <c r="C94" s="34">
        <v>69.999300000000005</v>
      </c>
      <c r="D94" s="899">
        <v>20</v>
      </c>
    </row>
    <row r="95" spans="2:4" x14ac:dyDescent="0.2">
      <c r="B95" s="15">
        <v>345000</v>
      </c>
      <c r="C95" s="34">
        <v>72.499300000000005</v>
      </c>
      <c r="D95" s="899">
        <v>22.5</v>
      </c>
    </row>
    <row r="96" spans="2:4" x14ac:dyDescent="0.2">
      <c r="B96" s="15">
        <v>350000</v>
      </c>
      <c r="C96" s="34">
        <v>74.999300000000005</v>
      </c>
      <c r="D96" s="899">
        <v>25</v>
      </c>
    </row>
    <row r="97" spans="2:4" x14ac:dyDescent="0.2">
      <c r="B97" s="15">
        <v>355000</v>
      </c>
      <c r="C97" s="34">
        <v>77.499300000000005</v>
      </c>
      <c r="D97" s="899">
        <v>27.5</v>
      </c>
    </row>
    <row r="98" spans="2:4" x14ac:dyDescent="0.2">
      <c r="B98" s="15">
        <v>360000</v>
      </c>
      <c r="C98" s="34">
        <v>79.999300000000005</v>
      </c>
      <c r="D98" s="899">
        <v>30</v>
      </c>
    </row>
    <row r="99" spans="2:4" x14ac:dyDescent="0.2">
      <c r="B99" s="15">
        <v>365000</v>
      </c>
      <c r="C99" s="34">
        <v>82.499300000000005</v>
      </c>
      <c r="D99" s="899">
        <v>32.5</v>
      </c>
    </row>
    <row r="100" spans="2:4" x14ac:dyDescent="0.2">
      <c r="B100" s="15">
        <v>370000</v>
      </c>
      <c r="C100" s="34">
        <v>84.999300000000005</v>
      </c>
      <c r="D100" s="899">
        <v>35</v>
      </c>
    </row>
    <row r="101" spans="2:4" x14ac:dyDescent="0.2">
      <c r="B101" s="15">
        <v>375000</v>
      </c>
      <c r="C101" s="34">
        <v>87.499300000000005</v>
      </c>
      <c r="D101" s="899">
        <v>37.5</v>
      </c>
    </row>
    <row r="102" spans="2:4" x14ac:dyDescent="0.2">
      <c r="B102" s="15">
        <v>380000</v>
      </c>
      <c r="C102" s="34">
        <v>89.999300000000005</v>
      </c>
      <c r="D102" s="899">
        <v>40</v>
      </c>
    </row>
    <row r="103" spans="2:4" x14ac:dyDescent="0.2">
      <c r="B103" s="15">
        <v>385000</v>
      </c>
      <c r="C103" s="34">
        <v>92.499300000000005</v>
      </c>
      <c r="D103" s="899">
        <v>42.5</v>
      </c>
    </row>
    <row r="104" spans="2:4" x14ac:dyDescent="0.2">
      <c r="B104" s="15">
        <v>390000</v>
      </c>
      <c r="C104" s="34">
        <v>94.999300000000005</v>
      </c>
      <c r="D104" s="899">
        <v>45</v>
      </c>
    </row>
    <row r="105" spans="2:4" x14ac:dyDescent="0.2">
      <c r="B105" s="15">
        <v>395000</v>
      </c>
      <c r="C105" s="34">
        <v>97.499300000000005</v>
      </c>
      <c r="D105" s="899">
        <v>47.5</v>
      </c>
    </row>
    <row r="106" spans="2:4" x14ac:dyDescent="0.2">
      <c r="B106" s="15">
        <v>400000</v>
      </c>
      <c r="C106" s="34">
        <v>99.999300000000005</v>
      </c>
      <c r="D106" s="899">
        <v>50</v>
      </c>
    </row>
    <row r="107" spans="2:4" x14ac:dyDescent="0.2">
      <c r="B107" s="15">
        <v>405000</v>
      </c>
      <c r="C107" s="34">
        <v>102.49930000000001</v>
      </c>
      <c r="D107" s="899">
        <v>52.5</v>
      </c>
    </row>
    <row r="108" spans="2:4" x14ac:dyDescent="0.2">
      <c r="B108" s="15">
        <v>410000</v>
      </c>
      <c r="C108" s="34">
        <v>104.99930000000001</v>
      </c>
      <c r="D108" s="899">
        <v>55</v>
      </c>
    </row>
    <row r="109" spans="2:4" x14ac:dyDescent="0.2">
      <c r="B109" s="15">
        <v>415000</v>
      </c>
      <c r="C109" s="34">
        <v>107.49930000000001</v>
      </c>
      <c r="D109" s="899">
        <v>57.5</v>
      </c>
    </row>
    <row r="110" spans="2:4" x14ac:dyDescent="0.2">
      <c r="B110" s="15">
        <v>420000</v>
      </c>
      <c r="C110" s="34">
        <v>109.99930000000001</v>
      </c>
      <c r="D110" s="899">
        <v>60</v>
      </c>
    </row>
    <row r="111" spans="2:4" x14ac:dyDescent="0.2">
      <c r="B111" s="15">
        <v>425000</v>
      </c>
      <c r="C111" s="34">
        <v>112.49930000000001</v>
      </c>
      <c r="D111" s="899">
        <v>62.5</v>
      </c>
    </row>
    <row r="112" spans="2:4" x14ac:dyDescent="0.2">
      <c r="B112" s="15">
        <v>430000</v>
      </c>
      <c r="C112" s="34">
        <v>114.99930000000001</v>
      </c>
      <c r="D112" s="899">
        <v>65</v>
      </c>
    </row>
    <row r="113" spans="2:4" x14ac:dyDescent="0.2">
      <c r="B113" s="15">
        <v>435000</v>
      </c>
      <c r="C113" s="34">
        <v>117.49930000000001</v>
      </c>
      <c r="D113" s="899">
        <v>67.5</v>
      </c>
    </row>
    <row r="114" spans="2:4" x14ac:dyDescent="0.2">
      <c r="B114" s="15">
        <v>440000</v>
      </c>
      <c r="C114" s="34">
        <v>119.99930000000001</v>
      </c>
      <c r="D114" s="899">
        <v>70</v>
      </c>
    </row>
    <row r="115" spans="2:4" x14ac:dyDescent="0.2">
      <c r="B115" s="15">
        <v>445000</v>
      </c>
      <c r="C115" s="34">
        <v>122.49930000000001</v>
      </c>
      <c r="D115" s="899">
        <v>72.5</v>
      </c>
    </row>
    <row r="116" spans="2:4" x14ac:dyDescent="0.2">
      <c r="B116" s="15">
        <v>450000</v>
      </c>
      <c r="C116" s="34">
        <v>124.99930000000001</v>
      </c>
      <c r="D116" s="899">
        <v>75</v>
      </c>
    </row>
    <row r="117" spans="2:4" x14ac:dyDescent="0.2">
      <c r="B117" s="15">
        <v>455000</v>
      </c>
      <c r="C117" s="34">
        <v>127.49930000000001</v>
      </c>
      <c r="D117" s="899">
        <v>77.5</v>
      </c>
    </row>
    <row r="118" spans="2:4" x14ac:dyDescent="0.2">
      <c r="B118" s="15">
        <v>460000</v>
      </c>
      <c r="C118" s="34">
        <v>129.99930000000001</v>
      </c>
      <c r="D118" s="899">
        <v>80</v>
      </c>
    </row>
    <row r="119" spans="2:4" x14ac:dyDescent="0.2">
      <c r="B119" s="15">
        <v>465000</v>
      </c>
      <c r="C119" s="34">
        <v>132.49930000000001</v>
      </c>
      <c r="D119" s="899">
        <v>82.5</v>
      </c>
    </row>
    <row r="120" spans="2:4" x14ac:dyDescent="0.2">
      <c r="B120" s="15">
        <v>470000</v>
      </c>
      <c r="C120" s="34">
        <v>134.99930000000001</v>
      </c>
      <c r="D120" s="899">
        <v>85</v>
      </c>
    </row>
    <row r="121" spans="2:4" x14ac:dyDescent="0.2">
      <c r="B121" s="15">
        <v>475000</v>
      </c>
      <c r="C121" s="34">
        <v>137.49930000000001</v>
      </c>
      <c r="D121" s="899">
        <v>87.5</v>
      </c>
    </row>
    <row r="122" spans="2:4" x14ac:dyDescent="0.2">
      <c r="B122" s="15">
        <v>480000</v>
      </c>
      <c r="C122" s="34">
        <v>139.99930000000001</v>
      </c>
      <c r="D122" s="899">
        <v>90</v>
      </c>
    </row>
    <row r="123" spans="2:4" x14ac:dyDescent="0.2">
      <c r="B123" s="15">
        <v>485000</v>
      </c>
      <c r="C123" s="34">
        <v>142.49930000000001</v>
      </c>
      <c r="D123" s="899">
        <v>92.5</v>
      </c>
    </row>
    <row r="124" spans="2:4" x14ac:dyDescent="0.2">
      <c r="B124" s="15">
        <v>490000</v>
      </c>
      <c r="C124" s="34">
        <v>144.99930000000001</v>
      </c>
      <c r="D124" s="899">
        <v>95</v>
      </c>
    </row>
    <row r="125" spans="2:4" x14ac:dyDescent="0.2">
      <c r="B125" s="15">
        <v>495000</v>
      </c>
      <c r="C125" s="34">
        <v>147.49930000000001</v>
      </c>
      <c r="D125" s="899">
        <v>97.5</v>
      </c>
    </row>
    <row r="126" spans="2:4" x14ac:dyDescent="0.2">
      <c r="B126" s="15">
        <v>500000</v>
      </c>
      <c r="C126" s="34">
        <v>149.99930000000001</v>
      </c>
      <c r="D126" s="899">
        <v>149.99930000000001</v>
      </c>
    </row>
    <row r="127" spans="2:4" x14ac:dyDescent="0.2">
      <c r="B127" s="15">
        <v>505000</v>
      </c>
      <c r="C127" s="34">
        <v>152.49930000000001</v>
      </c>
      <c r="D127" s="899">
        <v>152.49930000000001</v>
      </c>
    </row>
    <row r="128" spans="2:4" x14ac:dyDescent="0.2">
      <c r="B128" s="15">
        <v>510000</v>
      </c>
      <c r="C128" s="34">
        <v>154.99930000000001</v>
      </c>
      <c r="D128" s="899">
        <v>154.99930000000001</v>
      </c>
    </row>
    <row r="129" spans="2:4" x14ac:dyDescent="0.2">
      <c r="B129" s="15">
        <v>515000</v>
      </c>
      <c r="C129" s="34">
        <v>157.49930000000001</v>
      </c>
      <c r="D129" s="899">
        <v>157.49930000000001</v>
      </c>
    </row>
    <row r="130" spans="2:4" x14ac:dyDescent="0.2">
      <c r="B130" s="15">
        <v>520000</v>
      </c>
      <c r="C130" s="34">
        <v>159.99930000000001</v>
      </c>
      <c r="D130" s="899">
        <v>159.99930000000001</v>
      </c>
    </row>
    <row r="131" spans="2:4" x14ac:dyDescent="0.2">
      <c r="B131" s="15">
        <v>525000</v>
      </c>
      <c r="C131" s="34">
        <v>162.49930000000001</v>
      </c>
      <c r="D131" s="899">
        <v>162.49930000000001</v>
      </c>
    </row>
    <row r="132" spans="2:4" x14ac:dyDescent="0.2">
      <c r="B132" s="15">
        <v>530000</v>
      </c>
      <c r="C132" s="34">
        <v>164.99930000000001</v>
      </c>
      <c r="D132" s="899">
        <v>164.99930000000001</v>
      </c>
    </row>
    <row r="133" spans="2:4" x14ac:dyDescent="0.2">
      <c r="B133" s="15">
        <v>535000</v>
      </c>
      <c r="C133" s="34">
        <v>167.49930000000001</v>
      </c>
      <c r="D133" s="899">
        <v>167.49930000000001</v>
      </c>
    </row>
    <row r="134" spans="2:4" x14ac:dyDescent="0.2">
      <c r="B134" s="15">
        <v>540000</v>
      </c>
      <c r="C134" s="34">
        <v>169.99930000000001</v>
      </c>
      <c r="D134" s="899">
        <v>169.99930000000001</v>
      </c>
    </row>
    <row r="135" spans="2:4" x14ac:dyDescent="0.2">
      <c r="B135" s="15">
        <v>545000</v>
      </c>
      <c r="C135" s="34">
        <v>172.49930000000001</v>
      </c>
      <c r="D135" s="899">
        <v>172.49930000000001</v>
      </c>
    </row>
    <row r="136" spans="2:4" x14ac:dyDescent="0.2">
      <c r="B136" s="15">
        <v>550000</v>
      </c>
      <c r="C136" s="34">
        <v>174.99930000000001</v>
      </c>
      <c r="D136" s="899">
        <v>174.99930000000001</v>
      </c>
    </row>
    <row r="137" spans="2:4" x14ac:dyDescent="0.2">
      <c r="B137" s="15">
        <v>555000</v>
      </c>
      <c r="C137" s="34">
        <v>177.49930000000001</v>
      </c>
      <c r="D137" s="899">
        <v>177.49930000000001</v>
      </c>
    </row>
    <row r="138" spans="2:4" x14ac:dyDescent="0.2">
      <c r="B138" s="15">
        <v>560000</v>
      </c>
      <c r="C138" s="34">
        <v>179.99930000000001</v>
      </c>
      <c r="D138" s="899">
        <v>179.99930000000001</v>
      </c>
    </row>
    <row r="139" spans="2:4" x14ac:dyDescent="0.2">
      <c r="B139" s="15">
        <v>565000</v>
      </c>
      <c r="C139" s="34">
        <v>182.49930000000001</v>
      </c>
      <c r="D139" s="899">
        <v>182.49930000000001</v>
      </c>
    </row>
    <row r="140" spans="2:4" x14ac:dyDescent="0.2">
      <c r="B140" s="15">
        <v>570000</v>
      </c>
      <c r="C140" s="34">
        <v>184.99930000000001</v>
      </c>
      <c r="D140" s="899">
        <v>184.99930000000001</v>
      </c>
    </row>
    <row r="141" spans="2:4" x14ac:dyDescent="0.2">
      <c r="B141" s="15">
        <v>575000</v>
      </c>
      <c r="C141" s="34">
        <v>187.49930000000001</v>
      </c>
      <c r="D141" s="899">
        <v>187.49930000000001</v>
      </c>
    </row>
    <row r="142" spans="2:4" x14ac:dyDescent="0.2">
      <c r="B142" s="15">
        <v>580000</v>
      </c>
      <c r="C142" s="34">
        <v>189.99930000000001</v>
      </c>
      <c r="D142" s="899">
        <v>189.99930000000001</v>
      </c>
    </row>
    <row r="143" spans="2:4" x14ac:dyDescent="0.2">
      <c r="B143" s="15">
        <v>585000</v>
      </c>
      <c r="C143" s="34">
        <v>192.49930000000001</v>
      </c>
      <c r="D143" s="899">
        <v>192.49930000000001</v>
      </c>
    </row>
    <row r="144" spans="2:4" x14ac:dyDescent="0.2">
      <c r="B144" s="15">
        <v>590000</v>
      </c>
      <c r="C144" s="34">
        <v>194.99930000000001</v>
      </c>
      <c r="D144" s="899">
        <v>194.99930000000001</v>
      </c>
    </row>
    <row r="145" spans="2:4" x14ac:dyDescent="0.2">
      <c r="B145" s="15">
        <v>595000</v>
      </c>
      <c r="C145" s="34">
        <v>197.49930000000001</v>
      </c>
      <c r="D145" s="899">
        <v>197.49930000000001</v>
      </c>
    </row>
    <row r="146" spans="2:4" x14ac:dyDescent="0.2">
      <c r="B146" s="15">
        <v>600000</v>
      </c>
      <c r="C146" s="34">
        <v>199.99930000000001</v>
      </c>
      <c r="D146" s="899">
        <v>199.99930000000001</v>
      </c>
    </row>
    <row r="147" spans="2:4" x14ac:dyDescent="0.2">
      <c r="B147" s="15">
        <v>605000</v>
      </c>
      <c r="C147" s="34">
        <v>202.49930000000001</v>
      </c>
      <c r="D147" s="899">
        <v>202.49930000000001</v>
      </c>
    </row>
    <row r="148" spans="2:4" x14ac:dyDescent="0.2">
      <c r="B148" s="15">
        <v>610000</v>
      </c>
      <c r="C148" s="34">
        <v>204.99930000000001</v>
      </c>
      <c r="D148" s="899">
        <v>204.99930000000001</v>
      </c>
    </row>
    <row r="149" spans="2:4" x14ac:dyDescent="0.2">
      <c r="B149" s="15">
        <v>615000</v>
      </c>
      <c r="C149" s="34">
        <v>207.49930000000001</v>
      </c>
      <c r="D149" s="899">
        <v>207.49930000000001</v>
      </c>
    </row>
    <row r="150" spans="2:4" x14ac:dyDescent="0.2">
      <c r="B150" s="15">
        <v>620000</v>
      </c>
      <c r="C150" s="34">
        <v>209.99930000000001</v>
      </c>
      <c r="D150" s="899">
        <v>209.99930000000001</v>
      </c>
    </row>
    <row r="151" spans="2:4" x14ac:dyDescent="0.2">
      <c r="B151" s="15">
        <v>625000</v>
      </c>
      <c r="C151" s="34">
        <v>212.49930000000001</v>
      </c>
      <c r="D151" s="899">
        <v>212.49930000000001</v>
      </c>
    </row>
    <row r="152" spans="2:4" x14ac:dyDescent="0.2">
      <c r="B152" s="15">
        <v>630000</v>
      </c>
      <c r="C152" s="34">
        <v>214.99929999999998</v>
      </c>
      <c r="D152" s="899">
        <v>214.99929999999998</v>
      </c>
    </row>
    <row r="153" spans="2:4" x14ac:dyDescent="0.2">
      <c r="B153" s="15">
        <v>635000</v>
      </c>
      <c r="C153" s="34">
        <v>217.49929999999998</v>
      </c>
      <c r="D153" s="899">
        <v>217.49929999999998</v>
      </c>
    </row>
    <row r="154" spans="2:4" x14ac:dyDescent="0.2">
      <c r="B154" s="15">
        <v>640000</v>
      </c>
      <c r="C154" s="34">
        <v>219.99930000000001</v>
      </c>
      <c r="D154" s="899">
        <v>219.99930000000001</v>
      </c>
    </row>
    <row r="155" spans="2:4" x14ac:dyDescent="0.2">
      <c r="B155" s="15">
        <v>645000</v>
      </c>
      <c r="C155" s="34">
        <v>222.49930000000001</v>
      </c>
      <c r="D155" s="899">
        <v>222.49930000000001</v>
      </c>
    </row>
    <row r="156" spans="2:4" x14ac:dyDescent="0.2">
      <c r="B156" s="15">
        <v>650000</v>
      </c>
      <c r="C156" s="34">
        <v>224.99930000000001</v>
      </c>
      <c r="D156" s="899">
        <v>224.99930000000001</v>
      </c>
    </row>
    <row r="157" spans="2:4" x14ac:dyDescent="0.2">
      <c r="B157" s="15">
        <v>655000</v>
      </c>
      <c r="C157" s="34">
        <v>227.49930000000001</v>
      </c>
      <c r="D157" s="899">
        <v>227.49930000000001</v>
      </c>
    </row>
    <row r="158" spans="2:4" x14ac:dyDescent="0.2">
      <c r="B158" s="15">
        <v>660000</v>
      </c>
      <c r="C158" s="34">
        <v>229.99930000000001</v>
      </c>
      <c r="D158" s="899">
        <v>229.99930000000001</v>
      </c>
    </row>
    <row r="159" spans="2:4" x14ac:dyDescent="0.2">
      <c r="B159" s="15">
        <v>665000</v>
      </c>
      <c r="C159" s="34">
        <v>232.49930000000001</v>
      </c>
      <c r="D159" s="899">
        <v>232.49930000000001</v>
      </c>
    </row>
    <row r="160" spans="2:4" x14ac:dyDescent="0.2">
      <c r="B160" s="15">
        <v>670000</v>
      </c>
      <c r="C160" s="34">
        <v>234.99930000000001</v>
      </c>
      <c r="D160" s="899">
        <v>234.99930000000001</v>
      </c>
    </row>
    <row r="161" spans="2:4" x14ac:dyDescent="0.2">
      <c r="B161" s="15">
        <v>675000</v>
      </c>
      <c r="C161" s="34">
        <v>237.49930000000001</v>
      </c>
      <c r="D161" s="899">
        <v>237.49930000000001</v>
      </c>
    </row>
    <row r="162" spans="2:4" x14ac:dyDescent="0.2">
      <c r="B162" s="15">
        <v>680000</v>
      </c>
      <c r="C162" s="34">
        <v>239.99930000000001</v>
      </c>
      <c r="D162" s="899">
        <v>239.99930000000001</v>
      </c>
    </row>
    <row r="163" spans="2:4" x14ac:dyDescent="0.2">
      <c r="B163" s="15">
        <v>685000</v>
      </c>
      <c r="C163" s="34">
        <v>242.49930000000001</v>
      </c>
      <c r="D163" s="899">
        <v>242.49930000000001</v>
      </c>
    </row>
    <row r="164" spans="2:4" x14ac:dyDescent="0.2">
      <c r="B164" s="15">
        <v>690000</v>
      </c>
      <c r="C164" s="34">
        <v>244.99930000000001</v>
      </c>
      <c r="D164" s="899">
        <v>244.99930000000001</v>
      </c>
    </row>
    <row r="165" spans="2:4" x14ac:dyDescent="0.2">
      <c r="B165" s="15">
        <v>695000</v>
      </c>
      <c r="C165" s="34">
        <v>247.49930000000001</v>
      </c>
      <c r="D165" s="899">
        <v>247.49930000000001</v>
      </c>
    </row>
    <row r="166" spans="2:4" x14ac:dyDescent="0.2">
      <c r="B166" s="15">
        <v>700000</v>
      </c>
      <c r="C166" s="34">
        <v>249.99930000000001</v>
      </c>
      <c r="D166" s="899">
        <v>249.99930000000001</v>
      </c>
    </row>
    <row r="167" spans="2:4" x14ac:dyDescent="0.2">
      <c r="B167" s="15">
        <v>705000</v>
      </c>
      <c r="C167" s="34">
        <v>252.49930000000001</v>
      </c>
      <c r="D167" s="899">
        <v>252.49930000000001</v>
      </c>
    </row>
    <row r="168" spans="2:4" x14ac:dyDescent="0.2">
      <c r="B168" s="15">
        <v>710000</v>
      </c>
      <c r="C168" s="34">
        <v>254.99930000000003</v>
      </c>
      <c r="D168" s="899">
        <v>254.99930000000003</v>
      </c>
    </row>
    <row r="169" spans="2:4" x14ac:dyDescent="0.2">
      <c r="B169" s="15">
        <v>715000</v>
      </c>
      <c r="C169" s="34">
        <v>257.49930000000001</v>
      </c>
      <c r="D169" s="899">
        <v>257.49930000000001</v>
      </c>
    </row>
    <row r="170" spans="2:4" x14ac:dyDescent="0.2">
      <c r="B170" s="15">
        <v>720000</v>
      </c>
      <c r="C170" s="34">
        <v>259.99930000000001</v>
      </c>
      <c r="D170" s="899">
        <v>259.99930000000001</v>
      </c>
    </row>
    <row r="171" spans="2:4" x14ac:dyDescent="0.2">
      <c r="B171" s="15">
        <v>725000</v>
      </c>
      <c r="C171" s="34">
        <v>262.49929999999995</v>
      </c>
      <c r="D171" s="899">
        <v>262.49929999999995</v>
      </c>
    </row>
    <row r="172" spans="2:4" x14ac:dyDescent="0.2">
      <c r="B172" s="15">
        <v>730000</v>
      </c>
      <c r="C172" s="34">
        <v>264.99930000000006</v>
      </c>
      <c r="D172" s="899">
        <v>264.99930000000006</v>
      </c>
    </row>
    <row r="173" spans="2:4" x14ac:dyDescent="0.2">
      <c r="B173" s="15">
        <v>735000</v>
      </c>
      <c r="C173" s="34">
        <v>267.49930000000006</v>
      </c>
      <c r="D173" s="899">
        <v>267.49930000000006</v>
      </c>
    </row>
    <row r="174" spans="2:4" x14ac:dyDescent="0.2">
      <c r="B174" s="15">
        <v>740000</v>
      </c>
      <c r="C174" s="34">
        <v>269.99930000000001</v>
      </c>
      <c r="D174" s="899">
        <v>269.99930000000001</v>
      </c>
    </row>
    <row r="175" spans="2:4" x14ac:dyDescent="0.2">
      <c r="B175" s="15">
        <v>745000</v>
      </c>
      <c r="C175" s="34">
        <v>272.49930000000001</v>
      </c>
      <c r="D175" s="899">
        <v>272.49930000000001</v>
      </c>
    </row>
    <row r="176" spans="2:4" ht="13.5" thickBot="1" x14ac:dyDescent="0.25">
      <c r="B176" s="16">
        <v>750000</v>
      </c>
      <c r="C176" s="910">
        <v>274.99930000000001</v>
      </c>
      <c r="D176" s="911">
        <v>274.99930000000001</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sheetPr>
  <dimension ref="A1:Q42"/>
  <sheetViews>
    <sheetView zoomScaleNormal="100" workbookViewId="0"/>
  </sheetViews>
  <sheetFormatPr defaultRowHeight="12.75" x14ac:dyDescent="0.2"/>
  <cols>
    <col min="1" max="1" width="9.140625" style="7"/>
    <col min="2" max="2" width="22.42578125" style="7" customWidth="1"/>
    <col min="3" max="17" width="11.42578125" style="7" customWidth="1"/>
    <col min="18" max="16384" width="9.140625" style="7"/>
  </cols>
  <sheetData>
    <row r="1" spans="1:2" ht="39.950000000000003" customHeight="1" x14ac:dyDescent="0.2">
      <c r="A1" s="9" t="s">
        <v>90</v>
      </c>
    </row>
    <row r="2" spans="1:2" ht="16.5" x14ac:dyDescent="0.25">
      <c r="B2" s="8" t="s">
        <v>22</v>
      </c>
    </row>
    <row r="3" spans="1:2" ht="16.5" x14ac:dyDescent="0.25">
      <c r="B3" s="8"/>
    </row>
    <row r="25" spans="2:17" ht="13.5" thickBot="1" x14ac:dyDescent="0.25"/>
    <row r="26" spans="2:17" x14ac:dyDescent="0.2">
      <c r="B26" s="902" t="s">
        <v>379</v>
      </c>
      <c r="C26" s="900">
        <v>51.01666666666668</v>
      </c>
      <c r="D26" s="900">
        <v>55.356666666666662</v>
      </c>
      <c r="E26" s="900">
        <v>57.880000000000017</v>
      </c>
      <c r="F26" s="900">
        <v>62.013249999999978</v>
      </c>
      <c r="G26" s="900">
        <v>64.873647500000018</v>
      </c>
      <c r="H26" s="900">
        <v>67.819856925000025</v>
      </c>
      <c r="I26" s="900">
        <v>71.057912203525007</v>
      </c>
      <c r="J26" s="900">
        <v>73.615997042851902</v>
      </c>
      <c r="K26" s="900"/>
      <c r="L26" s="900"/>
      <c r="M26" s="900"/>
      <c r="N26" s="900"/>
      <c r="O26" s="900"/>
      <c r="P26" s="900"/>
      <c r="Q26" s="901"/>
    </row>
    <row r="27" spans="2:17" x14ac:dyDescent="0.2">
      <c r="B27" s="15" t="s">
        <v>380</v>
      </c>
      <c r="C27" s="34">
        <v>51.01666666666668</v>
      </c>
      <c r="D27" s="34">
        <v>55.356666666666662</v>
      </c>
      <c r="E27" s="34">
        <v>57.880000000000017</v>
      </c>
      <c r="F27" s="34">
        <v>58.457062499999999</v>
      </c>
      <c r="G27" s="34">
        <v>61.337756999999989</v>
      </c>
      <c r="H27" s="34">
        <v>64.188123367499998</v>
      </c>
      <c r="I27" s="34">
        <v>66.498895808730012</v>
      </c>
      <c r="J27" s="34">
        <v>69.025853849461754</v>
      </c>
      <c r="K27" s="34"/>
      <c r="L27" s="34"/>
      <c r="M27" s="34"/>
      <c r="N27" s="34"/>
      <c r="O27" s="34"/>
      <c r="P27" s="34"/>
      <c r="Q27" s="899"/>
    </row>
    <row r="28" spans="2:17" x14ac:dyDescent="0.2">
      <c r="B28" s="15" t="s">
        <v>381</v>
      </c>
      <c r="C28" s="34">
        <v>51.01666666666668</v>
      </c>
      <c r="D28" s="34">
        <v>55.356666666666662</v>
      </c>
      <c r="E28" s="34">
        <v>57.880000000000017</v>
      </c>
      <c r="F28" s="34">
        <v>57.95000000000001</v>
      </c>
      <c r="G28" s="34">
        <v>59.147633333333324</v>
      </c>
      <c r="H28" s="34">
        <v>61.479097049999986</v>
      </c>
      <c r="I28" s="34">
        <v>63.384949058549985</v>
      </c>
      <c r="J28" s="34">
        <v>65.666807224657774</v>
      </c>
      <c r="K28" s="34">
        <v>68.227812706419428</v>
      </c>
      <c r="L28" s="34"/>
      <c r="M28" s="34"/>
      <c r="N28" s="34"/>
      <c r="O28" s="34"/>
      <c r="P28" s="34"/>
      <c r="Q28" s="899"/>
    </row>
    <row r="29" spans="2:17" x14ac:dyDescent="0.2">
      <c r="B29" s="15" t="s">
        <v>382</v>
      </c>
      <c r="C29" s="34">
        <v>51.01666666666668</v>
      </c>
      <c r="D29" s="34">
        <v>55.356666666666662</v>
      </c>
      <c r="E29" s="34">
        <v>57.880000000000017</v>
      </c>
      <c r="F29" s="34">
        <v>57.95000000000001</v>
      </c>
      <c r="G29" s="34">
        <v>59.108999999999988</v>
      </c>
      <c r="H29" s="34">
        <v>61.061335500000006</v>
      </c>
      <c r="I29" s="34">
        <v>62.648930222999986</v>
      </c>
      <c r="J29" s="34">
        <v>64.966940641250986</v>
      </c>
      <c r="K29" s="34">
        <v>67.565618266901055</v>
      </c>
      <c r="L29" s="34"/>
      <c r="M29" s="34"/>
      <c r="N29" s="34"/>
      <c r="O29" s="34"/>
      <c r="P29" s="34"/>
      <c r="Q29" s="899"/>
    </row>
    <row r="30" spans="2:17" x14ac:dyDescent="0.2">
      <c r="B30" s="15" t="s">
        <v>383</v>
      </c>
      <c r="C30" s="34">
        <v>51.01666666666668</v>
      </c>
      <c r="D30" s="34">
        <v>55.356666666666662</v>
      </c>
      <c r="E30" s="34">
        <v>57.880000000000017</v>
      </c>
      <c r="F30" s="34">
        <v>57.95000000000001</v>
      </c>
      <c r="G30" s="34">
        <v>57.95000000000001</v>
      </c>
      <c r="H30" s="34">
        <v>58.997929166666658</v>
      </c>
      <c r="I30" s="34">
        <v>60.687456587499987</v>
      </c>
      <c r="J30" s="34">
        <v>62.469190325045815</v>
      </c>
      <c r="K30" s="34">
        <v>65.41265144252408</v>
      </c>
      <c r="L30" s="34">
        <v>67.832919545897454</v>
      </c>
      <c r="M30" s="34"/>
      <c r="N30" s="34"/>
      <c r="O30" s="34"/>
      <c r="P30" s="34"/>
      <c r="Q30" s="899"/>
    </row>
    <row r="31" spans="2:17" x14ac:dyDescent="0.2">
      <c r="B31" s="15" t="s">
        <v>384</v>
      </c>
      <c r="C31" s="34">
        <v>51.01666666666668</v>
      </c>
      <c r="D31" s="34">
        <v>55.356666666666662</v>
      </c>
      <c r="E31" s="34">
        <v>57.880000000000017</v>
      </c>
      <c r="F31" s="34">
        <v>57.95000000000001</v>
      </c>
      <c r="G31" s="34">
        <v>57.95000000000001</v>
      </c>
      <c r="H31" s="34">
        <v>57.95000000000001</v>
      </c>
      <c r="I31" s="34">
        <v>58.896516666666663</v>
      </c>
      <c r="J31" s="34">
        <v>60.684621866666681</v>
      </c>
      <c r="K31" s="34">
        <v>63.692164435199999</v>
      </c>
      <c r="L31" s="34">
        <v>66.176158848172804</v>
      </c>
      <c r="M31" s="34"/>
      <c r="N31" s="34"/>
      <c r="O31" s="34"/>
      <c r="P31" s="34"/>
      <c r="Q31" s="899"/>
    </row>
    <row r="32" spans="2:17" x14ac:dyDescent="0.2">
      <c r="B32" s="15" t="s">
        <v>385</v>
      </c>
      <c r="C32" s="34">
        <v>51.01666666666668</v>
      </c>
      <c r="D32" s="34">
        <v>55.356666666666662</v>
      </c>
      <c r="E32" s="34">
        <v>57.880000000000017</v>
      </c>
      <c r="F32" s="34">
        <v>57.95000000000001</v>
      </c>
      <c r="G32" s="34">
        <v>57.95000000000001</v>
      </c>
      <c r="H32" s="34">
        <v>57.95000000000001</v>
      </c>
      <c r="I32" s="34">
        <v>57.95000000000001</v>
      </c>
      <c r="J32" s="34">
        <v>59.065537499999998</v>
      </c>
      <c r="K32" s="34">
        <v>62.017394599999996</v>
      </c>
      <c r="L32" s="34">
        <v>64.374055594799998</v>
      </c>
      <c r="M32" s="34">
        <v>66.949017818591997</v>
      </c>
      <c r="N32" s="34"/>
      <c r="O32" s="34"/>
      <c r="P32" s="34"/>
      <c r="Q32" s="899"/>
    </row>
    <row r="33" spans="2:17" x14ac:dyDescent="0.2">
      <c r="B33" s="15" t="s">
        <v>386</v>
      </c>
      <c r="C33" s="34">
        <v>51.01666666666668</v>
      </c>
      <c r="D33" s="34">
        <v>55.356666666666662</v>
      </c>
      <c r="E33" s="34">
        <v>57.880000000000017</v>
      </c>
      <c r="F33" s="34">
        <v>57.95000000000001</v>
      </c>
      <c r="G33" s="34">
        <v>57.95000000000001</v>
      </c>
      <c r="H33" s="34">
        <v>57.95000000000001</v>
      </c>
      <c r="I33" s="34">
        <v>57.95000000000001</v>
      </c>
      <c r="J33" s="34">
        <v>59.065537499999998</v>
      </c>
      <c r="K33" s="34">
        <v>62.077256949999992</v>
      </c>
      <c r="L33" s="34">
        <v>64.436192714099988</v>
      </c>
      <c r="M33" s="34">
        <v>66.949204229949871</v>
      </c>
      <c r="N33" s="34"/>
      <c r="O33" s="34"/>
      <c r="P33" s="34"/>
      <c r="Q33" s="899"/>
    </row>
    <row r="34" spans="2:17" x14ac:dyDescent="0.2">
      <c r="B34" s="15" t="s">
        <v>387</v>
      </c>
      <c r="C34" s="34">
        <v>51.01666666666668</v>
      </c>
      <c r="D34" s="34">
        <v>55.356666666666662</v>
      </c>
      <c r="E34" s="34">
        <v>57.880000000000017</v>
      </c>
      <c r="F34" s="34">
        <v>57.95000000000001</v>
      </c>
      <c r="G34" s="34">
        <v>57.95000000000001</v>
      </c>
      <c r="H34" s="34">
        <v>57.95000000000001</v>
      </c>
      <c r="I34" s="34">
        <v>57.95000000000001</v>
      </c>
      <c r="J34" s="34">
        <v>58.659887500000004</v>
      </c>
      <c r="K34" s="34">
        <v>60.882791549999986</v>
      </c>
      <c r="L34" s="34">
        <v>62.952806462699989</v>
      </c>
      <c r="M34" s="34">
        <v>65.219107495357193</v>
      </c>
      <c r="N34" s="34">
        <v>67.566995365190039</v>
      </c>
      <c r="O34" s="34"/>
      <c r="P34" s="34"/>
      <c r="Q34" s="899"/>
    </row>
    <row r="35" spans="2:17" x14ac:dyDescent="0.2">
      <c r="B35" s="15" t="s">
        <v>388</v>
      </c>
      <c r="C35" s="34">
        <v>51.01666666666668</v>
      </c>
      <c r="D35" s="34">
        <v>55.356666666666662</v>
      </c>
      <c r="E35" s="34">
        <v>57.880000000000017</v>
      </c>
      <c r="F35" s="34">
        <v>57.95000000000001</v>
      </c>
      <c r="G35" s="34">
        <v>57.95000000000001</v>
      </c>
      <c r="H35" s="34">
        <v>57.95000000000001</v>
      </c>
      <c r="I35" s="34">
        <v>57.95000000000001</v>
      </c>
      <c r="J35" s="34">
        <v>57.95000000000001</v>
      </c>
      <c r="K35" s="34">
        <v>59.224900000000012</v>
      </c>
      <c r="L35" s="34">
        <v>61.001647000000013</v>
      </c>
      <c r="M35" s="34">
        <v>62.953699704000002</v>
      </c>
      <c r="N35" s="34">
        <v>64.905264394824016</v>
      </c>
      <c r="O35" s="34"/>
      <c r="P35" s="34"/>
      <c r="Q35" s="899"/>
    </row>
    <row r="36" spans="2:17" x14ac:dyDescent="0.2">
      <c r="B36" s="15" t="s">
        <v>389</v>
      </c>
      <c r="C36" s="34">
        <v>51.01666666666668</v>
      </c>
      <c r="D36" s="34">
        <v>55.356666666666662</v>
      </c>
      <c r="E36" s="34">
        <v>57.880000000000017</v>
      </c>
      <c r="F36" s="34">
        <v>57.95000000000001</v>
      </c>
      <c r="G36" s="34">
        <v>57.95000000000001</v>
      </c>
      <c r="H36" s="34">
        <v>57.95000000000001</v>
      </c>
      <c r="I36" s="34">
        <v>57.95000000000001</v>
      </c>
      <c r="J36" s="34">
        <v>57.95000000000001</v>
      </c>
      <c r="K36" s="34">
        <v>59.224900000000012</v>
      </c>
      <c r="L36" s="34">
        <v>61.001647000000013</v>
      </c>
      <c r="M36" s="34">
        <v>62.892698056999997</v>
      </c>
      <c r="N36" s="34">
        <v>64.842371696767017</v>
      </c>
      <c r="O36" s="34">
        <v>66.917327591063554</v>
      </c>
      <c r="P36" s="34"/>
      <c r="Q36" s="899"/>
    </row>
    <row r="37" spans="2:17" x14ac:dyDescent="0.2">
      <c r="B37" s="15" t="s">
        <v>390</v>
      </c>
      <c r="C37" s="34">
        <v>51.01666666666668</v>
      </c>
      <c r="D37" s="34">
        <v>55.356666666666662</v>
      </c>
      <c r="E37" s="34">
        <v>57.880000000000017</v>
      </c>
      <c r="F37" s="34">
        <v>57.95000000000001</v>
      </c>
      <c r="G37" s="34">
        <v>57.95000000000001</v>
      </c>
      <c r="H37" s="34">
        <v>57.95000000000001</v>
      </c>
      <c r="I37" s="34">
        <v>57.95000000000001</v>
      </c>
      <c r="J37" s="34">
        <v>57.95000000000001</v>
      </c>
      <c r="K37" s="34">
        <v>59.109000000000009</v>
      </c>
      <c r="L37" s="34">
        <v>60.882270000000027</v>
      </c>
      <c r="M37" s="34">
        <v>62.830502639999999</v>
      </c>
      <c r="N37" s="34">
        <v>64.841078724479999</v>
      </c>
      <c r="O37" s="34">
        <v>66.91599324366338</v>
      </c>
      <c r="P37" s="34"/>
      <c r="Q37" s="899"/>
    </row>
    <row r="38" spans="2:17" ht="25.5" x14ac:dyDescent="0.2">
      <c r="B38" s="15" t="s">
        <v>391</v>
      </c>
      <c r="C38" s="34">
        <v>51.01666666666668</v>
      </c>
      <c r="D38" s="34">
        <v>55.356666666666662</v>
      </c>
      <c r="E38" s="34">
        <v>57.880000000000017</v>
      </c>
      <c r="F38" s="34">
        <v>57.95000000000001</v>
      </c>
      <c r="G38" s="34">
        <v>57.95000000000001</v>
      </c>
      <c r="H38" s="34">
        <v>57.95000000000001</v>
      </c>
      <c r="I38" s="34">
        <v>57.95000000000001</v>
      </c>
      <c r="J38" s="34">
        <v>57.95000000000001</v>
      </c>
      <c r="K38" s="34">
        <v>57.95000000000001</v>
      </c>
      <c r="L38" s="34">
        <v>59.456699999999991</v>
      </c>
      <c r="M38" s="34">
        <v>61.418771099999994</v>
      </c>
      <c r="N38" s="34">
        <v>63.384171775200002</v>
      </c>
      <c r="O38" s="34">
        <v>65.412465272006415</v>
      </c>
      <c r="P38" s="34"/>
      <c r="Q38" s="899"/>
    </row>
    <row r="39" spans="2:17" x14ac:dyDescent="0.2">
      <c r="B39" s="15" t="s">
        <v>392</v>
      </c>
      <c r="C39" s="34">
        <v>51.01666666666668</v>
      </c>
      <c r="D39" s="34">
        <v>55.356666666666662</v>
      </c>
      <c r="E39" s="34">
        <v>57.880000000000017</v>
      </c>
      <c r="F39" s="34">
        <v>57.95000000000001</v>
      </c>
      <c r="G39" s="34">
        <v>57.95000000000001</v>
      </c>
      <c r="H39" s="34">
        <v>57.95000000000001</v>
      </c>
      <c r="I39" s="34">
        <v>57.95000000000001</v>
      </c>
      <c r="J39" s="34">
        <v>57.95000000000001</v>
      </c>
      <c r="K39" s="34">
        <v>57.95000000000001</v>
      </c>
      <c r="L39" s="34">
        <v>57.95000000000001</v>
      </c>
      <c r="M39" s="34">
        <v>60.000960784026155</v>
      </c>
      <c r="N39" s="34">
        <v>61.876634854406682</v>
      </c>
      <c r="O39" s="34">
        <v>63.825823110146423</v>
      </c>
      <c r="P39" s="34">
        <v>65.876146487941156</v>
      </c>
      <c r="Q39" s="899"/>
    </row>
    <row r="40" spans="2:17" x14ac:dyDescent="0.2">
      <c r="B40" s="15" t="s">
        <v>393</v>
      </c>
      <c r="C40" s="34">
        <v>51.01666666666668</v>
      </c>
      <c r="D40" s="34">
        <v>55.356666666666662</v>
      </c>
      <c r="E40" s="34">
        <v>57.880000000000017</v>
      </c>
      <c r="F40" s="34">
        <v>57.95000000000001</v>
      </c>
      <c r="G40" s="34">
        <v>57.95000000000001</v>
      </c>
      <c r="H40" s="34">
        <v>57.95000000000001</v>
      </c>
      <c r="I40" s="34">
        <v>57.95000000000001</v>
      </c>
      <c r="J40" s="34">
        <v>57.95000000000001</v>
      </c>
      <c r="K40" s="34">
        <v>57.95000000000001</v>
      </c>
      <c r="L40" s="34">
        <v>57.95000000000001</v>
      </c>
      <c r="M40" s="34">
        <v>59.939191301021793</v>
      </c>
      <c r="N40" s="34">
        <v>61.79116787789372</v>
      </c>
      <c r="O40" s="34">
        <v>63.723784492650672</v>
      </c>
      <c r="P40" s="34">
        <v>65.744851829590374</v>
      </c>
      <c r="Q40" s="899"/>
    </row>
    <row r="41" spans="2:17" x14ac:dyDescent="0.2">
      <c r="B41" s="15" t="s">
        <v>394</v>
      </c>
      <c r="C41" s="34">
        <v>51.01666666666668</v>
      </c>
      <c r="D41" s="34">
        <v>55.356666666666662</v>
      </c>
      <c r="E41" s="34">
        <v>57.880000000000017</v>
      </c>
      <c r="F41" s="34">
        <v>57.95000000000001</v>
      </c>
      <c r="G41" s="34">
        <v>57.95000000000001</v>
      </c>
      <c r="H41" s="34">
        <v>57.95000000000001</v>
      </c>
      <c r="I41" s="34">
        <v>57.95000000000001</v>
      </c>
      <c r="J41" s="34">
        <v>57.95000000000001</v>
      </c>
      <c r="K41" s="34">
        <v>57.95000000000001</v>
      </c>
      <c r="L41" s="34">
        <v>57.95</v>
      </c>
      <c r="M41" s="34">
        <v>57.95</v>
      </c>
      <c r="N41" s="34">
        <v>59.516106385493195</v>
      </c>
      <c r="O41" s="34">
        <v>61.234365675971809</v>
      </c>
      <c r="P41" s="34">
        <v>63.026948029989249</v>
      </c>
      <c r="Q41" s="899">
        <v>64.893255232490688</v>
      </c>
    </row>
    <row r="42" spans="2:17" ht="13.5" thickBot="1" x14ac:dyDescent="0.25">
      <c r="B42" s="16" t="s">
        <v>395</v>
      </c>
      <c r="C42" s="910">
        <v>51.01666666666668</v>
      </c>
      <c r="D42" s="910">
        <v>55.356666666666662</v>
      </c>
      <c r="E42" s="910">
        <v>57.880000000000017</v>
      </c>
      <c r="F42" s="910">
        <v>57.95000000000001</v>
      </c>
      <c r="G42" s="910">
        <v>57.95000000000001</v>
      </c>
      <c r="H42" s="910">
        <v>57.95000000000001</v>
      </c>
      <c r="I42" s="910">
        <v>57.95000000000001</v>
      </c>
      <c r="J42" s="910">
        <v>57.95000000000001</v>
      </c>
      <c r="K42" s="910">
        <v>57.95000000000001</v>
      </c>
      <c r="L42" s="910">
        <v>57.95000000000001</v>
      </c>
      <c r="M42" s="910"/>
      <c r="N42" s="910"/>
      <c r="O42" s="910"/>
      <c r="P42" s="910"/>
      <c r="Q42" s="911"/>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sheetPr>
  <dimension ref="A1:I21"/>
  <sheetViews>
    <sheetView zoomScaleNormal="100" workbookViewId="0"/>
  </sheetViews>
  <sheetFormatPr defaultRowHeight="12.75" x14ac:dyDescent="0.2"/>
  <cols>
    <col min="1" max="1" width="9.140625" style="7"/>
    <col min="2" max="2" width="35.7109375" style="7" customWidth="1"/>
    <col min="3" max="9" width="8" style="7" customWidth="1"/>
    <col min="10" max="16384" width="9.140625" style="7"/>
  </cols>
  <sheetData>
    <row r="1" spans="1:9" ht="39.950000000000003" customHeight="1" x14ac:dyDescent="0.2">
      <c r="A1" s="9" t="s">
        <v>90</v>
      </c>
    </row>
    <row r="2" spans="1:9" ht="16.5" x14ac:dyDescent="0.25">
      <c r="B2" s="8" t="s">
        <v>23</v>
      </c>
    </row>
    <row r="3" spans="1:9" ht="13.5" thickBot="1" x14ac:dyDescent="0.25">
      <c r="B3" s="217"/>
      <c r="C3" s="218"/>
      <c r="D3" s="218"/>
      <c r="E3" s="218"/>
      <c r="F3" s="219"/>
      <c r="G3" s="219"/>
      <c r="H3" s="219"/>
      <c r="I3" s="220"/>
    </row>
    <row r="4" spans="1:9" x14ac:dyDescent="0.2">
      <c r="B4" s="221"/>
      <c r="C4" s="222"/>
      <c r="D4" s="1310" t="s">
        <v>406</v>
      </c>
      <c r="E4" s="1310"/>
      <c r="F4" s="1310"/>
      <c r="G4" s="1310"/>
      <c r="H4" s="1310"/>
      <c r="I4" s="1311"/>
    </row>
    <row r="5" spans="1:9" x14ac:dyDescent="0.2">
      <c r="B5" s="223"/>
      <c r="C5" s="224" t="s">
        <v>198</v>
      </c>
      <c r="D5" s="1312" t="s">
        <v>199</v>
      </c>
      <c r="E5" s="1312"/>
      <c r="F5" s="1312"/>
      <c r="G5" s="1312"/>
      <c r="H5" s="1312"/>
      <c r="I5" s="1313"/>
    </row>
    <row r="6" spans="1:9" x14ac:dyDescent="0.2">
      <c r="B6" s="225"/>
      <c r="C6" s="226" t="s">
        <v>200</v>
      </c>
      <c r="D6" s="227" t="s">
        <v>185</v>
      </c>
      <c r="E6" s="227" t="s">
        <v>186</v>
      </c>
      <c r="F6" s="227" t="s">
        <v>187</v>
      </c>
      <c r="G6" s="227" t="s">
        <v>188</v>
      </c>
      <c r="H6" s="228" t="s">
        <v>189</v>
      </c>
      <c r="I6" s="229" t="s">
        <v>201</v>
      </c>
    </row>
    <row r="7" spans="1:9" x14ac:dyDescent="0.2">
      <c r="B7" s="230" t="s">
        <v>459</v>
      </c>
      <c r="C7" s="231">
        <v>38.984354574462394</v>
      </c>
      <c r="D7" s="231">
        <v>38.925530546108376</v>
      </c>
      <c r="E7" s="231">
        <v>38.529591789478538</v>
      </c>
      <c r="F7" s="231">
        <v>38.312794654215445</v>
      </c>
      <c r="G7" s="231">
        <v>38.21505119112377</v>
      </c>
      <c r="H7" s="231">
        <v>37.91960486808653</v>
      </c>
      <c r="I7" s="232">
        <v>37.748635063602059</v>
      </c>
    </row>
    <row r="8" spans="1:9" x14ac:dyDescent="0.2">
      <c r="B8" s="233" t="s">
        <v>191</v>
      </c>
      <c r="C8" s="234"/>
      <c r="D8" s="234"/>
      <c r="E8" s="234"/>
      <c r="F8" s="234"/>
      <c r="G8" s="234"/>
      <c r="H8" s="235"/>
      <c r="I8" s="235"/>
    </row>
    <row r="9" spans="1:9" x14ac:dyDescent="0.2">
      <c r="B9" s="236" t="s">
        <v>460</v>
      </c>
      <c r="C9" s="237">
        <v>18.102145681432528</v>
      </c>
      <c r="D9" s="237">
        <v>17.864733689678204</v>
      </c>
      <c r="E9" s="237">
        <v>17.896000009349223</v>
      </c>
      <c r="F9" s="237">
        <v>17.928347688705767</v>
      </c>
      <c r="G9" s="237">
        <v>17.92097313762784</v>
      </c>
      <c r="H9" s="237">
        <v>17.590930000013717</v>
      </c>
      <c r="I9" s="238">
        <v>17.375350987801241</v>
      </c>
    </row>
    <row r="10" spans="1:9" x14ac:dyDescent="0.2">
      <c r="B10" s="239" t="s">
        <v>191</v>
      </c>
      <c r="C10" s="240"/>
      <c r="D10" s="240"/>
      <c r="E10" s="240"/>
      <c r="F10" s="240"/>
      <c r="G10" s="240"/>
      <c r="H10" s="241"/>
      <c r="I10" s="241"/>
    </row>
    <row r="11" spans="1:9" x14ac:dyDescent="0.2">
      <c r="B11" s="242" t="s">
        <v>461</v>
      </c>
      <c r="C11" s="240">
        <v>15.773491254652292</v>
      </c>
      <c r="D11" s="240">
        <v>15.503361508352736</v>
      </c>
      <c r="E11" s="240">
        <v>15.392237932707364</v>
      </c>
      <c r="F11" s="240">
        <v>15.160131524505635</v>
      </c>
      <c r="G11" s="240">
        <v>14.848974534564116</v>
      </c>
      <c r="H11" s="240">
        <v>14.625744520540144</v>
      </c>
      <c r="I11" s="241">
        <v>14.402522934548861</v>
      </c>
    </row>
    <row r="12" spans="1:9" x14ac:dyDescent="0.2">
      <c r="B12" s="242" t="s">
        <v>462</v>
      </c>
      <c r="C12" s="240">
        <v>2.3286544267802363</v>
      </c>
      <c r="D12" s="240">
        <v>2.3613721813254647</v>
      </c>
      <c r="E12" s="240">
        <v>2.5037620766418587</v>
      </c>
      <c r="F12" s="240">
        <v>2.7682161642001319</v>
      </c>
      <c r="G12" s="240">
        <v>3.0719986030637219</v>
      </c>
      <c r="H12" s="240">
        <v>2.9651854794735764</v>
      </c>
      <c r="I12" s="241">
        <v>2.9728280532523788</v>
      </c>
    </row>
    <row r="13" spans="1:9" x14ac:dyDescent="0.2">
      <c r="B13" s="243" t="s">
        <v>463</v>
      </c>
      <c r="C13" s="244">
        <v>20.882208893029865</v>
      </c>
      <c r="D13" s="244">
        <v>21.060796856430176</v>
      </c>
      <c r="E13" s="244">
        <v>20.633591780129315</v>
      </c>
      <c r="F13" s="244">
        <v>20.384446965509685</v>
      </c>
      <c r="G13" s="244">
        <v>20.29407805349593</v>
      </c>
      <c r="H13" s="244">
        <v>20.328674868072813</v>
      </c>
      <c r="I13" s="245">
        <v>20.373284075800811</v>
      </c>
    </row>
    <row r="14" spans="1:9" x14ac:dyDescent="0.2">
      <c r="B14" s="239" t="s">
        <v>191</v>
      </c>
      <c r="C14" s="240"/>
      <c r="D14" s="240"/>
      <c r="E14" s="240"/>
      <c r="F14" s="240"/>
      <c r="G14" s="240"/>
      <c r="H14" s="241"/>
      <c r="I14" s="241"/>
    </row>
    <row r="15" spans="1:9" x14ac:dyDescent="0.2">
      <c r="B15" s="242" t="s">
        <v>192</v>
      </c>
      <c r="C15" s="240">
        <v>10.949563660370911</v>
      </c>
      <c r="D15" s="240">
        <v>10.755265385988686</v>
      </c>
      <c r="E15" s="240">
        <v>10.68929910348913</v>
      </c>
      <c r="F15" s="240">
        <v>10.56554832229202</v>
      </c>
      <c r="G15" s="240">
        <v>10.42363932474454</v>
      </c>
      <c r="H15" s="240">
        <v>10.422421895208963</v>
      </c>
      <c r="I15" s="241">
        <v>10.459482084436642</v>
      </c>
    </row>
    <row r="16" spans="1:9" x14ac:dyDescent="0.2">
      <c r="B16" s="242" t="s">
        <v>464</v>
      </c>
      <c r="C16" s="240">
        <v>1.7920215294945394</v>
      </c>
      <c r="D16" s="240">
        <v>2.0037739852328591</v>
      </c>
      <c r="E16" s="240">
        <v>1.8925201817403079</v>
      </c>
      <c r="F16" s="240">
        <v>1.8499505692239324</v>
      </c>
      <c r="G16" s="240">
        <v>1.8157405343816411</v>
      </c>
      <c r="H16" s="240">
        <v>1.8373792009186225</v>
      </c>
      <c r="I16" s="241">
        <v>1.8662042071260363</v>
      </c>
    </row>
    <row r="17" spans="2:9" x14ac:dyDescent="0.2">
      <c r="B17" s="246" t="s">
        <v>465</v>
      </c>
      <c r="C17" s="240">
        <v>2.2832974743225725</v>
      </c>
      <c r="D17" s="240">
        <v>2.3391340924551272</v>
      </c>
      <c r="E17" s="240">
        <v>2.3900698344580111</v>
      </c>
      <c r="F17" s="240">
        <v>2.286345591226016</v>
      </c>
      <c r="G17" s="240">
        <v>2.2676406615851623</v>
      </c>
      <c r="H17" s="240">
        <v>2.2631352397014055</v>
      </c>
      <c r="I17" s="241">
        <v>2.2599894287595088</v>
      </c>
    </row>
    <row r="18" spans="2:9" x14ac:dyDescent="0.2">
      <c r="B18" s="242" t="s">
        <v>466</v>
      </c>
      <c r="C18" s="240">
        <v>0.56436024755688496</v>
      </c>
      <c r="D18" s="240">
        <v>0.5802004769962521</v>
      </c>
      <c r="E18" s="240">
        <v>0.62846898053843037</v>
      </c>
      <c r="F18" s="240">
        <v>0.57754966052816892</v>
      </c>
      <c r="G18" s="240">
        <v>0.61328250023190423</v>
      </c>
      <c r="H18" s="240">
        <v>0.65461235641730409</v>
      </c>
      <c r="I18" s="241">
        <v>0.69999662086017189</v>
      </c>
    </row>
    <row r="19" spans="2:9" x14ac:dyDescent="0.2">
      <c r="B19" s="242" t="s">
        <v>467</v>
      </c>
      <c r="C19" s="240">
        <v>3.6155778558187173</v>
      </c>
      <c r="D19" s="240">
        <v>3.6897820671263872</v>
      </c>
      <c r="E19" s="240">
        <v>3.7704575752040483</v>
      </c>
      <c r="F19" s="240">
        <v>3.8587360688253227</v>
      </c>
      <c r="G19" s="240">
        <v>3.8584980372979025</v>
      </c>
      <c r="H19" s="241">
        <v>3.8179362623338591</v>
      </c>
      <c r="I19" s="241">
        <v>3.7771518305480782</v>
      </c>
    </row>
    <row r="20" spans="2:9" x14ac:dyDescent="0.2">
      <c r="B20" s="247" t="s">
        <v>468</v>
      </c>
      <c r="C20" s="248">
        <v>1.6773881254662388</v>
      </c>
      <c r="D20" s="248">
        <v>1.6926408486308633</v>
      </c>
      <c r="E20" s="248">
        <v>1.2627761046993879</v>
      </c>
      <c r="F20" s="248">
        <v>1.2463167534142254</v>
      </c>
      <c r="G20" s="248">
        <v>1.3152769952547818</v>
      </c>
      <c r="H20" s="248">
        <v>1.333189913492657</v>
      </c>
      <c r="I20" s="249">
        <v>1.3104599040703704</v>
      </c>
    </row>
    <row r="21" spans="2:9" ht="23.25" customHeight="1" thickBot="1" x14ac:dyDescent="0.25">
      <c r="B21" s="1300" t="s">
        <v>469</v>
      </c>
      <c r="C21" s="1301"/>
      <c r="D21" s="1301"/>
      <c r="E21" s="1301"/>
      <c r="F21" s="1301"/>
      <c r="G21" s="1301"/>
      <c r="H21" s="1301"/>
      <c r="I21" s="1302"/>
    </row>
  </sheetData>
  <mergeCells count="3">
    <mergeCell ref="D4:I4"/>
    <mergeCell ref="D5:I5"/>
    <mergeCell ref="B21:I21"/>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3"/>
  </sheetPr>
  <dimension ref="A1:I48"/>
  <sheetViews>
    <sheetView zoomScaleNormal="100" workbookViewId="0"/>
  </sheetViews>
  <sheetFormatPr defaultRowHeight="12.75" x14ac:dyDescent="0.2"/>
  <cols>
    <col min="1" max="1" width="9.140625" style="7"/>
    <col min="2" max="2" width="38.7109375" style="7" customWidth="1"/>
    <col min="3" max="9" width="8" style="7" customWidth="1"/>
    <col min="10" max="16384" width="9.140625" style="7"/>
  </cols>
  <sheetData>
    <row r="1" spans="1:9" ht="39.950000000000003" customHeight="1" x14ac:dyDescent="0.2">
      <c r="A1" s="9" t="s">
        <v>90</v>
      </c>
    </row>
    <row r="2" spans="1:9" ht="16.5" x14ac:dyDescent="0.25">
      <c r="B2" s="8" t="s">
        <v>24</v>
      </c>
    </row>
    <row r="3" spans="1:9" ht="13.5" thickBot="1" x14ac:dyDescent="0.25">
      <c r="B3" s="250"/>
      <c r="C3" s="251"/>
      <c r="D3" s="251"/>
      <c r="E3" s="251"/>
      <c r="F3" s="251"/>
      <c r="G3" s="251"/>
      <c r="H3" s="251"/>
      <c r="I3" s="252"/>
    </row>
    <row r="4" spans="1:9" x14ac:dyDescent="0.2">
      <c r="B4" s="253"/>
      <c r="C4" s="1314" t="s">
        <v>184</v>
      </c>
      <c r="D4" s="1314"/>
      <c r="E4" s="1314"/>
      <c r="F4" s="1314"/>
      <c r="G4" s="1314"/>
      <c r="H4" s="1314"/>
      <c r="I4" s="1315"/>
    </row>
    <row r="5" spans="1:9" x14ac:dyDescent="0.2">
      <c r="B5" s="254"/>
      <c r="C5" s="255" t="s">
        <v>198</v>
      </c>
      <c r="D5" s="1316" t="s">
        <v>199</v>
      </c>
      <c r="E5" s="1316"/>
      <c r="F5" s="1316"/>
      <c r="G5" s="1316"/>
      <c r="H5" s="1316"/>
      <c r="I5" s="1317"/>
    </row>
    <row r="6" spans="1:9" x14ac:dyDescent="0.2">
      <c r="B6" s="256"/>
      <c r="C6" s="226" t="s">
        <v>200</v>
      </c>
      <c r="D6" s="227" t="s">
        <v>185</v>
      </c>
      <c r="E6" s="227" t="s">
        <v>186</v>
      </c>
      <c r="F6" s="228" t="s">
        <v>187</v>
      </c>
      <c r="G6" s="228" t="s">
        <v>188</v>
      </c>
      <c r="H6" s="228" t="s">
        <v>189</v>
      </c>
      <c r="I6" s="371" t="s">
        <v>201</v>
      </c>
    </row>
    <row r="7" spans="1:9" x14ac:dyDescent="0.2">
      <c r="B7" s="257" t="s">
        <v>470</v>
      </c>
      <c r="C7" s="180"/>
      <c r="D7" s="180"/>
      <c r="E7" s="180"/>
      <c r="F7" s="258"/>
      <c r="G7" s="258"/>
      <c r="H7" s="258"/>
      <c r="I7" s="259"/>
    </row>
    <row r="8" spans="1:9" x14ac:dyDescent="0.2">
      <c r="B8" s="968" t="s">
        <v>461</v>
      </c>
      <c r="C8" s="266">
        <v>312.51734299999998</v>
      </c>
      <c r="D8" s="266">
        <v>316.76576757396873</v>
      </c>
      <c r="E8" s="266">
        <v>323.30795480372439</v>
      </c>
      <c r="F8" s="266">
        <v>327.13714293837171</v>
      </c>
      <c r="G8" s="266">
        <v>330.25485470527775</v>
      </c>
      <c r="H8" s="266">
        <v>336.22158779131377</v>
      </c>
      <c r="I8" s="267">
        <v>342.17456377809447</v>
      </c>
    </row>
    <row r="9" spans="1:9" x14ac:dyDescent="0.2">
      <c r="B9" s="969" t="s">
        <v>471</v>
      </c>
      <c r="C9" s="266">
        <v>380.50165699999997</v>
      </c>
      <c r="D9" s="266">
        <v>395.73151932227614</v>
      </c>
      <c r="E9" s="266">
        <v>406.87642864429216</v>
      </c>
      <c r="F9" s="266">
        <v>412.97750145816121</v>
      </c>
      <c r="G9" s="266">
        <v>422.10599603225671</v>
      </c>
      <c r="H9" s="266">
        <v>436.67466660077315</v>
      </c>
      <c r="I9" s="267">
        <v>452.89381415900499</v>
      </c>
    </row>
    <row r="10" spans="1:9" x14ac:dyDescent="0.2">
      <c r="B10" s="262" t="s">
        <v>191</v>
      </c>
      <c r="C10" s="263"/>
      <c r="D10" s="263"/>
      <c r="E10" s="263"/>
      <c r="F10" s="263"/>
      <c r="G10" s="263"/>
      <c r="H10" s="264"/>
      <c r="I10" s="264"/>
    </row>
    <row r="11" spans="1:9" x14ac:dyDescent="0.2">
      <c r="B11" s="265" t="s">
        <v>192</v>
      </c>
      <c r="C11" s="266">
        <v>216.94173388146999</v>
      </c>
      <c r="D11" s="266">
        <v>219.75233523509789</v>
      </c>
      <c r="E11" s="266">
        <v>224.52455884213879</v>
      </c>
      <c r="F11" s="266">
        <v>227.99164282610863</v>
      </c>
      <c r="G11" s="266">
        <v>231.83132833049737</v>
      </c>
      <c r="H11" s="267">
        <v>239.59417815050801</v>
      </c>
      <c r="I11" s="267">
        <v>248.49595698276232</v>
      </c>
    </row>
    <row r="12" spans="1:9" x14ac:dyDescent="0.2">
      <c r="B12" s="268" t="s">
        <v>191</v>
      </c>
      <c r="C12" s="266"/>
      <c r="D12" s="266"/>
      <c r="E12" s="266"/>
      <c r="F12" s="266"/>
      <c r="G12" s="266"/>
      <c r="H12" s="267"/>
      <c r="I12" s="267"/>
    </row>
    <row r="13" spans="1:9" x14ac:dyDescent="0.2">
      <c r="B13" s="242" t="s">
        <v>472</v>
      </c>
      <c r="C13" s="266">
        <v>118.68403388147001</v>
      </c>
      <c r="D13" s="266">
        <v>119.30630820809445</v>
      </c>
      <c r="E13" s="266">
        <v>120.90870685769607</v>
      </c>
      <c r="F13" s="266">
        <v>122.07698052225015</v>
      </c>
      <c r="G13" s="266">
        <v>123.80626918574679</v>
      </c>
      <c r="H13" s="266">
        <v>126.91738079478125</v>
      </c>
      <c r="I13" s="267">
        <v>130.0620300899522</v>
      </c>
    </row>
    <row r="14" spans="1:9" x14ac:dyDescent="0.2">
      <c r="B14" s="242" t="s">
        <v>473</v>
      </c>
      <c r="C14" s="266">
        <v>98.257699999999986</v>
      </c>
      <c r="D14" s="266">
        <v>100.44602702700344</v>
      </c>
      <c r="E14" s="266">
        <v>103.61585198444273</v>
      </c>
      <c r="F14" s="266">
        <v>105.91466230385848</v>
      </c>
      <c r="G14" s="266">
        <v>108.02505914475059</v>
      </c>
      <c r="H14" s="266">
        <v>112.67679735572678</v>
      </c>
      <c r="I14" s="267">
        <v>118.43392689281011</v>
      </c>
    </row>
    <row r="15" spans="1:9" x14ac:dyDescent="0.2">
      <c r="B15" s="265" t="s">
        <v>474</v>
      </c>
      <c r="C15" s="266">
        <v>2.9940720000000001</v>
      </c>
      <c r="D15" s="266">
        <v>3.7267366844625762</v>
      </c>
      <c r="E15" s="266">
        <v>3.9192083477510185</v>
      </c>
      <c r="F15" s="266">
        <v>4.1354255811942267</v>
      </c>
      <c r="G15" s="266">
        <v>4.2595581919166143</v>
      </c>
      <c r="H15" s="266">
        <v>4.3725422651361932</v>
      </c>
      <c r="I15" s="267">
        <v>4.5060588610824599</v>
      </c>
    </row>
    <row r="16" spans="1:9" x14ac:dyDescent="0.2">
      <c r="B16" s="269" t="s">
        <v>986</v>
      </c>
      <c r="C16" s="266">
        <v>11.181568000000002</v>
      </c>
      <c r="D16" s="266">
        <v>11.854696760020813</v>
      </c>
      <c r="E16" s="266">
        <v>13.20074583330732</v>
      </c>
      <c r="F16" s="266">
        <v>12.462817063612041</v>
      </c>
      <c r="G16" s="266">
        <v>13.639967025057764</v>
      </c>
      <c r="H16" s="266">
        <v>15.048451417522166</v>
      </c>
      <c r="I16" s="267">
        <v>16.630491718531129</v>
      </c>
    </row>
    <row r="17" spans="2:9" x14ac:dyDescent="0.2">
      <c r="B17" s="269" t="s">
        <v>475</v>
      </c>
      <c r="C17" s="266">
        <v>1.4294530000000001</v>
      </c>
      <c r="D17" s="266">
        <v>1.1893267794471369</v>
      </c>
      <c r="E17" s="266">
        <v>1.2006666375050628</v>
      </c>
      <c r="F17" s="266">
        <v>1.2207485609036921</v>
      </c>
      <c r="G17" s="266">
        <v>1.2463510384873973</v>
      </c>
      <c r="H17" s="266">
        <v>1.2720971142923374</v>
      </c>
      <c r="I17" s="267">
        <v>1.3014728521711267</v>
      </c>
    </row>
    <row r="18" spans="2:9" x14ac:dyDescent="0.2">
      <c r="B18" s="269" t="s">
        <v>476</v>
      </c>
      <c r="C18" s="266">
        <v>3.6742249999999999</v>
      </c>
      <c r="D18" s="266">
        <v>4.0435013750880611</v>
      </c>
      <c r="E18" s="266">
        <v>3.8019983451442436</v>
      </c>
      <c r="F18" s="266">
        <v>3.8144624615268286</v>
      </c>
      <c r="G18" s="266">
        <v>3.6314131899249897</v>
      </c>
      <c r="H18" s="266">
        <v>3.5897676576986068</v>
      </c>
      <c r="I18" s="267">
        <v>3.6550372798160038</v>
      </c>
    </row>
    <row r="19" spans="2:9" ht="14.25" x14ac:dyDescent="0.2">
      <c r="B19" s="269" t="s">
        <v>987</v>
      </c>
      <c r="C19" s="266">
        <v>0.54049999999999998</v>
      </c>
      <c r="D19" s="266">
        <v>0.62077492728582861</v>
      </c>
      <c r="E19" s="266">
        <v>0.65658434653352882</v>
      </c>
      <c r="F19" s="266">
        <v>0.66220120723577447</v>
      </c>
      <c r="G19" s="266">
        <v>0.72973329190380942</v>
      </c>
      <c r="H19" s="266">
        <v>0.76507150731106277</v>
      </c>
      <c r="I19" s="267">
        <v>0.78757946138187773</v>
      </c>
    </row>
    <row r="20" spans="2:9" x14ac:dyDescent="0.2">
      <c r="B20" s="269" t="s">
        <v>477</v>
      </c>
      <c r="C20" s="266">
        <v>0.49737605466572565</v>
      </c>
      <c r="D20" s="266">
        <v>0.6745028249211581</v>
      </c>
      <c r="E20" s="266">
        <v>0.77059405887789112</v>
      </c>
      <c r="F20" s="266">
        <v>0.75816805314781843</v>
      </c>
      <c r="G20" s="266">
        <v>0.70717891155215296</v>
      </c>
      <c r="H20" s="266">
        <v>0.73413655005957978</v>
      </c>
      <c r="I20" s="267">
        <v>0.7610737954514788</v>
      </c>
    </row>
    <row r="21" spans="2:9" x14ac:dyDescent="0.2">
      <c r="B21" s="269" t="s">
        <v>988</v>
      </c>
      <c r="C21" s="266">
        <v>8.8030000000000008</v>
      </c>
      <c r="D21" s="266">
        <v>9.9068397922987845</v>
      </c>
      <c r="E21" s="266">
        <v>12.548607817075379</v>
      </c>
      <c r="F21" s="266" t="s">
        <v>216</v>
      </c>
      <c r="G21" s="266" t="s">
        <v>216</v>
      </c>
      <c r="H21" s="266" t="s">
        <v>216</v>
      </c>
      <c r="I21" s="267" t="s">
        <v>216</v>
      </c>
    </row>
    <row r="22" spans="2:9" ht="27" x14ac:dyDescent="0.2">
      <c r="B22" s="270" t="s">
        <v>989</v>
      </c>
      <c r="C22" s="266" t="s">
        <v>216</v>
      </c>
      <c r="D22" s="266" t="s">
        <v>216</v>
      </c>
      <c r="E22" s="266" t="s">
        <v>216</v>
      </c>
      <c r="F22" s="267">
        <v>13.825336568139299</v>
      </c>
      <c r="G22" s="267">
        <v>13.977360642180933</v>
      </c>
      <c r="H22" s="267">
        <v>13.633760296288504</v>
      </c>
      <c r="I22" s="267">
        <v>13.573969900110541</v>
      </c>
    </row>
    <row r="23" spans="2:9" x14ac:dyDescent="0.2">
      <c r="B23" s="269" t="s">
        <v>478</v>
      </c>
      <c r="C23" s="266">
        <v>45.238561865207743</v>
      </c>
      <c r="D23" s="266">
        <v>47.793351516429631</v>
      </c>
      <c r="E23" s="266">
        <v>50.202484745555083</v>
      </c>
      <c r="F23" s="266">
        <v>49.336548517036135</v>
      </c>
      <c r="G23" s="266">
        <v>50.434414543062672</v>
      </c>
      <c r="H23" s="266">
        <v>52.025722356237402</v>
      </c>
      <c r="I23" s="267">
        <v>53.692738448891255</v>
      </c>
    </row>
    <row r="24" spans="2:9" ht="14.25" x14ac:dyDescent="0.2">
      <c r="B24" s="265" t="s">
        <v>990</v>
      </c>
      <c r="C24" s="266">
        <v>35.505000000000003</v>
      </c>
      <c r="D24" s="266">
        <v>40.941250330456747</v>
      </c>
      <c r="E24" s="266">
        <v>39.751648334584281</v>
      </c>
      <c r="F24" s="266">
        <v>39.919676344158013</v>
      </c>
      <c r="G24" s="266">
        <v>40.383739965939327</v>
      </c>
      <c r="H24" s="266">
        <v>42.238297779645599</v>
      </c>
      <c r="I24" s="267">
        <v>44.337204904732083</v>
      </c>
    </row>
    <row r="25" spans="2:9" x14ac:dyDescent="0.2">
      <c r="B25" s="72" t="s">
        <v>479</v>
      </c>
      <c r="C25" s="266">
        <v>3.8409999999999993</v>
      </c>
      <c r="D25" s="266">
        <v>2.6529485558196058</v>
      </c>
      <c r="E25" s="266">
        <v>0.68496255139635309</v>
      </c>
      <c r="F25" s="266">
        <v>0.7164694097226274</v>
      </c>
      <c r="G25" s="266">
        <v>0.74684340116873393</v>
      </c>
      <c r="H25" s="266">
        <v>0.77770825608085126</v>
      </c>
      <c r="I25" s="267">
        <v>0.8091140562182737</v>
      </c>
    </row>
    <row r="26" spans="2:9" x14ac:dyDescent="0.2">
      <c r="B26" s="269" t="s">
        <v>480</v>
      </c>
      <c r="C26" s="266">
        <v>29.856999999999999</v>
      </c>
      <c r="D26" s="266">
        <v>30.558525772308649</v>
      </c>
      <c r="E26" s="266">
        <v>31.678662808081054</v>
      </c>
      <c r="F26" s="266">
        <v>32.843634416848687</v>
      </c>
      <c r="G26" s="266">
        <v>34.055379632934667</v>
      </c>
      <c r="H26" s="266">
        <v>35.315926415197147</v>
      </c>
      <c r="I26" s="267">
        <v>36.627395889382228</v>
      </c>
    </row>
    <row r="27" spans="2:9" x14ac:dyDescent="0.2">
      <c r="B27" s="265" t="s">
        <v>481</v>
      </c>
      <c r="C27" s="266">
        <v>12.032999999999999</v>
      </c>
      <c r="D27" s="266">
        <v>12.310251094459577</v>
      </c>
      <c r="E27" s="266">
        <v>12.68460794482403</v>
      </c>
      <c r="F27" s="266">
        <v>12.822749664627246</v>
      </c>
      <c r="G27" s="266">
        <v>12.91931532392562</v>
      </c>
      <c r="H27" s="266">
        <v>13.149787552844417</v>
      </c>
      <c r="I27" s="267">
        <v>13.314652128067735</v>
      </c>
    </row>
    <row r="28" spans="2:9" x14ac:dyDescent="0.2">
      <c r="B28" s="265" t="s">
        <v>305</v>
      </c>
      <c r="C28" s="266">
        <v>5.218</v>
      </c>
      <c r="D28" s="266">
        <v>8.7579999999999991</v>
      </c>
      <c r="E28" s="266">
        <v>10.821209999999999</v>
      </c>
      <c r="F28" s="266">
        <v>12.214399999999999</v>
      </c>
      <c r="G28" s="266">
        <v>13.381</v>
      </c>
      <c r="H28" s="266">
        <v>14.085889999999999</v>
      </c>
      <c r="I28" s="267">
        <v>14.396690000000001</v>
      </c>
    </row>
    <row r="29" spans="2:9" x14ac:dyDescent="0.2">
      <c r="B29" s="265" t="s">
        <v>482</v>
      </c>
      <c r="C29" s="266">
        <v>1.3340000000000001</v>
      </c>
      <c r="D29" s="266">
        <v>1.3340000000000001</v>
      </c>
      <c r="E29" s="266">
        <v>1.3340000000000001</v>
      </c>
      <c r="F29" s="266">
        <v>1.3340000000000001</v>
      </c>
      <c r="G29" s="266">
        <v>1.3340000000000001</v>
      </c>
      <c r="H29" s="266">
        <v>1.3340000000000001</v>
      </c>
      <c r="I29" s="267">
        <v>1.3340000000000001</v>
      </c>
    </row>
    <row r="30" spans="2:9" x14ac:dyDescent="0.2">
      <c r="B30" s="271" t="s">
        <v>483</v>
      </c>
      <c r="C30" s="272">
        <v>1.4131671986565595</v>
      </c>
      <c r="D30" s="272">
        <v>-0.38552232582033252</v>
      </c>
      <c r="E30" s="272">
        <v>-0.90411196848188591</v>
      </c>
      <c r="F30" s="272">
        <v>-1.0807792160997713</v>
      </c>
      <c r="G30" s="272">
        <v>-1.1715874562953903</v>
      </c>
      <c r="H30" s="272">
        <v>-1.2626707180489027</v>
      </c>
      <c r="I30" s="273">
        <v>-1.3296221195935256</v>
      </c>
    </row>
    <row r="31" spans="2:9" x14ac:dyDescent="0.2">
      <c r="B31" s="274" t="s">
        <v>484</v>
      </c>
      <c r="C31" s="275">
        <v>693.01900000000001</v>
      </c>
      <c r="D31" s="275">
        <v>712.49728689624487</v>
      </c>
      <c r="E31" s="275">
        <v>730.18438344801655</v>
      </c>
      <c r="F31" s="275">
        <v>740.11464439653287</v>
      </c>
      <c r="G31" s="275">
        <v>752.36085073753452</v>
      </c>
      <c r="H31" s="275">
        <v>772.89625439208692</v>
      </c>
      <c r="I31" s="276">
        <v>795.06837793709951</v>
      </c>
    </row>
    <row r="32" spans="2:9" x14ac:dyDescent="0.2">
      <c r="B32" s="257" t="s">
        <v>485</v>
      </c>
      <c r="C32" s="260"/>
      <c r="D32" s="260"/>
      <c r="E32" s="260"/>
      <c r="F32" s="260"/>
      <c r="G32" s="260"/>
      <c r="H32" s="260"/>
      <c r="I32" s="261"/>
    </row>
    <row r="33" spans="2:9" x14ac:dyDescent="0.2">
      <c r="B33" s="968" t="s">
        <v>462</v>
      </c>
      <c r="C33" s="266">
        <v>46.137211000000001</v>
      </c>
      <c r="D33" s="266">
        <v>48.247721704894595</v>
      </c>
      <c r="E33" s="266">
        <v>52.590545952652349</v>
      </c>
      <c r="F33" s="266">
        <v>59.734727599718532</v>
      </c>
      <c r="G33" s="266">
        <v>68.324075170851998</v>
      </c>
      <c r="H33" s="266">
        <v>68.164691965201584</v>
      </c>
      <c r="I33" s="267">
        <v>70.62832997604788</v>
      </c>
    </row>
    <row r="34" spans="2:9" x14ac:dyDescent="0.2">
      <c r="B34" s="969" t="s">
        <v>468</v>
      </c>
      <c r="C34" s="266">
        <v>33.233789000000009</v>
      </c>
      <c r="D34" s="266">
        <v>34.584156304085205</v>
      </c>
      <c r="E34" s="266">
        <v>26.524119596529811</v>
      </c>
      <c r="F34" s="266">
        <v>26.893995032239822</v>
      </c>
      <c r="G34" s="266">
        <v>29.252970429301985</v>
      </c>
      <c r="H34" s="267">
        <v>30.647823015939789</v>
      </c>
      <c r="I34" s="267">
        <v>31.133853982507695</v>
      </c>
    </row>
    <row r="35" spans="2:9" x14ac:dyDescent="0.2">
      <c r="B35" s="262" t="s">
        <v>191</v>
      </c>
      <c r="C35" s="263"/>
      <c r="D35" s="263"/>
      <c r="E35" s="263"/>
      <c r="F35" s="263"/>
      <c r="G35" s="263"/>
      <c r="H35" s="264"/>
      <c r="I35" s="264"/>
    </row>
    <row r="36" spans="2:9" x14ac:dyDescent="0.2">
      <c r="B36" s="265" t="s">
        <v>486</v>
      </c>
      <c r="C36" s="266">
        <v>0</v>
      </c>
      <c r="D36" s="266">
        <v>0</v>
      </c>
      <c r="E36" s="266">
        <v>0.15</v>
      </c>
      <c r="F36" s="266">
        <v>1</v>
      </c>
      <c r="G36" s="266">
        <v>2.7130000000000001</v>
      </c>
      <c r="H36" s="266">
        <v>2.9129999999999998</v>
      </c>
      <c r="I36" s="267">
        <v>2.9129999999999998</v>
      </c>
    </row>
    <row r="37" spans="2:9" x14ac:dyDescent="0.2">
      <c r="B37" s="265" t="s">
        <v>487</v>
      </c>
      <c r="C37" s="266">
        <v>6.5620000000000003</v>
      </c>
      <c r="D37" s="266">
        <v>6.5245991979480937</v>
      </c>
      <c r="E37" s="266">
        <v>5.4667555898763398</v>
      </c>
      <c r="F37" s="266">
        <v>6.3176785756397891</v>
      </c>
      <c r="G37" s="266">
        <v>6.4580358947996706</v>
      </c>
      <c r="H37" s="266">
        <v>6.6118465134624946</v>
      </c>
      <c r="I37" s="267">
        <v>6.85</v>
      </c>
    </row>
    <row r="38" spans="2:9" x14ac:dyDescent="0.2">
      <c r="B38" s="269" t="s">
        <v>488</v>
      </c>
      <c r="C38" s="266">
        <v>1.1514970065549852</v>
      </c>
      <c r="D38" s="266">
        <v>1.1028326549944003</v>
      </c>
      <c r="E38" s="266">
        <v>1.1731811889034816</v>
      </c>
      <c r="F38" s="266">
        <v>1.3112702796340672</v>
      </c>
      <c r="G38" s="266">
        <v>1.5910350417658301</v>
      </c>
      <c r="H38" s="266">
        <v>1.8423038212845446</v>
      </c>
      <c r="I38" s="267">
        <v>1.91698090133074</v>
      </c>
    </row>
    <row r="39" spans="2:9" x14ac:dyDescent="0.2">
      <c r="B39" s="277" t="s">
        <v>489</v>
      </c>
      <c r="C39" s="266">
        <v>9.1186266196571761</v>
      </c>
      <c r="D39" s="266">
        <v>11.11448283547689</v>
      </c>
      <c r="E39" s="266">
        <v>10.30545546456402</v>
      </c>
      <c r="F39" s="266">
        <v>9.3584664109556357</v>
      </c>
      <c r="G39" s="266">
        <v>8.9862807915627165</v>
      </c>
      <c r="H39" s="267">
        <v>9.4628427101287294</v>
      </c>
      <c r="I39" s="267">
        <v>9.5753026540553652</v>
      </c>
    </row>
    <row r="40" spans="2:9" x14ac:dyDescent="0.2">
      <c r="B40" s="277" t="s">
        <v>490</v>
      </c>
      <c r="C40" s="266">
        <v>17.488</v>
      </c>
      <c r="D40" s="266">
        <v>15.828673684490123</v>
      </c>
      <c r="E40" s="266">
        <v>10.430058541626416</v>
      </c>
      <c r="F40" s="266">
        <v>10.290393062585427</v>
      </c>
      <c r="G40" s="266">
        <v>10.465187729317975</v>
      </c>
      <c r="H40" s="267">
        <v>10.693502933118168</v>
      </c>
      <c r="I40" s="267">
        <v>10.707747790825579</v>
      </c>
    </row>
    <row r="41" spans="2:9" x14ac:dyDescent="0.2">
      <c r="B41" s="271" t="s">
        <v>991</v>
      </c>
      <c r="C41" s="272">
        <v>-1.0863346262121547</v>
      </c>
      <c r="D41" s="272">
        <v>1.356793117569083E-2</v>
      </c>
      <c r="E41" s="272">
        <v>-1.0013311884404443</v>
      </c>
      <c r="F41" s="272">
        <v>-1.3838132965750933</v>
      </c>
      <c r="G41" s="272">
        <v>-0.96056902814420819</v>
      </c>
      <c r="H41" s="272">
        <v>-0.87567296205414735</v>
      </c>
      <c r="I41" s="273">
        <v>-0.82917736370399087</v>
      </c>
    </row>
    <row r="42" spans="2:9" x14ac:dyDescent="0.2">
      <c r="B42" s="278" t="s">
        <v>492</v>
      </c>
      <c r="C42" s="275">
        <v>79.371000000000009</v>
      </c>
      <c r="D42" s="275">
        <v>82.8318780089798</v>
      </c>
      <c r="E42" s="275">
        <v>79.114665549182163</v>
      </c>
      <c r="F42" s="275">
        <v>86.628722631958354</v>
      </c>
      <c r="G42" s="275">
        <v>97.57704560015398</v>
      </c>
      <c r="H42" s="275">
        <v>98.812514981141376</v>
      </c>
      <c r="I42" s="276">
        <v>101.76218395855557</v>
      </c>
    </row>
    <row r="43" spans="2:9" x14ac:dyDescent="0.2">
      <c r="B43" s="262" t="s">
        <v>1273</v>
      </c>
      <c r="C43" s="266">
        <v>-40.725999999999999</v>
      </c>
      <c r="D43" s="266">
        <v>-41.068194621147221</v>
      </c>
      <c r="E43" s="266">
        <v>-41.196940573384168</v>
      </c>
      <c r="F43" s="266">
        <v>-42.515074836444327</v>
      </c>
      <c r="G43" s="266">
        <v>-43.883247705930174</v>
      </c>
      <c r="H43" s="266">
        <v>-45.304004325215317</v>
      </c>
      <c r="I43" s="267">
        <v>-46.77892091489192</v>
      </c>
    </row>
    <row r="44" spans="2:9" x14ac:dyDescent="0.2">
      <c r="B44" s="971" t="s">
        <v>493</v>
      </c>
      <c r="C44" s="272">
        <v>38.64500000000001</v>
      </c>
      <c r="D44" s="272">
        <v>41.763683387832579</v>
      </c>
      <c r="E44" s="272">
        <v>37.917724975797995</v>
      </c>
      <c r="F44" s="272">
        <v>44.113647795514026</v>
      </c>
      <c r="G44" s="272">
        <v>53.693797894223806</v>
      </c>
      <c r="H44" s="272">
        <v>53.508510655926059</v>
      </c>
      <c r="I44" s="273">
        <v>54.983263043663648</v>
      </c>
    </row>
    <row r="45" spans="2:9" x14ac:dyDescent="0.2">
      <c r="B45" s="278" t="s">
        <v>494</v>
      </c>
      <c r="C45" s="279">
        <v>772.39</v>
      </c>
      <c r="D45" s="279">
        <v>795.32916490522462</v>
      </c>
      <c r="E45" s="279">
        <v>809.29904899719872</v>
      </c>
      <c r="F45" s="279">
        <v>826.74336702849121</v>
      </c>
      <c r="G45" s="279">
        <v>849.93789633768847</v>
      </c>
      <c r="H45" s="279">
        <v>871.70876937322828</v>
      </c>
      <c r="I45" s="280">
        <v>896.83056189565514</v>
      </c>
    </row>
    <row r="46" spans="2:9" x14ac:dyDescent="0.2">
      <c r="B46" s="1264" t="s">
        <v>992</v>
      </c>
      <c r="C46" s="1318"/>
      <c r="D46" s="1318"/>
      <c r="E46" s="1318"/>
      <c r="F46" s="1318"/>
      <c r="G46" s="1318"/>
      <c r="H46" s="1318"/>
      <c r="I46" s="1319"/>
    </row>
    <row r="47" spans="2:9" ht="34.5" customHeight="1" x14ac:dyDescent="0.2">
      <c r="B47" s="1264" t="s">
        <v>993</v>
      </c>
      <c r="C47" s="1318"/>
      <c r="D47" s="1318"/>
      <c r="E47" s="1318"/>
      <c r="F47" s="1318"/>
      <c r="G47" s="1318"/>
      <c r="H47" s="1318"/>
      <c r="I47" s="1319"/>
    </row>
    <row r="48" spans="2:9" ht="13.5" thickBot="1" x14ac:dyDescent="0.25">
      <c r="B48" s="1320" t="s">
        <v>994</v>
      </c>
      <c r="C48" s="1321"/>
      <c r="D48" s="1321"/>
      <c r="E48" s="1321"/>
      <c r="F48" s="1321"/>
      <c r="G48" s="1321"/>
      <c r="H48" s="1321"/>
      <c r="I48" s="1322"/>
    </row>
  </sheetData>
  <mergeCells count="5">
    <mergeCell ref="C4:I4"/>
    <mergeCell ref="D5:I5"/>
    <mergeCell ref="B46:I46"/>
    <mergeCell ref="B47:I47"/>
    <mergeCell ref="B48:I4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3"/>
  </sheetPr>
  <dimension ref="A1:H48"/>
  <sheetViews>
    <sheetView zoomScaleNormal="100" workbookViewId="0"/>
  </sheetViews>
  <sheetFormatPr defaultRowHeight="12.75" x14ac:dyDescent="0.2"/>
  <cols>
    <col min="1" max="1" width="9.140625" style="7"/>
    <col min="2" max="2" width="39.42578125" style="7" customWidth="1"/>
    <col min="3" max="8" width="8.5703125" style="7" customWidth="1"/>
    <col min="9" max="16384" width="9.140625" style="7"/>
  </cols>
  <sheetData>
    <row r="1" spans="1:8" ht="39.950000000000003" customHeight="1" x14ac:dyDescent="0.2">
      <c r="A1" s="9" t="s">
        <v>90</v>
      </c>
    </row>
    <row r="2" spans="1:8" ht="16.5" x14ac:dyDescent="0.25">
      <c r="B2" s="8" t="s">
        <v>25</v>
      </c>
    </row>
    <row r="3" spans="1:8" ht="15.75" thickBot="1" x14ac:dyDescent="0.3">
      <c r="B3" s="281"/>
      <c r="C3" s="282"/>
      <c r="D3" s="132"/>
      <c r="E3" s="132"/>
      <c r="F3" s="65"/>
      <c r="G3" s="65"/>
      <c r="H3" s="66"/>
    </row>
    <row r="4" spans="1:8" x14ac:dyDescent="0.2">
      <c r="B4" s="283"/>
      <c r="C4" s="1323" t="s">
        <v>184</v>
      </c>
      <c r="D4" s="1323"/>
      <c r="E4" s="1323"/>
      <c r="F4" s="1323"/>
      <c r="G4" s="1323"/>
      <c r="H4" s="1324"/>
    </row>
    <row r="5" spans="1:8" x14ac:dyDescent="0.2">
      <c r="B5" s="284"/>
      <c r="C5" s="285" t="s">
        <v>198</v>
      </c>
      <c r="D5" s="1325" t="s">
        <v>199</v>
      </c>
      <c r="E5" s="1325"/>
      <c r="F5" s="1325"/>
      <c r="G5" s="1325"/>
      <c r="H5" s="1326"/>
    </row>
    <row r="6" spans="1:8" x14ac:dyDescent="0.2">
      <c r="B6" s="256"/>
      <c r="C6" s="227" t="s">
        <v>200</v>
      </c>
      <c r="D6" s="227" t="s">
        <v>185</v>
      </c>
      <c r="E6" s="227" t="s">
        <v>186</v>
      </c>
      <c r="F6" s="227" t="s">
        <v>187</v>
      </c>
      <c r="G6" s="227" t="s">
        <v>188</v>
      </c>
      <c r="H6" s="229" t="s">
        <v>189</v>
      </c>
    </row>
    <row r="7" spans="1:8" x14ac:dyDescent="0.2">
      <c r="B7" s="257" t="s">
        <v>470</v>
      </c>
      <c r="C7" s="286"/>
      <c r="D7" s="180"/>
      <c r="E7" s="258"/>
      <c r="F7" s="258"/>
      <c r="G7" s="258"/>
      <c r="H7" s="259"/>
    </row>
    <row r="8" spans="1:8" x14ac:dyDescent="0.2">
      <c r="B8" s="968" t="s">
        <v>461</v>
      </c>
      <c r="C8" s="266">
        <v>-0.4563392819195542</v>
      </c>
      <c r="D8" s="266">
        <v>-1.5368733059102055</v>
      </c>
      <c r="E8" s="266">
        <v>2.4783201856786832</v>
      </c>
      <c r="F8" s="266">
        <v>4.3783739513413593</v>
      </c>
      <c r="G8" s="266">
        <v>1.6622614212973303</v>
      </c>
      <c r="H8" s="267">
        <v>0.89323022522040674</v>
      </c>
    </row>
    <row r="9" spans="1:8" x14ac:dyDescent="0.2">
      <c r="B9" s="969" t="s">
        <v>471</v>
      </c>
      <c r="C9" s="266">
        <v>-1.658282347486022</v>
      </c>
      <c r="D9" s="266">
        <v>-5.4778993976161132</v>
      </c>
      <c r="E9" s="266">
        <v>-3.1576323538815245</v>
      </c>
      <c r="F9" s="266">
        <v>-3.4644068575270808</v>
      </c>
      <c r="G9" s="266">
        <v>-6.4953382395073618</v>
      </c>
      <c r="H9" s="267">
        <v>-10.24644207890168</v>
      </c>
    </row>
    <row r="10" spans="1:8" x14ac:dyDescent="0.2">
      <c r="B10" s="262" t="s">
        <v>191</v>
      </c>
      <c r="C10" s="266"/>
      <c r="D10" s="266"/>
      <c r="E10" s="266"/>
      <c r="F10" s="266"/>
      <c r="G10" s="266"/>
      <c r="H10" s="267"/>
    </row>
    <row r="11" spans="1:8" x14ac:dyDescent="0.2">
      <c r="B11" s="265" t="s">
        <v>192</v>
      </c>
      <c r="C11" s="266">
        <v>-0.95508180138881471</v>
      </c>
      <c r="D11" s="266">
        <v>-1.3923075184319202</v>
      </c>
      <c r="E11" s="266">
        <v>0.12779941227603331</v>
      </c>
      <c r="F11" s="266">
        <v>1.1782506872876013</v>
      </c>
      <c r="G11" s="266">
        <v>-8.5592721893618773E-2</v>
      </c>
      <c r="H11" s="267">
        <v>-0.66666766240803099</v>
      </c>
    </row>
    <row r="12" spans="1:8" x14ac:dyDescent="0.2">
      <c r="B12" s="268" t="s">
        <v>191</v>
      </c>
      <c r="C12" s="266"/>
      <c r="D12" s="266"/>
      <c r="E12" s="266"/>
      <c r="F12" s="266"/>
      <c r="G12" s="266"/>
      <c r="H12" s="267"/>
    </row>
    <row r="13" spans="1:8" x14ac:dyDescent="0.2">
      <c r="B13" s="242" t="s">
        <v>472</v>
      </c>
      <c r="C13" s="266">
        <v>-0.56827332036628775</v>
      </c>
      <c r="D13" s="266">
        <v>-0.30712037519784019</v>
      </c>
      <c r="E13" s="266">
        <v>0.86099817884209529</v>
      </c>
      <c r="F13" s="266">
        <v>2.0988598377578285</v>
      </c>
      <c r="G13" s="266">
        <v>1.4127507244143231</v>
      </c>
      <c r="H13" s="267">
        <v>1.8250997861035074</v>
      </c>
    </row>
    <row r="14" spans="1:8" x14ac:dyDescent="0.2">
      <c r="B14" s="242" t="s">
        <v>473</v>
      </c>
      <c r="C14" s="266">
        <v>-0.38680848102249854</v>
      </c>
      <c r="D14" s="266">
        <v>-1.0851871432340943</v>
      </c>
      <c r="E14" s="266">
        <v>-0.73319876656604777</v>
      </c>
      <c r="F14" s="266">
        <v>-0.92060915047021297</v>
      </c>
      <c r="G14" s="266">
        <v>-1.4983434463079419</v>
      </c>
      <c r="H14" s="267">
        <v>-2.4917674485115384</v>
      </c>
    </row>
    <row r="15" spans="1:8" x14ac:dyDescent="0.2">
      <c r="B15" s="265" t="s">
        <v>474</v>
      </c>
      <c r="C15" s="266">
        <v>-0.24183658667838426</v>
      </c>
      <c r="D15" s="266">
        <v>0.24487569309162804</v>
      </c>
      <c r="E15" s="266">
        <v>0.29312464064849264</v>
      </c>
      <c r="F15" s="266">
        <v>0.38900920573977782</v>
      </c>
      <c r="G15" s="266">
        <v>0.37750708896047058</v>
      </c>
      <c r="H15" s="267">
        <v>0.34408263239222237</v>
      </c>
    </row>
    <row r="16" spans="1:8" x14ac:dyDescent="0.2">
      <c r="B16" s="269" t="s">
        <v>466</v>
      </c>
      <c r="C16" s="266">
        <v>-0.28992492956614413</v>
      </c>
      <c r="D16" s="266">
        <v>-0.2431836551154376</v>
      </c>
      <c r="E16" s="266">
        <v>-0.48825986129384091</v>
      </c>
      <c r="F16" s="266">
        <v>-0.72413442286976348</v>
      </c>
      <c r="G16" s="266">
        <v>-0.57421420277427515</v>
      </c>
      <c r="H16" s="267">
        <v>-0.65060916711916938</v>
      </c>
    </row>
    <row r="17" spans="2:8" x14ac:dyDescent="0.2">
      <c r="B17" s="269" t="s">
        <v>475</v>
      </c>
      <c r="C17" s="266">
        <v>0.16297274809252471</v>
      </c>
      <c r="D17" s="266">
        <v>-9.8757887620683604E-2</v>
      </c>
      <c r="E17" s="266">
        <v>-0.10466188611311233</v>
      </c>
      <c r="F17" s="266">
        <v>-0.11620706777966738</v>
      </c>
      <c r="G17" s="266">
        <v>-0.12131032146167708</v>
      </c>
      <c r="H17" s="267">
        <v>-0.12844731221695671</v>
      </c>
    </row>
    <row r="18" spans="2:8" x14ac:dyDescent="0.2">
      <c r="B18" s="269" t="s">
        <v>476</v>
      </c>
      <c r="C18" s="266">
        <v>-0.10346267546000032</v>
      </c>
      <c r="D18" s="266">
        <v>3.620439870413783E-2</v>
      </c>
      <c r="E18" s="266">
        <v>0.11451085846221609</v>
      </c>
      <c r="F18" s="266">
        <v>6.4839897626177034E-2</v>
      </c>
      <c r="G18" s="266">
        <v>-1.8407594751836509E-2</v>
      </c>
      <c r="H18" s="267">
        <v>3.1902410547715032E-2</v>
      </c>
    </row>
    <row r="19" spans="2:8" ht="14.25" x14ac:dyDescent="0.2">
      <c r="B19" s="287" t="s">
        <v>987</v>
      </c>
      <c r="C19" s="266">
        <v>-0.19321951057859776</v>
      </c>
      <c r="D19" s="266">
        <v>-0.10778145246865012</v>
      </c>
      <c r="E19" s="266">
        <v>0.42144553968446785</v>
      </c>
      <c r="F19" s="266">
        <v>0.82798874453991056</v>
      </c>
      <c r="G19" s="266">
        <v>0.97131109181542019</v>
      </c>
      <c r="H19" s="267">
        <v>1.101218546488903</v>
      </c>
    </row>
    <row r="20" spans="2:8" x14ac:dyDescent="0.2">
      <c r="B20" s="269" t="s">
        <v>477</v>
      </c>
      <c r="C20" s="266">
        <v>-0.20150835530247535</v>
      </c>
      <c r="D20" s="266">
        <v>-6.9717283796691287E-2</v>
      </c>
      <c r="E20" s="266">
        <v>2.3969763719644543E-4</v>
      </c>
      <c r="F20" s="266">
        <v>-1.7396378936088142E-2</v>
      </c>
      <c r="G20" s="266">
        <v>-9.6149857065673028E-2</v>
      </c>
      <c r="H20" s="267">
        <v>-8.4554051420611898E-2</v>
      </c>
    </row>
    <row r="21" spans="2:8" x14ac:dyDescent="0.2">
      <c r="B21" s="269" t="s">
        <v>495</v>
      </c>
      <c r="C21" s="266">
        <v>-1.0115468269695782E-2</v>
      </c>
      <c r="D21" s="266">
        <v>-1.6209088748586158</v>
      </c>
      <c r="E21" s="266">
        <v>-2.4670426481888441E-2</v>
      </c>
      <c r="F21" s="266" t="s">
        <v>216</v>
      </c>
      <c r="G21" s="266" t="s">
        <v>216</v>
      </c>
      <c r="H21" s="267" t="s">
        <v>216</v>
      </c>
    </row>
    <row r="22" spans="2:8" ht="27" x14ac:dyDescent="0.2">
      <c r="B22" s="269" t="s">
        <v>989</v>
      </c>
      <c r="C22" s="266" t="s">
        <v>216</v>
      </c>
      <c r="D22" s="266" t="s">
        <v>216</v>
      </c>
      <c r="E22" s="266" t="s">
        <v>216</v>
      </c>
      <c r="F22" s="266">
        <v>1.1566932658074709</v>
      </c>
      <c r="G22" s="266">
        <v>0.9182101065991759</v>
      </c>
      <c r="H22" s="267">
        <v>-5.4152865148104468E-2</v>
      </c>
    </row>
    <row r="23" spans="2:8" x14ac:dyDescent="0.2">
      <c r="B23" s="269" t="s">
        <v>478</v>
      </c>
      <c r="C23" s="266">
        <v>1.4450550137595073</v>
      </c>
      <c r="D23" s="266">
        <v>1.1538140484297372</v>
      </c>
      <c r="E23" s="266">
        <v>1.4852265542800538</v>
      </c>
      <c r="F23" s="266">
        <v>0.27266283987360396</v>
      </c>
      <c r="G23" s="266">
        <v>-2.8763921114787649E-2</v>
      </c>
      <c r="H23" s="267">
        <v>4.3891086055850792E-2</v>
      </c>
    </row>
    <row r="24" spans="2:8" ht="14.25" x14ac:dyDescent="0.2">
      <c r="B24" s="265" t="s">
        <v>990</v>
      </c>
      <c r="C24" s="266">
        <v>-0.51024378311298335</v>
      </c>
      <c r="D24" s="266">
        <v>-0.54871129005580599</v>
      </c>
      <c r="E24" s="266">
        <v>0.69473377162475458</v>
      </c>
      <c r="F24" s="266">
        <v>-0.2286026679555917</v>
      </c>
      <c r="G24" s="266">
        <v>-0.55389026753111636</v>
      </c>
      <c r="H24" s="267">
        <v>-1.7167086065817969</v>
      </c>
    </row>
    <row r="25" spans="2:8" x14ac:dyDescent="0.2">
      <c r="B25" s="269" t="s">
        <v>479</v>
      </c>
      <c r="C25" s="266">
        <v>8.926355988046808E-3</v>
      </c>
      <c r="D25" s="266">
        <v>-1.2766890445999195</v>
      </c>
      <c r="E25" s="266">
        <v>-3.3649069383120569</v>
      </c>
      <c r="F25" s="266">
        <v>-3.4637336050786587</v>
      </c>
      <c r="G25" s="266">
        <v>-3.5377528929088946</v>
      </c>
      <c r="H25" s="267">
        <v>-3.6024532869496912</v>
      </c>
    </row>
    <row r="26" spans="2:8" x14ac:dyDescent="0.2">
      <c r="B26" s="265" t="s">
        <v>496</v>
      </c>
      <c r="C26" s="266">
        <v>-0.62754651499190572</v>
      </c>
      <c r="D26" s="266">
        <v>-1.3944210421785108</v>
      </c>
      <c r="E26" s="266">
        <v>-1.6748514787889057</v>
      </c>
      <c r="F26" s="266">
        <v>-2.0079074514688955</v>
      </c>
      <c r="G26" s="266">
        <v>-2.5750419016479427</v>
      </c>
      <c r="H26" s="267">
        <v>-3.274908359920758</v>
      </c>
    </row>
    <row r="27" spans="2:8" x14ac:dyDescent="0.2">
      <c r="B27" s="265" t="s">
        <v>481</v>
      </c>
      <c r="C27" s="266">
        <v>-2.646000000000015E-2</v>
      </c>
      <c r="D27" s="266">
        <v>0.13728086356528735</v>
      </c>
      <c r="E27" s="266">
        <v>0.42200634545590709</v>
      </c>
      <c r="F27" s="266">
        <v>0.49688780445392489</v>
      </c>
      <c r="G27" s="266">
        <v>0.36944817767141558</v>
      </c>
      <c r="H27" s="267">
        <v>0.33446116237417556</v>
      </c>
    </row>
    <row r="28" spans="2:8" x14ac:dyDescent="0.2">
      <c r="B28" s="265" t="s">
        <v>305</v>
      </c>
      <c r="C28" s="266">
        <v>-1.6760799999999998</v>
      </c>
      <c r="D28" s="266">
        <v>-2.6820000000000732E-2</v>
      </c>
      <c r="E28" s="266">
        <v>-0.1602200000000007</v>
      </c>
      <c r="F28" s="266">
        <v>-0.16608000000000089</v>
      </c>
      <c r="G28" s="266">
        <v>-0.32892999999999972</v>
      </c>
      <c r="H28" s="267">
        <v>-0.5371200000000016</v>
      </c>
    </row>
    <row r="29" spans="2:8" x14ac:dyDescent="0.2">
      <c r="B29" s="269" t="s">
        <v>482</v>
      </c>
      <c r="C29" s="266">
        <v>-0.78216967145802307</v>
      </c>
      <c r="D29" s="266">
        <v>-0.87560358280899919</v>
      </c>
      <c r="E29" s="266">
        <v>-0.97394463057473279</v>
      </c>
      <c r="F29" s="266">
        <v>-1.0806328664230076</v>
      </c>
      <c r="G29" s="266">
        <v>-1.178240689567859</v>
      </c>
      <c r="H29" s="267">
        <v>-1.2778643386498318</v>
      </c>
    </row>
    <row r="30" spans="2:8" x14ac:dyDescent="0.2">
      <c r="B30" s="271" t="s">
        <v>483</v>
      </c>
      <c r="C30" s="266">
        <v>2.3424128314809978</v>
      </c>
      <c r="D30" s="266">
        <v>0.60482723052841636</v>
      </c>
      <c r="E30" s="266">
        <v>7.4796047613857053E-2</v>
      </c>
      <c r="F30" s="266">
        <v>-4.6044842343826442E-2</v>
      </c>
      <c r="G30" s="266">
        <v>-3.3520333836240646E-2</v>
      </c>
      <c r="H30" s="267">
        <v>-0.10851226634576805</v>
      </c>
    </row>
    <row r="31" spans="2:8" x14ac:dyDescent="0.2">
      <c r="B31" s="274" t="s">
        <v>484</v>
      </c>
      <c r="C31" s="275">
        <v>-2.1146216294055193</v>
      </c>
      <c r="D31" s="275">
        <v>-7.0147727035263188</v>
      </c>
      <c r="E31" s="275">
        <v>-0.67931216820284135</v>
      </c>
      <c r="F31" s="275">
        <v>0.9139670938142217</v>
      </c>
      <c r="G31" s="275">
        <v>-4.8330768182099746</v>
      </c>
      <c r="H31" s="276">
        <v>-9.3532118536812732</v>
      </c>
    </row>
    <row r="32" spans="2:8" x14ac:dyDescent="0.2">
      <c r="B32" s="257" t="s">
        <v>485</v>
      </c>
      <c r="C32" s="288"/>
      <c r="D32" s="288"/>
      <c r="E32" s="288"/>
      <c r="F32" s="288"/>
      <c r="G32" s="288"/>
      <c r="H32" s="289"/>
    </row>
    <row r="33" spans="2:8" x14ac:dyDescent="0.2">
      <c r="B33" s="927" t="s">
        <v>462</v>
      </c>
      <c r="C33" s="266">
        <v>-7.9995256933379721E-2</v>
      </c>
      <c r="D33" s="266">
        <v>-0.77731429260217055</v>
      </c>
      <c r="E33" s="266">
        <v>0.36559711778038206</v>
      </c>
      <c r="F33" s="266">
        <v>4.36343645749308</v>
      </c>
      <c r="G33" s="266">
        <v>4.0258843457943954</v>
      </c>
      <c r="H33" s="267">
        <v>0.45993180043353732</v>
      </c>
    </row>
    <row r="34" spans="2:8" x14ac:dyDescent="0.2">
      <c r="B34" s="968" t="s">
        <v>468</v>
      </c>
      <c r="C34" s="266">
        <v>1.7449774781970575</v>
      </c>
      <c r="D34" s="266">
        <v>0.70839057151898288</v>
      </c>
      <c r="E34" s="266">
        <v>-7.5524826629454687</v>
      </c>
      <c r="F34" s="266">
        <v>-6.4401411386729848</v>
      </c>
      <c r="G34" s="266">
        <v>-4.6063416443156875</v>
      </c>
      <c r="H34" s="267">
        <v>-5.7484777617359661</v>
      </c>
    </row>
    <row r="35" spans="2:8" x14ac:dyDescent="0.2">
      <c r="B35" s="972" t="s">
        <v>191</v>
      </c>
      <c r="C35" s="266"/>
      <c r="D35" s="266"/>
      <c r="E35" s="266"/>
      <c r="F35" s="266"/>
      <c r="G35" s="266"/>
      <c r="H35" s="267"/>
    </row>
    <row r="36" spans="2:8" x14ac:dyDescent="0.2">
      <c r="B36" s="290" t="s">
        <v>486</v>
      </c>
      <c r="C36" s="266">
        <v>0</v>
      </c>
      <c r="D36" s="266">
        <v>-1.556</v>
      </c>
      <c r="E36" s="266">
        <v>-1.4060000000000001</v>
      </c>
      <c r="F36" s="266">
        <v>-0.55600000000000005</v>
      </c>
      <c r="G36" s="266">
        <v>1.157</v>
      </c>
      <c r="H36" s="267">
        <v>1.3569999999999998</v>
      </c>
    </row>
    <row r="37" spans="2:8" x14ac:dyDescent="0.2">
      <c r="B37" s="265" t="s">
        <v>487</v>
      </c>
      <c r="C37" s="266">
        <v>1.7574796505212653E-2</v>
      </c>
      <c r="D37" s="266">
        <v>0.76337500369692712</v>
      </c>
      <c r="E37" s="266">
        <v>-0.2262881500030236</v>
      </c>
      <c r="F37" s="266">
        <v>-9.6547063849667936E-2</v>
      </c>
      <c r="G37" s="266">
        <v>-7.6994726301095717E-2</v>
      </c>
      <c r="H37" s="267">
        <v>-4.8505573135593671E-2</v>
      </c>
    </row>
    <row r="38" spans="2:8" x14ac:dyDescent="0.2">
      <c r="B38" s="265" t="s">
        <v>488</v>
      </c>
      <c r="C38" s="266">
        <v>0.16433905823276773</v>
      </c>
      <c r="D38" s="266">
        <v>-0.23733616781742795</v>
      </c>
      <c r="E38" s="266">
        <v>-0.44034934874675868</v>
      </c>
      <c r="F38" s="266">
        <v>-0.6215001875672328</v>
      </c>
      <c r="G38" s="266">
        <v>-0.7938717973981686</v>
      </c>
      <c r="H38" s="267">
        <v>-0.82418358204190412</v>
      </c>
    </row>
    <row r="39" spans="2:8" x14ac:dyDescent="0.2">
      <c r="B39" s="269" t="s">
        <v>489</v>
      </c>
      <c r="C39" s="266">
        <v>1.4061056535615348</v>
      </c>
      <c r="D39" s="266">
        <v>3.8916606048576163</v>
      </c>
      <c r="E39" s="266">
        <v>3.89519295313728</v>
      </c>
      <c r="F39" s="266">
        <v>3.5300465511552028</v>
      </c>
      <c r="G39" s="266">
        <v>3.9538753082776905</v>
      </c>
      <c r="H39" s="267">
        <v>3.9313432063344571</v>
      </c>
    </row>
    <row r="40" spans="2:8" x14ac:dyDescent="0.2">
      <c r="B40" s="277" t="s">
        <v>490</v>
      </c>
      <c r="C40" s="266">
        <v>0.39956389575934992</v>
      </c>
      <c r="D40" s="266">
        <v>-2.6677720483277128</v>
      </c>
      <c r="E40" s="266">
        <v>-8.7279694356900386</v>
      </c>
      <c r="F40" s="266">
        <v>-7.9367765415352309</v>
      </c>
      <c r="G40" s="266">
        <v>-8.0651427618586133</v>
      </c>
      <c r="H40" s="267">
        <v>-9.2833328892169718</v>
      </c>
    </row>
    <row r="41" spans="2:8" x14ac:dyDescent="0.2">
      <c r="B41" s="291" t="s">
        <v>491</v>
      </c>
      <c r="C41" s="266">
        <v>-0.24260592586180674</v>
      </c>
      <c r="D41" s="266">
        <v>0.51446317910957617</v>
      </c>
      <c r="E41" s="266">
        <v>-0.64706868164292819</v>
      </c>
      <c r="F41" s="266">
        <v>-0.75936389687605577</v>
      </c>
      <c r="G41" s="266">
        <v>-0.7812076670355016</v>
      </c>
      <c r="H41" s="267">
        <v>-0.88079892367595669</v>
      </c>
    </row>
    <row r="42" spans="2:8" x14ac:dyDescent="0.2">
      <c r="B42" s="292" t="s">
        <v>492</v>
      </c>
      <c r="C42" s="275">
        <v>1.6649822212636707</v>
      </c>
      <c r="D42" s="275">
        <v>-6.8923721083194778E-2</v>
      </c>
      <c r="E42" s="275">
        <v>-7.186885545165083</v>
      </c>
      <c r="F42" s="275">
        <v>-2.0767046811799048</v>
      </c>
      <c r="G42" s="275">
        <v>-0.58045729852129568</v>
      </c>
      <c r="H42" s="276">
        <v>-5.2885459613024324</v>
      </c>
    </row>
    <row r="43" spans="2:8" x14ac:dyDescent="0.2">
      <c r="B43" s="970" t="s">
        <v>995</v>
      </c>
      <c r="C43" s="293">
        <v>0.44872342609408378</v>
      </c>
      <c r="D43" s="293">
        <v>1.7501671995666754</v>
      </c>
      <c r="E43" s="293">
        <v>3.1745061596391437</v>
      </c>
      <c r="F43" s="293">
        <v>3.5152740460801937</v>
      </c>
      <c r="G43" s="293">
        <v>4.1121828960638851</v>
      </c>
      <c r="H43" s="294">
        <v>4.8474343974434575</v>
      </c>
    </row>
    <row r="44" spans="2:8" x14ac:dyDescent="0.2">
      <c r="B44" s="971" t="s">
        <v>493</v>
      </c>
      <c r="C44" s="272">
        <v>2.1137056473577545</v>
      </c>
      <c r="D44" s="272">
        <v>1.6812434784834807</v>
      </c>
      <c r="E44" s="272">
        <v>-4.0123793855259393</v>
      </c>
      <c r="F44" s="272">
        <v>1.4385693649002889</v>
      </c>
      <c r="G44" s="272">
        <v>3.5317255975425894</v>
      </c>
      <c r="H44" s="273">
        <v>-0.44111156385897488</v>
      </c>
    </row>
    <row r="45" spans="2:8" x14ac:dyDescent="0.2">
      <c r="B45" s="292" t="s">
        <v>494</v>
      </c>
      <c r="C45" s="279">
        <v>-0.44963940814193393</v>
      </c>
      <c r="D45" s="279">
        <v>-7.0836964246095704</v>
      </c>
      <c r="E45" s="279">
        <v>-7.8661977133679102</v>
      </c>
      <c r="F45" s="279">
        <v>-1.1627375873656547</v>
      </c>
      <c r="G45" s="279">
        <v>-5.4135341167312845</v>
      </c>
      <c r="H45" s="280">
        <v>-14.641757814983748</v>
      </c>
    </row>
    <row r="46" spans="2:8" x14ac:dyDescent="0.2">
      <c r="B46" s="1327" t="s">
        <v>992</v>
      </c>
      <c r="C46" s="1328"/>
      <c r="D46" s="1328"/>
      <c r="E46" s="1328"/>
      <c r="F46" s="1328"/>
      <c r="G46" s="1328"/>
      <c r="H46" s="1329"/>
    </row>
    <row r="47" spans="2:8" ht="34.5" customHeight="1" x14ac:dyDescent="0.2">
      <c r="B47" s="1330" t="s">
        <v>993</v>
      </c>
      <c r="C47" s="1331"/>
      <c r="D47" s="1331"/>
      <c r="E47" s="1331"/>
      <c r="F47" s="1331"/>
      <c r="G47" s="1331"/>
      <c r="H47" s="1332"/>
    </row>
    <row r="48" spans="2:8" ht="13.5" thickBot="1" x14ac:dyDescent="0.25">
      <c r="B48" s="1266" t="s">
        <v>996</v>
      </c>
      <c r="C48" s="1267"/>
      <c r="D48" s="1267"/>
      <c r="E48" s="1267"/>
      <c r="F48" s="1267"/>
      <c r="G48" s="1267"/>
      <c r="H48" s="1268"/>
    </row>
  </sheetData>
  <mergeCells count="5">
    <mergeCell ref="C4:H4"/>
    <mergeCell ref="D5:H5"/>
    <mergeCell ref="B46:H46"/>
    <mergeCell ref="B47:H47"/>
    <mergeCell ref="B48:H4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3"/>
  </sheetPr>
  <dimension ref="A1:G47"/>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26</v>
      </c>
    </row>
    <row r="3" spans="1:7" ht="13.5" thickBot="1" x14ac:dyDescent="0.25">
      <c r="B3" s="295"/>
      <c r="C3" s="296"/>
      <c r="D3" s="296"/>
      <c r="E3" s="296"/>
      <c r="F3" s="296"/>
      <c r="G3" s="297"/>
    </row>
    <row r="4" spans="1:7" x14ac:dyDescent="0.2">
      <c r="B4" s="298"/>
      <c r="C4" s="1333" t="s">
        <v>184</v>
      </c>
      <c r="D4" s="1333"/>
      <c r="E4" s="1333"/>
      <c r="F4" s="1333"/>
      <c r="G4" s="1334"/>
    </row>
    <row r="5" spans="1:7" x14ac:dyDescent="0.2">
      <c r="B5" s="299"/>
      <c r="C5" s="1335" t="s">
        <v>199</v>
      </c>
      <c r="D5" s="1335"/>
      <c r="E5" s="1335"/>
      <c r="F5" s="1335"/>
      <c r="G5" s="1336"/>
    </row>
    <row r="6" spans="1:7" x14ac:dyDescent="0.2">
      <c r="B6" s="300"/>
      <c r="C6" s="226" t="s">
        <v>185</v>
      </c>
      <c r="D6" s="226" t="s">
        <v>186</v>
      </c>
      <c r="E6" s="226" t="s">
        <v>187</v>
      </c>
      <c r="F6" s="301" t="s">
        <v>188</v>
      </c>
      <c r="G6" s="302" t="s">
        <v>189</v>
      </c>
    </row>
    <row r="7" spans="1:7" x14ac:dyDescent="0.2">
      <c r="B7" s="391" t="s">
        <v>312</v>
      </c>
      <c r="C7" s="34">
        <v>802.41286132983419</v>
      </c>
      <c r="D7" s="34">
        <v>817.16524671056663</v>
      </c>
      <c r="E7" s="34">
        <v>827.90610461585686</v>
      </c>
      <c r="F7" s="34">
        <v>855.35143045441976</v>
      </c>
      <c r="G7" s="35">
        <v>886.35052718821203</v>
      </c>
    </row>
    <row r="8" spans="1:7" x14ac:dyDescent="0.2">
      <c r="B8" s="113" t="s">
        <v>313</v>
      </c>
      <c r="C8" s="944">
        <v>-4.2050497314975548</v>
      </c>
      <c r="D8" s="944">
        <v>-10.391308333597092</v>
      </c>
      <c r="E8" s="944">
        <v>-9.8520478602682289</v>
      </c>
      <c r="F8" s="944">
        <v>-10.201632932198198</v>
      </c>
      <c r="G8" s="945">
        <v>-11.261270380946868</v>
      </c>
    </row>
    <row r="9" spans="1:7" x14ac:dyDescent="0.2">
      <c r="B9" s="156" t="s">
        <v>314</v>
      </c>
      <c r="C9" s="944">
        <v>-0.47319621077827129</v>
      </c>
      <c r="D9" s="944">
        <v>-0.55682173527099987</v>
      </c>
      <c r="E9" s="944">
        <v>-0.64933106306290733</v>
      </c>
      <c r="F9" s="944">
        <v>-0.72874892070036457</v>
      </c>
      <c r="G9" s="945">
        <v>-0.80883550344749799</v>
      </c>
    </row>
    <row r="10" spans="1:7" x14ac:dyDescent="0.2">
      <c r="B10" s="391" t="s">
        <v>315</v>
      </c>
      <c r="C10" s="34">
        <v>797.73461538755839</v>
      </c>
      <c r="D10" s="34">
        <v>806.21711664169857</v>
      </c>
      <c r="E10" s="34">
        <v>817.40472569252574</v>
      </c>
      <c r="F10" s="34">
        <v>844.42104860152119</v>
      </c>
      <c r="G10" s="35">
        <v>874.28042130381766</v>
      </c>
    </row>
    <row r="11" spans="1:7" x14ac:dyDescent="0.2">
      <c r="B11" s="391" t="s">
        <v>316</v>
      </c>
      <c r="C11" s="240">
        <v>795.32916490522462</v>
      </c>
      <c r="D11" s="240">
        <v>809.29904899719872</v>
      </c>
      <c r="E11" s="240">
        <v>826.74336702849121</v>
      </c>
      <c r="F11" s="240">
        <v>849.93789633768847</v>
      </c>
      <c r="G11" s="241">
        <v>871.70876937322828</v>
      </c>
    </row>
    <row r="12" spans="1:7" x14ac:dyDescent="0.2">
      <c r="B12" s="74" t="s">
        <v>317</v>
      </c>
      <c r="C12" s="303">
        <v>-2.4054504823337766</v>
      </c>
      <c r="D12" s="303">
        <v>3.0819323555001574</v>
      </c>
      <c r="E12" s="303">
        <v>9.3386413359654625</v>
      </c>
      <c r="F12" s="303">
        <v>5.5168477361672785</v>
      </c>
      <c r="G12" s="304">
        <v>-2.5716519305893826</v>
      </c>
    </row>
    <row r="13" spans="1:7" x14ac:dyDescent="0.2">
      <c r="B13" s="305" t="s">
        <v>497</v>
      </c>
      <c r="C13" s="306">
        <v>-3.1040221438826854</v>
      </c>
      <c r="D13" s="306">
        <v>0.91004256658005778</v>
      </c>
      <c r="E13" s="306">
        <v>0.77709263682590013</v>
      </c>
      <c r="F13" s="306">
        <v>0.68155136124804461</v>
      </c>
      <c r="G13" s="307">
        <v>-3.0420122321331342</v>
      </c>
    </row>
    <row r="14" spans="1:7" x14ac:dyDescent="0.2">
      <c r="B14" s="1212" t="s">
        <v>191</v>
      </c>
      <c r="C14" s="308"/>
      <c r="D14" s="308"/>
      <c r="E14" s="308"/>
      <c r="F14" s="308"/>
      <c r="G14" s="309"/>
    </row>
    <row r="15" spans="1:7" x14ac:dyDescent="0.2">
      <c r="B15" s="310" t="s">
        <v>498</v>
      </c>
      <c r="C15" s="306">
        <v>-1.6431984650466751</v>
      </c>
      <c r="D15" s="306">
        <v>-1.1986118318887093</v>
      </c>
      <c r="E15" s="306">
        <v>-1.6238751021882358</v>
      </c>
      <c r="F15" s="306">
        <v>-1.7938754930529264</v>
      </c>
      <c r="G15" s="307">
        <v>-2.6782387995128207</v>
      </c>
    </row>
    <row r="16" spans="1:7" x14ac:dyDescent="0.2">
      <c r="B16" s="311" t="s">
        <v>191</v>
      </c>
      <c r="C16" s="306"/>
      <c r="D16" s="306"/>
      <c r="E16" s="306"/>
      <c r="F16" s="306"/>
      <c r="G16" s="307"/>
    </row>
    <row r="17" spans="2:7" x14ac:dyDescent="0.2">
      <c r="B17" s="246" t="s">
        <v>320</v>
      </c>
      <c r="C17" s="266">
        <v>-0.26025314118548937</v>
      </c>
      <c r="D17" s="266">
        <v>1.9086370342185289E-2</v>
      </c>
      <c r="E17" s="266">
        <v>0.18652800011255694</v>
      </c>
      <c r="F17" s="266">
        <v>-6.1907153307790015E-2</v>
      </c>
      <c r="G17" s="266">
        <v>-0.70577458107820756</v>
      </c>
    </row>
    <row r="18" spans="2:7" x14ac:dyDescent="0.2">
      <c r="B18" s="246" t="s">
        <v>321</v>
      </c>
      <c r="C18" s="266">
        <v>7.2515768442356132E-2</v>
      </c>
      <c r="D18" s="266">
        <v>-5.3737192213158232E-3</v>
      </c>
      <c r="E18" s="266">
        <v>-5.2184555501929006E-2</v>
      </c>
      <c r="F18" s="266">
        <v>1.7197786113973816E-2</v>
      </c>
      <c r="G18" s="266">
        <v>0.20089640594587402</v>
      </c>
    </row>
    <row r="19" spans="2:7" x14ac:dyDescent="0.2">
      <c r="B19" s="246" t="s">
        <v>322</v>
      </c>
      <c r="C19" s="266">
        <v>-0.18368884619157486</v>
      </c>
      <c r="D19" s="266">
        <v>-0.41959856292076919</v>
      </c>
      <c r="E19" s="266">
        <v>-0.34884441743678596</v>
      </c>
      <c r="F19" s="266">
        <v>-0.29136273265443136</v>
      </c>
      <c r="G19" s="266">
        <v>-0.26781357402295847</v>
      </c>
    </row>
    <row r="20" spans="2:7" x14ac:dyDescent="0.2">
      <c r="B20" s="246" t="s">
        <v>499</v>
      </c>
      <c r="C20" s="266">
        <v>-1.499923689905863</v>
      </c>
      <c r="D20" s="266">
        <v>-0.18035221887583308</v>
      </c>
      <c r="E20" s="266">
        <v>-0.94107865419718262</v>
      </c>
      <c r="F20" s="266">
        <v>-0.81305500582079882</v>
      </c>
      <c r="G20" s="266">
        <v>-1.0001166813219404</v>
      </c>
    </row>
    <row r="21" spans="2:7" x14ac:dyDescent="0.2">
      <c r="B21" s="246" t="s">
        <v>323</v>
      </c>
      <c r="C21" s="266">
        <v>-8.2790231564696601E-2</v>
      </c>
      <c r="D21" s="266">
        <v>-0.27938035601218958</v>
      </c>
      <c r="E21" s="266">
        <v>-0.52964725040469163</v>
      </c>
      <c r="F21" s="266">
        <v>-0.82623185470772875</v>
      </c>
      <c r="G21" s="267">
        <v>-1.1720431946957772</v>
      </c>
    </row>
    <row r="22" spans="2:7" x14ac:dyDescent="0.2">
      <c r="B22" s="246" t="s">
        <v>252</v>
      </c>
      <c r="C22" s="266">
        <v>0.31094167535859274</v>
      </c>
      <c r="D22" s="266">
        <v>-0.33299334520078694</v>
      </c>
      <c r="E22" s="266">
        <v>6.1351775239796513E-2</v>
      </c>
      <c r="F22" s="266">
        <v>0.18148346732384879</v>
      </c>
      <c r="G22" s="266">
        <v>0.26661282566018896</v>
      </c>
    </row>
    <row r="23" spans="2:7" x14ac:dyDescent="0.2">
      <c r="B23" s="310" t="s">
        <v>500</v>
      </c>
      <c r="C23" s="306">
        <v>0.42139988974366821</v>
      </c>
      <c r="D23" s="306">
        <v>1.3577514700736846</v>
      </c>
      <c r="E23" s="306">
        <v>1.0559249296635342</v>
      </c>
      <c r="F23" s="306">
        <v>0.52502983197351216</v>
      </c>
      <c r="G23" s="307">
        <v>-0.1135096433548754</v>
      </c>
    </row>
    <row r="24" spans="2:7" x14ac:dyDescent="0.2">
      <c r="B24" s="310" t="s">
        <v>501</v>
      </c>
      <c r="C24" s="306">
        <v>-1.8822235685796784</v>
      </c>
      <c r="D24" s="306">
        <v>0.75090292839508233</v>
      </c>
      <c r="E24" s="306">
        <v>1.3450428093506015</v>
      </c>
      <c r="F24" s="306">
        <v>1.9503970223274587</v>
      </c>
      <c r="G24" s="307">
        <v>-0.25026378926543802</v>
      </c>
    </row>
    <row r="25" spans="2:7" x14ac:dyDescent="0.2">
      <c r="B25" s="311" t="s">
        <v>191</v>
      </c>
      <c r="C25" s="306"/>
      <c r="D25" s="306"/>
      <c r="E25" s="306"/>
      <c r="F25" s="306"/>
      <c r="G25" s="307"/>
    </row>
    <row r="26" spans="2:7" ht="14.25" x14ac:dyDescent="0.2">
      <c r="B26" s="246" t="s">
        <v>997</v>
      </c>
      <c r="C26" s="266">
        <v>-3.2206077184282407</v>
      </c>
      <c r="D26" s="266">
        <v>0.13174681221341325</v>
      </c>
      <c r="E26" s="266">
        <v>0.15013240923524881</v>
      </c>
      <c r="F26" s="266">
        <v>0.26226142129744723</v>
      </c>
      <c r="G26" s="267">
        <v>0.26699971318733567</v>
      </c>
    </row>
    <row r="27" spans="2:7" x14ac:dyDescent="0.2">
      <c r="B27" s="246" t="s">
        <v>502</v>
      </c>
      <c r="C27" s="266">
        <v>-1.1175018411095445</v>
      </c>
      <c r="D27" s="266">
        <v>-2.6713683664234364E-2</v>
      </c>
      <c r="E27" s="266">
        <v>0.28537928087841402</v>
      </c>
      <c r="F27" s="266">
        <v>0.58257445584286349</v>
      </c>
      <c r="G27" s="266">
        <v>0.8792658461353221</v>
      </c>
    </row>
    <row r="28" spans="2:7" ht="14.25" x14ac:dyDescent="0.2">
      <c r="B28" s="246" t="s">
        <v>998</v>
      </c>
      <c r="C28" s="266">
        <v>-1.7747097245262515</v>
      </c>
      <c r="D28" s="266">
        <v>0.30521045782935535</v>
      </c>
      <c r="E28" s="266">
        <v>1.1053204802342913</v>
      </c>
      <c r="F28" s="266">
        <v>0.80035951748389411</v>
      </c>
      <c r="G28" s="267">
        <v>-0.24887585371269466</v>
      </c>
    </row>
    <row r="29" spans="2:7" x14ac:dyDescent="0.2">
      <c r="B29" s="246" t="s">
        <v>478</v>
      </c>
      <c r="C29" s="266">
        <v>1.1538140484297372</v>
      </c>
      <c r="D29" s="266">
        <v>0.88715655428005391</v>
      </c>
      <c r="E29" s="266">
        <v>0.52037283987361105</v>
      </c>
      <c r="F29" s="266">
        <v>0.21494607888521233</v>
      </c>
      <c r="G29" s="267">
        <v>0.2830710860558579</v>
      </c>
    </row>
    <row r="30" spans="2:7" x14ac:dyDescent="0.2">
      <c r="B30" s="246" t="s">
        <v>489</v>
      </c>
      <c r="C30" s="266">
        <v>4.4447564990915822</v>
      </c>
      <c r="D30" s="266">
        <v>3.27632286901351</v>
      </c>
      <c r="E30" s="266">
        <v>2.831601240089916</v>
      </c>
      <c r="F30" s="266">
        <v>3.0956786975954427</v>
      </c>
      <c r="G30" s="266">
        <v>2.9723310181993132</v>
      </c>
    </row>
    <row r="31" spans="2:7" x14ac:dyDescent="0.2">
      <c r="B31" s="246" t="s">
        <v>503</v>
      </c>
      <c r="C31" s="266">
        <v>0.80959355122827703</v>
      </c>
      <c r="D31" s="266">
        <v>0.34915738968144427</v>
      </c>
      <c r="E31" s="266">
        <v>0.98198874453991059</v>
      </c>
      <c r="F31" s="266">
        <v>1.1253110918154201</v>
      </c>
      <c r="G31" s="266">
        <v>1.255218546488903</v>
      </c>
    </row>
    <row r="32" spans="2:7" x14ac:dyDescent="0.2">
      <c r="B32" s="246" t="s">
        <v>504</v>
      </c>
      <c r="C32" s="266">
        <v>0.26828397963816997</v>
      </c>
      <c r="D32" s="266">
        <v>0.42783186007450769</v>
      </c>
      <c r="E32" s="266">
        <v>0.17474946995292706</v>
      </c>
      <c r="F32" s="266">
        <v>5.2683444184161599E-2</v>
      </c>
      <c r="G32" s="267">
        <v>-0.37821211228945928</v>
      </c>
    </row>
    <row r="33" spans="2:7" x14ac:dyDescent="0.2">
      <c r="B33" s="242" t="s">
        <v>486</v>
      </c>
      <c r="C33" s="266">
        <v>-1.556</v>
      </c>
      <c r="D33" s="266">
        <v>-1.4060000000000001</v>
      </c>
      <c r="E33" s="266">
        <v>-0.55600000000000005</v>
      </c>
      <c r="F33" s="266">
        <v>1.157</v>
      </c>
      <c r="G33" s="267">
        <v>1.3569999999999998</v>
      </c>
    </row>
    <row r="34" spans="2:7" x14ac:dyDescent="0.2">
      <c r="B34" s="242" t="s">
        <v>496</v>
      </c>
      <c r="C34" s="266">
        <v>-1.3944210421785108</v>
      </c>
      <c r="D34" s="266">
        <v>-1.6748514787889057</v>
      </c>
      <c r="E34" s="266">
        <v>-2.0079074514688955</v>
      </c>
      <c r="F34" s="266">
        <v>-2.5750419016479427</v>
      </c>
      <c r="G34" s="266">
        <v>-3.274908359920758</v>
      </c>
    </row>
    <row r="35" spans="2:7" x14ac:dyDescent="0.2">
      <c r="B35" s="246" t="s">
        <v>488</v>
      </c>
      <c r="C35" s="266">
        <v>-0.23733616781742795</v>
      </c>
      <c r="D35" s="266">
        <v>-0.44034934874675868</v>
      </c>
      <c r="E35" s="266">
        <v>-0.6215001875672328</v>
      </c>
      <c r="F35" s="266">
        <v>-0.7938717973981686</v>
      </c>
      <c r="G35" s="266">
        <v>-0.82418358204190412</v>
      </c>
    </row>
    <row r="36" spans="2:7" x14ac:dyDescent="0.2">
      <c r="B36" s="242" t="s">
        <v>483</v>
      </c>
      <c r="C36" s="266">
        <v>0.56288303760726444</v>
      </c>
      <c r="D36" s="266">
        <v>-1.1433955293328042</v>
      </c>
      <c r="E36" s="266">
        <v>-1.3907105425799826</v>
      </c>
      <c r="F36" s="266">
        <v>-1.4182197697392369</v>
      </c>
      <c r="G36" s="266">
        <v>-1.6123400252240585</v>
      </c>
    </row>
    <row r="37" spans="2:7" x14ac:dyDescent="0.2">
      <c r="B37" s="312" t="s">
        <v>252</v>
      </c>
      <c r="C37" s="272">
        <v>0.1790218094852658</v>
      </c>
      <c r="D37" s="272">
        <v>6.4787025835500778E-2</v>
      </c>
      <c r="E37" s="272">
        <v>-0.12838347383760595</v>
      </c>
      <c r="F37" s="272">
        <v>-0.55328421599163402</v>
      </c>
      <c r="G37" s="272">
        <v>-0.92563006614329457</v>
      </c>
    </row>
    <row r="38" spans="2:7" x14ac:dyDescent="0.2">
      <c r="B38" s="118"/>
      <c r="C38" s="1294" t="s">
        <v>505</v>
      </c>
      <c r="D38" s="1294"/>
      <c r="E38" s="1294"/>
      <c r="F38" s="1294"/>
      <c r="G38" s="1295"/>
    </row>
    <row r="39" spans="2:7" x14ac:dyDescent="0.2">
      <c r="B39" s="121" t="s">
        <v>217</v>
      </c>
      <c r="C39" s="237">
        <v>0.69857166154890882</v>
      </c>
      <c r="D39" s="237">
        <v>2.1718897889200997</v>
      </c>
      <c r="E39" s="237">
        <v>8.5615486991395624</v>
      </c>
      <c r="F39" s="237">
        <v>4.8352963749192339</v>
      </c>
      <c r="G39" s="238">
        <v>0.47036030154375164</v>
      </c>
    </row>
    <row r="40" spans="2:7" ht="15" x14ac:dyDescent="0.25">
      <c r="B40" s="313" t="s">
        <v>191</v>
      </c>
      <c r="C40" s="314"/>
      <c r="D40" s="314"/>
      <c r="E40" s="314"/>
      <c r="F40" s="314"/>
      <c r="G40" s="315"/>
    </row>
    <row r="41" spans="2:7" x14ac:dyDescent="0.2">
      <c r="B41" s="269" t="s">
        <v>506</v>
      </c>
      <c r="C41" s="240">
        <v>2.5000000000000001E-2</v>
      </c>
      <c r="D41" s="240">
        <v>0.18499999999999994</v>
      </c>
      <c r="E41" s="240">
        <v>1.385</v>
      </c>
      <c r="F41" s="240">
        <v>0.36</v>
      </c>
      <c r="G41" s="240">
        <v>0.35499999999999993</v>
      </c>
    </row>
    <row r="42" spans="2:7" x14ac:dyDescent="0.2">
      <c r="B42" s="269" t="s">
        <v>507</v>
      </c>
      <c r="C42" s="240">
        <v>-2.0500000000000001E-2</v>
      </c>
      <c r="D42" s="240">
        <v>0.754</v>
      </c>
      <c r="E42" s="240">
        <v>-0.11854706384966793</v>
      </c>
      <c r="F42" s="240">
        <v>-9.8994726301095709E-2</v>
      </c>
      <c r="G42" s="241">
        <v>-7.1005573135593664E-2</v>
      </c>
    </row>
    <row r="43" spans="2:7" ht="14.25" x14ac:dyDescent="0.2">
      <c r="B43" s="269" t="s">
        <v>999</v>
      </c>
      <c r="C43" s="316">
        <v>1.0957418011473186</v>
      </c>
      <c r="D43" s="316">
        <v>2.3465733734652696</v>
      </c>
      <c r="E43" s="316">
        <v>4.2282415421061108</v>
      </c>
      <c r="F43" s="316">
        <v>1.3999999999998831</v>
      </c>
      <c r="G43" s="317">
        <v>0.62623051203307112</v>
      </c>
    </row>
    <row r="44" spans="2:7" ht="14.25" x14ac:dyDescent="0.2">
      <c r="B44" s="269" t="s">
        <v>1000</v>
      </c>
      <c r="C44" s="316">
        <v>-0.57046439929999271</v>
      </c>
      <c r="D44" s="316">
        <v>-0.71598559249998983</v>
      </c>
      <c r="E44" s="316">
        <v>3.1401012775000012</v>
      </c>
      <c r="F44" s="316">
        <v>3.1940000000000026</v>
      </c>
      <c r="G44" s="316">
        <v>-0.48991561843955367</v>
      </c>
    </row>
    <row r="45" spans="2:7" x14ac:dyDescent="0.2">
      <c r="B45" s="163" t="s">
        <v>343</v>
      </c>
      <c r="C45" s="318">
        <v>0.16879425970158307</v>
      </c>
      <c r="D45" s="318">
        <v>-0.39769799204518008</v>
      </c>
      <c r="E45" s="318">
        <v>-7.3247056616881856E-2</v>
      </c>
      <c r="F45" s="318">
        <v>-1.9708898779556339E-2</v>
      </c>
      <c r="G45" s="318">
        <v>5.005098108582795E-2</v>
      </c>
    </row>
    <row r="46" spans="2:7" x14ac:dyDescent="0.2">
      <c r="B46" s="1337" t="s">
        <v>1001</v>
      </c>
      <c r="C46" s="1338"/>
      <c r="D46" s="1338"/>
      <c r="E46" s="1338"/>
      <c r="F46" s="1338"/>
      <c r="G46" s="1339"/>
    </row>
    <row r="47" spans="2:7" ht="33.75" customHeight="1" thickBot="1" x14ac:dyDescent="0.25">
      <c r="B47" s="1340" t="s">
        <v>1002</v>
      </c>
      <c r="C47" s="1341"/>
      <c r="D47" s="1341"/>
      <c r="E47" s="1341"/>
      <c r="F47" s="1341"/>
      <c r="G47" s="1342"/>
    </row>
  </sheetData>
  <mergeCells count="5">
    <mergeCell ref="C4:G4"/>
    <mergeCell ref="C5:G5"/>
    <mergeCell ref="C38:G38"/>
    <mergeCell ref="B46:G46"/>
    <mergeCell ref="B47:G47"/>
  </mergeCells>
  <conditionalFormatting sqref="B3:B6 C7:G13 C37:G37 C41:G45 C15:G32">
    <cfRule type="cellIs" dxfId="89" priority="31" stopIfTrue="1" operator="equal">
      <formula>"End"</formula>
    </cfRule>
  </conditionalFormatting>
  <conditionalFormatting sqref="C33:G33">
    <cfRule type="cellIs" dxfId="88" priority="28" stopIfTrue="1" operator="equal">
      <formula>"End"</formula>
    </cfRule>
  </conditionalFormatting>
  <conditionalFormatting sqref="B10:B11">
    <cfRule type="cellIs" dxfId="87" priority="7" stopIfTrue="1" operator="equal">
      <formula>"End"</formula>
    </cfRule>
  </conditionalFormatting>
  <conditionalFormatting sqref="B7">
    <cfRule type="cellIs" dxfId="86" priority="6" stopIfTrue="1" operator="equal">
      <formula>"End"</formula>
    </cfRule>
  </conditionalFormatting>
  <conditionalFormatting sqref="C35:G35">
    <cfRule type="cellIs" dxfId="85" priority="25" stopIfTrue="1" operator="equal">
      <formula>"End"</formula>
    </cfRule>
  </conditionalFormatting>
  <conditionalFormatting sqref="B19">
    <cfRule type="cellIs" dxfId="84" priority="4" stopIfTrue="1" operator="equal">
      <formula>"End"</formula>
    </cfRule>
  </conditionalFormatting>
  <conditionalFormatting sqref="C34:G34">
    <cfRule type="cellIs" dxfId="83" priority="23" stopIfTrue="1" operator="equal">
      <formula>"End"</formula>
    </cfRule>
  </conditionalFormatting>
  <conditionalFormatting sqref="C36:G36">
    <cfRule type="cellIs" dxfId="82" priority="22" stopIfTrue="1" operator="equal">
      <formula>"End"</formula>
    </cfRule>
  </conditionalFormatting>
  <conditionalFormatting sqref="B47">
    <cfRule type="cellIs" dxfId="81" priority="1" stopIfTrue="1" operator="equal">
      <formula>"End"</formula>
    </cfRule>
  </conditionalFormatting>
  <conditionalFormatting sqref="B17:B18">
    <cfRule type="cellIs" dxfId="80" priority="5" stopIfTrue="1" operator="equal">
      <formula>"End"</formula>
    </cfRule>
  </conditionalFormatting>
  <conditionalFormatting sqref="B35">
    <cfRule type="cellIs" dxfId="79" priority="3" stopIfTrue="1" operator="equal">
      <formula>"End"</formula>
    </cfRule>
  </conditionalFormatting>
  <conditionalFormatting sqref="B46">
    <cfRule type="cellIs" dxfId="78" priority="2" stopIfTrue="1" operator="equal">
      <formula>"End"</formula>
    </cfRule>
  </conditionalFormatting>
  <conditionalFormatting sqref="B15:B16 B37 B39:B45 B20:B32">
    <cfRule type="cellIs" dxfId="77" priority="8"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sheetPr>
  <dimension ref="A1:M115"/>
  <sheetViews>
    <sheetView zoomScaleNormal="100" workbookViewId="0"/>
  </sheetViews>
  <sheetFormatPr defaultRowHeight="12.75" x14ac:dyDescent="0.2"/>
  <cols>
    <col min="1" max="1" width="9.140625" style="7"/>
    <col min="2" max="2" width="18.85546875" style="7" customWidth="1"/>
    <col min="3" max="9" width="9.140625" style="7"/>
    <col min="10" max="10" width="9.140625" style="7" customWidth="1"/>
    <col min="11" max="12" width="9.140625" style="7"/>
    <col min="13" max="13" width="10.5703125" style="7" customWidth="1"/>
    <col min="14" max="16384" width="9.140625" style="7"/>
  </cols>
  <sheetData>
    <row r="1" spans="1:2" ht="39.950000000000003" customHeight="1" x14ac:dyDescent="0.2">
      <c r="A1" s="9" t="s">
        <v>90</v>
      </c>
    </row>
    <row r="2" spans="1:2" ht="16.5" x14ac:dyDescent="0.25">
      <c r="B2" s="8" t="s">
        <v>0</v>
      </c>
    </row>
    <row r="24" spans="2:13" ht="13.5" thickBot="1" x14ac:dyDescent="0.25">
      <c r="B24" s="1218" t="s">
        <v>1282</v>
      </c>
      <c r="I24" s="1219"/>
      <c r="J24" s="1218" t="s">
        <v>1283</v>
      </c>
    </row>
    <row r="25" spans="2:13" ht="26.25" thickBot="1" x14ac:dyDescent="0.25">
      <c r="B25" s="1161"/>
      <c r="C25" s="1164">
        <v>2017</v>
      </c>
      <c r="D25" s="1165">
        <v>2018</v>
      </c>
      <c r="E25" s="1165">
        <v>2019</v>
      </c>
      <c r="F25" s="1165">
        <v>2020</v>
      </c>
      <c r="G25" s="1165">
        <v>2021</v>
      </c>
      <c r="H25" s="1166">
        <v>2022</v>
      </c>
      <c r="J25" s="17" t="s">
        <v>1284</v>
      </c>
      <c r="K25" s="18" t="s">
        <v>91</v>
      </c>
      <c r="L25" s="18" t="s">
        <v>92</v>
      </c>
      <c r="M25" s="19" t="s">
        <v>93</v>
      </c>
    </row>
    <row r="26" spans="2:13" x14ac:dyDescent="0.2">
      <c r="B26" s="1161" t="s">
        <v>1278</v>
      </c>
      <c r="C26" s="1157">
        <v>40.291000000001077</v>
      </c>
      <c r="D26" s="1157">
        <v>32.287000000000262</v>
      </c>
      <c r="E26" s="1157">
        <v>20.690000000000509</v>
      </c>
      <c r="F26" s="1157">
        <v>3.3159999999988941</v>
      </c>
      <c r="G26" s="1157">
        <v>-22.6200000000008</v>
      </c>
      <c r="H26" s="1158">
        <v>-54.630999999999403</v>
      </c>
      <c r="J26" s="15" t="s">
        <v>94</v>
      </c>
      <c r="K26" s="34">
        <v>2.7210000000000001</v>
      </c>
      <c r="L26" s="34">
        <v>2.75</v>
      </c>
      <c r="M26" s="899">
        <v>2.8999999999999915E-2</v>
      </c>
    </row>
    <row r="27" spans="2:13" x14ac:dyDescent="0.2">
      <c r="B27" s="1162" t="s">
        <v>1279</v>
      </c>
      <c r="C27" s="1157">
        <v>-3.2510000000020227</v>
      </c>
      <c r="D27" s="1157">
        <v>-25.896999999999025</v>
      </c>
      <c r="E27" s="1157">
        <v>-39.824999999998909</v>
      </c>
      <c r="F27" s="1157">
        <v>-52.078000000001339</v>
      </c>
      <c r="G27" s="1157">
        <v>-70.265999999999622</v>
      </c>
      <c r="H27" s="1158">
        <v>-97.903000000000247</v>
      </c>
      <c r="J27" s="15" t="s">
        <v>95</v>
      </c>
      <c r="K27" s="34">
        <v>4.2789999999999999</v>
      </c>
      <c r="L27" s="34">
        <v>5.6289999999999996</v>
      </c>
      <c r="M27" s="899">
        <v>1.3499999999999996</v>
      </c>
    </row>
    <row r="28" spans="2:13" x14ac:dyDescent="0.2">
      <c r="B28" s="1162" t="s">
        <v>1280</v>
      </c>
      <c r="C28" s="1157">
        <v>26.726999999998952</v>
      </c>
      <c r="D28" s="1157">
        <v>34.748999999999796</v>
      </c>
      <c r="E28" s="1157">
        <v>41.20299999999952</v>
      </c>
      <c r="F28" s="1157">
        <v>46.884000000000015</v>
      </c>
      <c r="G28" s="1157">
        <v>52.789999999999054</v>
      </c>
      <c r="H28" s="1158">
        <v>58.683999999999287</v>
      </c>
      <c r="J28" s="15" t="s">
        <v>96</v>
      </c>
      <c r="K28" s="34">
        <v>3.78</v>
      </c>
      <c r="L28" s="34">
        <v>4.9429999999999996</v>
      </c>
      <c r="M28" s="899">
        <v>1.1629999999999998</v>
      </c>
    </row>
    <row r="29" spans="2:13" x14ac:dyDescent="0.2">
      <c r="B29" s="1162" t="s">
        <v>1281</v>
      </c>
      <c r="C29" s="1157">
        <v>-42.199000000000524</v>
      </c>
      <c r="D29" s="1157">
        <v>-62.324000000000524</v>
      </c>
      <c r="E29" s="1157">
        <v>-82.412000000000262</v>
      </c>
      <c r="F29" s="1157">
        <v>-103.22400000000016</v>
      </c>
      <c r="G29" s="1157">
        <v>-125.05199999999968</v>
      </c>
      <c r="H29" s="1158">
        <v>-147.61599999999999</v>
      </c>
      <c r="J29" s="15" t="s">
        <v>97</v>
      </c>
      <c r="K29" s="34">
        <v>3.2450000000000001</v>
      </c>
      <c r="L29" s="34">
        <v>4.2210000000000001</v>
      </c>
      <c r="M29" s="899">
        <v>0.97599999999999998</v>
      </c>
    </row>
    <row r="30" spans="2:13" ht="13.5" thickBot="1" x14ac:dyDescent="0.25">
      <c r="B30" s="1163" t="s">
        <v>229</v>
      </c>
      <c r="C30" s="1159">
        <v>21.567999999999302</v>
      </c>
      <c r="D30" s="1159">
        <v>-21.184999999997672</v>
      </c>
      <c r="E30" s="1159">
        <v>-60.343999999997322</v>
      </c>
      <c r="F30" s="1159">
        <v>-105.10199999999895</v>
      </c>
      <c r="G30" s="1159">
        <v>-165.14800000000105</v>
      </c>
      <c r="H30" s="1160">
        <v>-241.46600000000035</v>
      </c>
      <c r="J30" s="15" t="s">
        <v>98</v>
      </c>
      <c r="K30" s="34">
        <v>2.9580000000000002</v>
      </c>
      <c r="L30" s="34">
        <v>3.85</v>
      </c>
      <c r="M30" s="899">
        <v>0.8919999999999999</v>
      </c>
    </row>
    <row r="31" spans="2:13" x14ac:dyDescent="0.2">
      <c r="J31" s="15" t="s">
        <v>99</v>
      </c>
      <c r="K31" s="34">
        <v>2.4809999999999999</v>
      </c>
      <c r="L31" s="34">
        <v>3.399</v>
      </c>
      <c r="M31" s="899">
        <v>0.91800000000000015</v>
      </c>
    </row>
    <row r="32" spans="2:13" x14ac:dyDescent="0.2">
      <c r="J32" s="15" t="s">
        <v>100</v>
      </c>
      <c r="K32" s="34">
        <v>2.1219999999999999</v>
      </c>
      <c r="L32" s="34">
        <v>2.8290000000000002</v>
      </c>
      <c r="M32" s="899">
        <v>0.70700000000000029</v>
      </c>
    </row>
    <row r="33" spans="10:13" x14ac:dyDescent="0.2">
      <c r="J33" s="15" t="s">
        <v>101</v>
      </c>
      <c r="K33" s="34">
        <v>2.0590000000000002</v>
      </c>
      <c r="L33" s="34">
        <v>2.7709999999999999</v>
      </c>
      <c r="M33" s="899">
        <v>0.71199999999999974</v>
      </c>
    </row>
    <row r="34" spans="10:13" x14ac:dyDescent="0.2">
      <c r="J34" s="15" t="s">
        <v>102</v>
      </c>
      <c r="K34" s="34">
        <v>1.956</v>
      </c>
      <c r="L34" s="34">
        <v>2.6160000000000001</v>
      </c>
      <c r="M34" s="899">
        <v>0.66000000000000014</v>
      </c>
    </row>
    <row r="35" spans="10:13" x14ac:dyDescent="0.2">
      <c r="J35" s="15" t="s">
        <v>103</v>
      </c>
      <c r="K35" s="34">
        <v>1.9670000000000001</v>
      </c>
      <c r="L35" s="34">
        <v>2.5950000000000002</v>
      </c>
      <c r="M35" s="899">
        <v>0.62800000000000011</v>
      </c>
    </row>
    <row r="36" spans="10:13" x14ac:dyDescent="0.2">
      <c r="J36" s="15" t="s">
        <v>104</v>
      </c>
      <c r="K36" s="34">
        <v>2.081</v>
      </c>
      <c r="L36" s="34">
        <v>2.6869999999999998</v>
      </c>
      <c r="M36" s="899">
        <v>0.60599999999999987</v>
      </c>
    </row>
    <row r="37" spans="10:13" x14ac:dyDescent="0.2">
      <c r="J37" s="15" t="s">
        <v>105</v>
      </c>
      <c r="K37" s="34">
        <v>2.2109999999999999</v>
      </c>
      <c r="L37" s="34">
        <v>2.9180000000000001</v>
      </c>
      <c r="M37" s="899">
        <v>0.70700000000000029</v>
      </c>
    </row>
    <row r="38" spans="10:13" x14ac:dyDescent="0.2">
      <c r="J38" s="15" t="s">
        <v>106</v>
      </c>
      <c r="K38" s="34">
        <v>2.1989999999999998</v>
      </c>
      <c r="L38" s="34">
        <v>2.9620000000000002</v>
      </c>
      <c r="M38" s="899">
        <v>0.76300000000000034</v>
      </c>
    </row>
    <row r="39" spans="10:13" x14ac:dyDescent="0.2">
      <c r="J39" s="15" t="s">
        <v>107</v>
      </c>
      <c r="K39" s="34">
        <v>2.1989999999999998</v>
      </c>
      <c r="L39" s="34">
        <v>2.948</v>
      </c>
      <c r="M39" s="899">
        <v>0.74900000000000011</v>
      </c>
    </row>
    <row r="40" spans="10:13" x14ac:dyDescent="0.2">
      <c r="J40" s="15" t="s">
        <v>108</v>
      </c>
      <c r="K40" s="34">
        <v>2.2850000000000001</v>
      </c>
      <c r="L40" s="34">
        <v>3.0590000000000002</v>
      </c>
      <c r="M40" s="899">
        <v>0.77400000000000002</v>
      </c>
    </row>
    <row r="41" spans="10:13" x14ac:dyDescent="0.2">
      <c r="J41" s="15" t="s">
        <v>109</v>
      </c>
      <c r="K41" s="34">
        <v>3.3370000000000002</v>
      </c>
      <c r="L41" s="34">
        <v>3.2490000000000001</v>
      </c>
      <c r="M41" s="899">
        <v>-8.8000000000000078E-2</v>
      </c>
    </row>
    <row r="42" spans="10:13" x14ac:dyDescent="0.2">
      <c r="J42" s="15" t="s">
        <v>110</v>
      </c>
      <c r="K42" s="34">
        <v>3.41</v>
      </c>
      <c r="L42" s="34">
        <v>3.1110000000000002</v>
      </c>
      <c r="M42" s="899">
        <v>-0.29899999999999993</v>
      </c>
    </row>
    <row r="43" spans="10:13" x14ac:dyDescent="0.2">
      <c r="J43" s="15" t="s">
        <v>111</v>
      </c>
      <c r="K43" s="34">
        <v>4.47</v>
      </c>
      <c r="L43" s="34">
        <v>4.1399999999999997</v>
      </c>
      <c r="M43" s="899">
        <v>-0.33000000000000007</v>
      </c>
    </row>
    <row r="44" spans="10:13" x14ac:dyDescent="0.2">
      <c r="J44" s="15" t="s">
        <v>112</v>
      </c>
      <c r="K44" s="34">
        <v>7.4809999999999999</v>
      </c>
      <c r="L44" s="34">
        <v>5.702</v>
      </c>
      <c r="M44" s="899">
        <v>-1.7789999999999999</v>
      </c>
    </row>
    <row r="45" spans="10:13" x14ac:dyDescent="0.2">
      <c r="J45" s="15" t="s">
        <v>113</v>
      </c>
      <c r="K45" s="34">
        <v>12.726000000000001</v>
      </c>
      <c r="L45" s="34">
        <v>10.289</v>
      </c>
      <c r="M45" s="899">
        <v>-2.4370000000000012</v>
      </c>
    </row>
    <row r="46" spans="10:13" x14ac:dyDescent="0.2">
      <c r="J46" s="15" t="s">
        <v>114</v>
      </c>
      <c r="K46" s="34">
        <v>12.596</v>
      </c>
      <c r="L46" s="34">
        <v>10.279</v>
      </c>
      <c r="M46" s="899">
        <v>-2.3170000000000002</v>
      </c>
    </row>
    <row r="47" spans="10:13" x14ac:dyDescent="0.2">
      <c r="J47" s="15" t="s">
        <v>115</v>
      </c>
      <c r="K47" s="34">
        <v>12.845000000000001</v>
      </c>
      <c r="L47" s="34">
        <v>7.8410000000000002</v>
      </c>
      <c r="M47" s="899">
        <v>-5.0040000000000004</v>
      </c>
    </row>
    <row r="48" spans="10:13" x14ac:dyDescent="0.2">
      <c r="J48" s="15" t="s">
        <v>116</v>
      </c>
      <c r="K48" s="34">
        <v>14.93</v>
      </c>
      <c r="L48" s="34">
        <v>8.7189999999999994</v>
      </c>
      <c r="M48" s="899">
        <v>-6.2110000000000003</v>
      </c>
    </row>
    <row r="49" spans="10:13" x14ac:dyDescent="0.2">
      <c r="J49" s="15" t="s">
        <v>117</v>
      </c>
      <c r="K49" s="34">
        <v>13.746</v>
      </c>
      <c r="L49" s="34">
        <v>7.7759999999999998</v>
      </c>
      <c r="M49" s="899">
        <v>-5.9700000000000006</v>
      </c>
    </row>
    <row r="50" spans="10:13" x14ac:dyDescent="0.2">
      <c r="J50" s="15" t="s">
        <v>118</v>
      </c>
      <c r="K50" s="34">
        <v>11.021000000000001</v>
      </c>
      <c r="L50" s="34">
        <v>4.5279999999999996</v>
      </c>
      <c r="M50" s="899">
        <v>-6.4930000000000012</v>
      </c>
    </row>
    <row r="51" spans="10:13" x14ac:dyDescent="0.2">
      <c r="J51" s="15" t="s">
        <v>119</v>
      </c>
      <c r="K51" s="34">
        <v>6.9109999999999996</v>
      </c>
      <c r="L51" s="34">
        <v>3.742</v>
      </c>
      <c r="M51" s="899">
        <v>-3.1689999999999996</v>
      </c>
    </row>
    <row r="52" spans="10:13" x14ac:dyDescent="0.2">
      <c r="J52" s="15" t="s">
        <v>120</v>
      </c>
      <c r="K52" s="34">
        <v>6.3209999999999997</v>
      </c>
      <c r="L52" s="34">
        <v>3.4980000000000002</v>
      </c>
      <c r="M52" s="899">
        <v>-2.8229999999999995</v>
      </c>
    </row>
    <row r="53" spans="10:13" x14ac:dyDescent="0.2">
      <c r="J53" s="15" t="s">
        <v>121</v>
      </c>
      <c r="K53" s="34">
        <v>5.6429999999999998</v>
      </c>
      <c r="L53" s="34">
        <v>3.1640000000000001</v>
      </c>
      <c r="M53" s="899">
        <v>-2.4789999999999996</v>
      </c>
    </row>
    <row r="54" spans="10:13" x14ac:dyDescent="0.2">
      <c r="J54" s="15" t="s">
        <v>122</v>
      </c>
      <c r="K54" s="34">
        <v>4.9160000000000004</v>
      </c>
      <c r="L54" s="34">
        <v>2.5819999999999999</v>
      </c>
      <c r="M54" s="899">
        <v>-2.3340000000000005</v>
      </c>
    </row>
    <row r="55" spans="10:13" x14ac:dyDescent="0.2">
      <c r="J55" s="15" t="s">
        <v>123</v>
      </c>
      <c r="K55" s="34">
        <v>4.7050000000000001</v>
      </c>
      <c r="L55" s="34">
        <v>2.923</v>
      </c>
      <c r="M55" s="899">
        <v>-1.782</v>
      </c>
    </row>
    <row r="56" spans="10:13" x14ac:dyDescent="0.2">
      <c r="J56" s="15" t="s">
        <v>124</v>
      </c>
      <c r="K56" s="34">
        <v>1.7789999999999999</v>
      </c>
      <c r="L56" s="34">
        <v>1.671</v>
      </c>
      <c r="M56" s="899">
        <v>-0.10799999999999987</v>
      </c>
    </row>
    <row r="57" spans="10:13" x14ac:dyDescent="0.2">
      <c r="J57" s="15" t="s">
        <v>125</v>
      </c>
      <c r="K57" s="34">
        <v>1.605</v>
      </c>
      <c r="L57" s="34">
        <v>1.3839999999999999</v>
      </c>
      <c r="M57" s="899">
        <v>-0.22100000000000009</v>
      </c>
    </row>
    <row r="58" spans="10:13" x14ac:dyDescent="0.2">
      <c r="J58" s="15" t="s">
        <v>126</v>
      </c>
      <c r="K58" s="34">
        <v>1.2090000000000001</v>
      </c>
      <c r="L58" s="34">
        <v>1.077</v>
      </c>
      <c r="M58" s="899">
        <v>-0.13200000000000012</v>
      </c>
    </row>
    <row r="59" spans="10:13" x14ac:dyDescent="0.2">
      <c r="J59" s="15" t="s">
        <v>127</v>
      </c>
      <c r="K59" s="34">
        <v>0.78100000000000003</v>
      </c>
      <c r="L59" s="34">
        <v>0.46700000000000003</v>
      </c>
      <c r="M59" s="899">
        <v>-0.314</v>
      </c>
    </row>
    <row r="60" spans="10:13" x14ac:dyDescent="0.2">
      <c r="J60" s="15" t="s">
        <v>128</v>
      </c>
      <c r="K60" s="34">
        <v>0.77100000000000002</v>
      </c>
      <c r="L60" s="34">
        <v>0.42499999999999999</v>
      </c>
      <c r="M60" s="899">
        <v>-0.34600000000000003</v>
      </c>
    </row>
    <row r="61" spans="10:13" x14ac:dyDescent="0.2">
      <c r="J61" s="15" t="s">
        <v>129</v>
      </c>
      <c r="K61" s="34">
        <v>2.8000000000000001E-2</v>
      </c>
      <c r="L61" s="34">
        <v>0.187</v>
      </c>
      <c r="M61" s="899">
        <v>0.159</v>
      </c>
    </row>
    <row r="62" spans="10:13" x14ac:dyDescent="0.2">
      <c r="J62" s="15" t="s">
        <v>130</v>
      </c>
      <c r="K62" s="34">
        <v>0.14299999999999999</v>
      </c>
      <c r="L62" s="34">
        <v>0.45500000000000002</v>
      </c>
      <c r="M62" s="899">
        <v>0.31200000000000006</v>
      </c>
    </row>
    <row r="63" spans="10:13" x14ac:dyDescent="0.2">
      <c r="J63" s="15" t="s">
        <v>131</v>
      </c>
      <c r="K63" s="34">
        <v>3.4000000000000002E-2</v>
      </c>
      <c r="L63" s="34">
        <v>0.32700000000000001</v>
      </c>
      <c r="M63" s="899">
        <v>0.29300000000000004</v>
      </c>
    </row>
    <row r="64" spans="10:13" x14ac:dyDescent="0.2">
      <c r="J64" s="15" t="s">
        <v>132</v>
      </c>
      <c r="K64" s="34">
        <v>0.26500000000000001</v>
      </c>
      <c r="L64" s="34">
        <v>0.50900000000000001</v>
      </c>
      <c r="M64" s="899">
        <v>0.24399999999999999</v>
      </c>
    </row>
    <row r="65" spans="10:13" x14ac:dyDescent="0.2">
      <c r="J65" s="15" t="s">
        <v>133</v>
      </c>
      <c r="K65" s="34">
        <v>0.19800000000000001</v>
      </c>
      <c r="L65" s="34">
        <v>0.29299999999999998</v>
      </c>
      <c r="M65" s="899">
        <v>9.4999999999999973E-2</v>
      </c>
    </row>
    <row r="66" spans="10:13" x14ac:dyDescent="0.2">
      <c r="J66" s="15" t="s">
        <v>134</v>
      </c>
      <c r="K66" s="34">
        <v>-0.252</v>
      </c>
      <c r="L66" s="34">
        <v>0.50700000000000001</v>
      </c>
      <c r="M66" s="899">
        <v>0.75900000000000001</v>
      </c>
    </row>
    <row r="67" spans="10:13" x14ac:dyDescent="0.2">
      <c r="J67" s="15" t="s">
        <v>135</v>
      </c>
      <c r="K67" s="34">
        <v>-0.30299999999999999</v>
      </c>
      <c r="L67" s="34">
        <v>0.20899999999999999</v>
      </c>
      <c r="M67" s="899">
        <v>0.51200000000000001</v>
      </c>
    </row>
    <row r="68" spans="10:13" x14ac:dyDescent="0.2">
      <c r="J68" s="15" t="s">
        <v>136</v>
      </c>
      <c r="K68" s="34">
        <v>-1.2999999999999999E-2</v>
      </c>
      <c r="L68" s="34">
        <v>0.78100000000000003</v>
      </c>
      <c r="M68" s="899">
        <v>0.79400000000000004</v>
      </c>
    </row>
    <row r="69" spans="10:13" x14ac:dyDescent="0.2">
      <c r="J69" s="15" t="s">
        <v>137</v>
      </c>
      <c r="K69" s="34">
        <v>-0.122</v>
      </c>
      <c r="L69" s="34">
        <v>0.60399999999999998</v>
      </c>
      <c r="M69" s="899">
        <v>0.72599999999999998</v>
      </c>
    </row>
    <row r="70" spans="10:13" x14ac:dyDescent="0.2">
      <c r="J70" s="15" t="s">
        <v>138</v>
      </c>
      <c r="K70" s="34">
        <v>3.3000000000000002E-2</v>
      </c>
      <c r="L70" s="34">
        <v>0.872</v>
      </c>
      <c r="M70" s="899">
        <v>0.83899999999999997</v>
      </c>
    </row>
    <row r="71" spans="10:13" x14ac:dyDescent="0.2">
      <c r="J71" s="15" t="s">
        <v>139</v>
      </c>
      <c r="K71" s="34">
        <v>0.70699999999999996</v>
      </c>
      <c r="L71" s="34">
        <v>0.96099999999999997</v>
      </c>
      <c r="M71" s="899">
        <v>0.254</v>
      </c>
    </row>
    <row r="72" spans="10:13" x14ac:dyDescent="0.2">
      <c r="J72" s="15" t="s">
        <v>140</v>
      </c>
      <c r="K72" s="34">
        <v>0.67200000000000004</v>
      </c>
      <c r="L72" s="34">
        <v>0.95799999999999996</v>
      </c>
      <c r="M72" s="899">
        <v>0.28599999999999992</v>
      </c>
    </row>
    <row r="73" spans="10:13" x14ac:dyDescent="0.2">
      <c r="J73" s="15" t="s">
        <v>141</v>
      </c>
      <c r="K73" s="34">
        <v>0.69499999999999995</v>
      </c>
      <c r="L73" s="34">
        <v>0.97499999999999998</v>
      </c>
      <c r="M73" s="899">
        <v>0.28000000000000003</v>
      </c>
    </row>
    <row r="74" spans="10:13" x14ac:dyDescent="0.2">
      <c r="J74" s="15" t="s">
        <v>142</v>
      </c>
      <c r="K74" s="34">
        <v>0.67</v>
      </c>
      <c r="L74" s="34">
        <v>0.94699999999999995</v>
      </c>
      <c r="M74" s="899">
        <v>0.27699999999999991</v>
      </c>
    </row>
    <row r="75" spans="10:13" x14ac:dyDescent="0.2">
      <c r="J75" s="15" t="s">
        <v>143</v>
      </c>
      <c r="K75" s="34">
        <v>0.73799999999999999</v>
      </c>
      <c r="L75" s="34">
        <v>1.079</v>
      </c>
      <c r="M75" s="899">
        <v>0.34099999999999997</v>
      </c>
    </row>
    <row r="76" spans="10:13" x14ac:dyDescent="0.2">
      <c r="J76" s="15" t="s">
        <v>144</v>
      </c>
      <c r="K76" s="34">
        <v>0.52100000000000002</v>
      </c>
      <c r="L76" s="34">
        <v>0.97</v>
      </c>
      <c r="M76" s="899">
        <v>0.44899999999999995</v>
      </c>
    </row>
    <row r="77" spans="10:13" x14ac:dyDescent="0.2">
      <c r="J77" s="15" t="s">
        <v>145</v>
      </c>
      <c r="K77" s="34">
        <v>0.40400000000000003</v>
      </c>
      <c r="L77" s="34">
        <v>0.86599999999999999</v>
      </c>
      <c r="M77" s="899">
        <v>0.46199999999999997</v>
      </c>
    </row>
    <row r="78" spans="10:13" x14ac:dyDescent="0.2">
      <c r="J78" s="15" t="s">
        <v>146</v>
      </c>
      <c r="K78" s="34">
        <v>0.39</v>
      </c>
      <c r="L78" s="34">
        <v>0.74199999999999999</v>
      </c>
      <c r="M78" s="899">
        <v>0.35199999999999998</v>
      </c>
    </row>
    <row r="79" spans="10:13" x14ac:dyDescent="0.2">
      <c r="J79" s="15" t="s">
        <v>147</v>
      </c>
      <c r="K79" s="34">
        <v>0.40799999999999997</v>
      </c>
      <c r="L79" s="34">
        <v>0.79200000000000004</v>
      </c>
      <c r="M79" s="899">
        <v>0.38400000000000006</v>
      </c>
    </row>
    <row r="80" spans="10:13" x14ac:dyDescent="0.2">
      <c r="J80" s="15" t="s">
        <v>148</v>
      </c>
      <c r="K80" s="34">
        <v>0.379</v>
      </c>
      <c r="L80" s="34">
        <v>0.69899999999999995</v>
      </c>
      <c r="M80" s="899">
        <v>0.31999999999999995</v>
      </c>
    </row>
    <row r="81" spans="10:13" x14ac:dyDescent="0.2">
      <c r="J81" s="15" t="s">
        <v>149</v>
      </c>
      <c r="K81" s="34">
        <v>0.51900000000000002</v>
      </c>
      <c r="L81" s="34">
        <v>0.67700000000000005</v>
      </c>
      <c r="M81" s="899">
        <v>0.15800000000000003</v>
      </c>
    </row>
    <row r="82" spans="10:13" x14ac:dyDescent="0.2">
      <c r="J82" s="15" t="s">
        <v>150</v>
      </c>
      <c r="K82" s="34">
        <v>0.53400000000000003</v>
      </c>
      <c r="L82" s="34">
        <v>0.68899999999999995</v>
      </c>
      <c r="M82" s="899">
        <v>0.15499999999999992</v>
      </c>
    </row>
    <row r="83" spans="10:13" x14ac:dyDescent="0.2">
      <c r="J83" s="15" t="s">
        <v>151</v>
      </c>
      <c r="K83" s="34">
        <v>0.504</v>
      </c>
      <c r="L83" s="34">
        <v>0.70899999999999996</v>
      </c>
      <c r="M83" s="899">
        <v>0.20499999999999996</v>
      </c>
    </row>
    <row r="84" spans="10:13" x14ac:dyDescent="0.2">
      <c r="J84" s="15" t="s">
        <v>152</v>
      </c>
      <c r="K84" s="34">
        <v>0.36499999999999999</v>
      </c>
      <c r="L84" s="34">
        <v>0.58899999999999997</v>
      </c>
      <c r="M84" s="899">
        <v>0.22399999999999998</v>
      </c>
    </row>
    <row r="85" spans="10:13" x14ac:dyDescent="0.2">
      <c r="J85" s="15" t="s">
        <v>153</v>
      </c>
      <c r="K85" s="34">
        <v>0.40200000000000002</v>
      </c>
      <c r="L85" s="34">
        <v>0.66400000000000003</v>
      </c>
      <c r="M85" s="899">
        <v>0.26200000000000001</v>
      </c>
    </row>
    <row r="86" spans="10:13" x14ac:dyDescent="0.2">
      <c r="J86" s="15" t="s">
        <v>154</v>
      </c>
      <c r="K86" s="34">
        <v>0.30499999999999999</v>
      </c>
      <c r="L86" s="34">
        <v>0.64700000000000002</v>
      </c>
      <c r="M86" s="899">
        <v>0.34200000000000003</v>
      </c>
    </row>
    <row r="87" spans="10:13" x14ac:dyDescent="0.2">
      <c r="J87" s="15" t="s">
        <v>155</v>
      </c>
      <c r="K87" s="34">
        <v>0.37</v>
      </c>
      <c r="L87" s="34">
        <v>0.65900000000000003</v>
      </c>
      <c r="M87" s="899">
        <v>0.28900000000000003</v>
      </c>
    </row>
    <row r="88" spans="10:13" x14ac:dyDescent="0.2">
      <c r="J88" s="15" t="s">
        <v>156</v>
      </c>
      <c r="K88" s="34">
        <v>0.46700000000000003</v>
      </c>
      <c r="L88" s="34">
        <v>0.79500000000000004</v>
      </c>
      <c r="M88" s="899">
        <v>0.32800000000000001</v>
      </c>
    </row>
    <row r="89" spans="10:13" x14ac:dyDescent="0.2">
      <c r="J89" s="15" t="s">
        <v>157</v>
      </c>
      <c r="K89" s="34">
        <v>0.626</v>
      </c>
      <c r="L89" s="34">
        <v>0.999</v>
      </c>
      <c r="M89" s="899">
        <v>0.373</v>
      </c>
    </row>
    <row r="90" spans="10:13" x14ac:dyDescent="0.2">
      <c r="J90" s="15" t="s">
        <v>158</v>
      </c>
      <c r="K90" s="34">
        <v>0.48699999999999999</v>
      </c>
      <c r="L90" s="34">
        <v>0.77500000000000002</v>
      </c>
      <c r="M90" s="899">
        <v>0.28800000000000003</v>
      </c>
    </row>
    <row r="91" spans="10:13" x14ac:dyDescent="0.2">
      <c r="J91" s="15" t="s">
        <v>159</v>
      </c>
      <c r="K91" s="34">
        <v>0.43099999999999999</v>
      </c>
      <c r="L91" s="34">
        <v>0.51900000000000002</v>
      </c>
      <c r="M91" s="899">
        <v>8.8000000000000023E-2</v>
      </c>
    </row>
    <row r="92" spans="10:13" x14ac:dyDescent="0.2">
      <c r="J92" s="15" t="s">
        <v>160</v>
      </c>
      <c r="K92" s="34">
        <v>0.43099999999999999</v>
      </c>
      <c r="L92" s="34">
        <v>0.54800000000000004</v>
      </c>
      <c r="M92" s="899">
        <v>0.11700000000000005</v>
      </c>
    </row>
    <row r="93" spans="10:13" x14ac:dyDescent="0.2">
      <c r="J93" s="15" t="s">
        <v>161</v>
      </c>
      <c r="K93" s="34">
        <v>0.499</v>
      </c>
      <c r="L93" s="34">
        <v>0.64500000000000002</v>
      </c>
      <c r="M93" s="899">
        <v>0.14600000000000002</v>
      </c>
    </row>
    <row r="94" spans="10:13" x14ac:dyDescent="0.2">
      <c r="J94" s="15" t="s">
        <v>162</v>
      </c>
      <c r="K94" s="34">
        <v>0.31</v>
      </c>
      <c r="L94" s="34">
        <v>0.47099999999999997</v>
      </c>
      <c r="M94" s="899">
        <v>0.16099999999999998</v>
      </c>
    </row>
    <row r="95" spans="10:13" x14ac:dyDescent="0.2">
      <c r="J95" s="15" t="s">
        <v>163</v>
      </c>
      <c r="K95" s="34">
        <v>0.23699999999999999</v>
      </c>
      <c r="L95" s="34">
        <v>0.379</v>
      </c>
      <c r="M95" s="899">
        <v>0.14200000000000002</v>
      </c>
    </row>
    <row r="96" spans="10:13" x14ac:dyDescent="0.2">
      <c r="J96" s="15" t="s">
        <v>164</v>
      </c>
      <c r="K96" s="34">
        <v>0.17599999999999999</v>
      </c>
      <c r="L96" s="34">
        <v>0.24399999999999999</v>
      </c>
      <c r="M96" s="899">
        <v>6.8000000000000005E-2</v>
      </c>
    </row>
    <row r="97" spans="10:13" x14ac:dyDescent="0.2">
      <c r="J97" s="15" t="s">
        <v>165</v>
      </c>
      <c r="K97" s="34">
        <v>0.188</v>
      </c>
      <c r="L97" s="34">
        <v>0.29299999999999998</v>
      </c>
      <c r="M97" s="899">
        <v>0.10499999999999998</v>
      </c>
    </row>
    <row r="98" spans="10:13" x14ac:dyDescent="0.2">
      <c r="J98" s="15" t="s">
        <v>166</v>
      </c>
      <c r="K98" s="34">
        <v>0.125</v>
      </c>
      <c r="L98" s="34">
        <v>0.22</v>
      </c>
      <c r="M98" s="899">
        <v>9.5000000000000001E-2</v>
      </c>
    </row>
    <row r="99" spans="10:13" x14ac:dyDescent="0.2">
      <c r="J99" s="15" t="s">
        <v>167</v>
      </c>
      <c r="K99" s="34">
        <v>0.27200000000000002</v>
      </c>
      <c r="L99" s="34">
        <v>0.34300000000000003</v>
      </c>
      <c r="M99" s="899">
        <v>7.1000000000000008E-2</v>
      </c>
    </row>
    <row r="100" spans="10:13" x14ac:dyDescent="0.2">
      <c r="J100" s="15" t="s">
        <v>168</v>
      </c>
      <c r="K100" s="34">
        <v>0.318</v>
      </c>
      <c r="L100" s="34">
        <v>0.378</v>
      </c>
      <c r="M100" s="899">
        <v>0.06</v>
      </c>
    </row>
    <row r="101" spans="10:13" x14ac:dyDescent="0.2">
      <c r="J101" s="15" t="s">
        <v>169</v>
      </c>
      <c r="K101" s="34">
        <v>0.28899999999999998</v>
      </c>
      <c r="L101" s="34">
        <v>0.434</v>
      </c>
      <c r="M101" s="899">
        <v>0.14500000000000002</v>
      </c>
    </row>
    <row r="102" spans="10:13" x14ac:dyDescent="0.2">
      <c r="J102" s="15" t="s">
        <v>170</v>
      </c>
      <c r="K102" s="34">
        <v>0.26</v>
      </c>
      <c r="L102" s="34">
        <v>0.40500000000000003</v>
      </c>
      <c r="M102" s="899">
        <v>0.14500000000000002</v>
      </c>
    </row>
    <row r="103" spans="10:13" x14ac:dyDescent="0.2">
      <c r="J103" s="15" t="s">
        <v>171</v>
      </c>
      <c r="K103" s="34">
        <v>0.21199999999999999</v>
      </c>
      <c r="L103" s="34">
        <v>0.30099999999999999</v>
      </c>
      <c r="M103" s="899">
        <v>8.8999999999999996E-2</v>
      </c>
    </row>
    <row r="104" spans="10:13" x14ac:dyDescent="0.2">
      <c r="J104" s="15" t="s">
        <v>172</v>
      </c>
      <c r="K104" s="34">
        <v>0.19600000000000001</v>
      </c>
      <c r="L104" s="34">
        <v>0.29299999999999998</v>
      </c>
      <c r="M104" s="899">
        <v>9.6999999999999975E-2</v>
      </c>
    </row>
    <row r="105" spans="10:13" x14ac:dyDescent="0.2">
      <c r="J105" s="15" t="s">
        <v>173</v>
      </c>
      <c r="K105" s="34">
        <v>0.19700000000000001</v>
      </c>
      <c r="L105" s="34">
        <v>0.30099999999999999</v>
      </c>
      <c r="M105" s="899">
        <v>0.10399999999999998</v>
      </c>
    </row>
    <row r="106" spans="10:13" x14ac:dyDescent="0.2">
      <c r="J106" s="15" t="s">
        <v>174</v>
      </c>
      <c r="K106" s="34">
        <v>0.15</v>
      </c>
      <c r="L106" s="34">
        <v>0.24399999999999999</v>
      </c>
      <c r="M106" s="899">
        <v>9.4E-2</v>
      </c>
    </row>
    <row r="107" spans="10:13" x14ac:dyDescent="0.2">
      <c r="J107" s="15" t="s">
        <v>175</v>
      </c>
      <c r="K107" s="34">
        <v>0.155</v>
      </c>
      <c r="L107" s="34">
        <v>0.24199999999999999</v>
      </c>
      <c r="M107" s="899">
        <v>8.6999999999999994E-2</v>
      </c>
    </row>
    <row r="108" spans="10:13" x14ac:dyDescent="0.2">
      <c r="J108" s="15" t="s">
        <v>176</v>
      </c>
      <c r="K108" s="34">
        <v>0.124</v>
      </c>
      <c r="L108" s="34">
        <v>0.20899999999999999</v>
      </c>
      <c r="M108" s="899">
        <v>8.4999999999999992E-2</v>
      </c>
    </row>
    <row r="109" spans="10:13" x14ac:dyDescent="0.2">
      <c r="J109" s="15" t="s">
        <v>177</v>
      </c>
      <c r="K109" s="34">
        <v>0.124</v>
      </c>
      <c r="L109" s="34">
        <v>0.19800000000000001</v>
      </c>
      <c r="M109" s="899">
        <v>7.400000000000001E-2</v>
      </c>
    </row>
    <row r="110" spans="10:13" x14ac:dyDescent="0.2">
      <c r="J110" s="15" t="s">
        <v>178</v>
      </c>
      <c r="K110" s="34">
        <v>0.08</v>
      </c>
      <c r="L110" s="34">
        <v>0.13100000000000001</v>
      </c>
      <c r="M110" s="899">
        <v>5.1000000000000004E-2</v>
      </c>
    </row>
    <row r="111" spans="10:13" x14ac:dyDescent="0.2">
      <c r="J111" s="15" t="s">
        <v>179</v>
      </c>
      <c r="K111" s="34">
        <v>0.09</v>
      </c>
      <c r="L111" s="34">
        <v>0.14399999999999999</v>
      </c>
      <c r="M111" s="899">
        <v>5.3999999999999992E-2</v>
      </c>
    </row>
    <row r="112" spans="10:13" x14ac:dyDescent="0.2">
      <c r="J112" s="15" t="s">
        <v>180</v>
      </c>
      <c r="K112" s="34">
        <v>7.6999999999999999E-2</v>
      </c>
      <c r="L112" s="34">
        <v>0.13</v>
      </c>
      <c r="M112" s="899">
        <v>5.3000000000000005E-2</v>
      </c>
    </row>
    <row r="113" spans="10:13" x14ac:dyDescent="0.2">
      <c r="J113" s="15" t="s">
        <v>181</v>
      </c>
      <c r="K113" s="34">
        <v>6.5000000000000002E-2</v>
      </c>
      <c r="L113" s="34">
        <v>0.109</v>
      </c>
      <c r="M113" s="899">
        <v>4.3999999999999997E-2</v>
      </c>
    </row>
    <row r="114" spans="10:13" x14ac:dyDescent="0.2">
      <c r="J114" s="15" t="s">
        <v>182</v>
      </c>
      <c r="K114" s="34">
        <v>0.05</v>
      </c>
      <c r="L114" s="34">
        <v>7.8E-2</v>
      </c>
      <c r="M114" s="899">
        <v>2.7999999999999997E-2</v>
      </c>
    </row>
    <row r="115" spans="10:13" ht="13.5" thickBot="1" x14ac:dyDescent="0.25">
      <c r="J115" s="16" t="s">
        <v>183</v>
      </c>
      <c r="K115" s="910">
        <v>3.5999999999999997E-2</v>
      </c>
      <c r="L115" s="910">
        <v>5.7000000000000002E-2</v>
      </c>
      <c r="M115" s="911">
        <v>2.1000000000000005E-2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3"/>
  </sheetPr>
  <dimension ref="A1:I19"/>
  <sheetViews>
    <sheetView zoomScaleNormal="100" workbookViewId="0"/>
  </sheetViews>
  <sheetFormatPr defaultRowHeight="12.75" x14ac:dyDescent="0.2"/>
  <cols>
    <col min="1" max="1" width="9.140625" style="7"/>
    <col min="2" max="2" width="34" style="7" customWidth="1"/>
    <col min="3" max="5" width="9.7109375" style="7" customWidth="1"/>
    <col min="6" max="6" width="1.42578125" style="7" customWidth="1"/>
    <col min="7" max="9" width="9.7109375" style="7" customWidth="1"/>
    <col min="10" max="16384" width="9.140625" style="7"/>
  </cols>
  <sheetData>
    <row r="1" spans="1:9" ht="39.950000000000003" customHeight="1" x14ac:dyDescent="0.2">
      <c r="A1" s="9" t="s">
        <v>90</v>
      </c>
    </row>
    <row r="2" spans="1:9" ht="16.5" x14ac:dyDescent="0.25">
      <c r="B2" s="8" t="s">
        <v>27</v>
      </c>
    </row>
    <row r="3" spans="1:9" ht="13.5" thickBot="1" x14ac:dyDescent="0.25">
      <c r="B3" s="131"/>
      <c r="C3" s="132"/>
      <c r="D3" s="132"/>
      <c r="E3" s="132"/>
      <c r="F3" s="132"/>
      <c r="G3" s="132"/>
      <c r="H3" s="132"/>
      <c r="I3" s="133"/>
    </row>
    <row r="4" spans="1:9" x14ac:dyDescent="0.2">
      <c r="B4" s="319"/>
      <c r="C4" s="1343" t="s">
        <v>508</v>
      </c>
      <c r="D4" s="1343"/>
      <c r="E4" s="1343"/>
      <c r="F4" s="320"/>
      <c r="G4" s="1343" t="s">
        <v>345</v>
      </c>
      <c r="H4" s="1343"/>
      <c r="I4" s="1344"/>
    </row>
    <row r="5" spans="1:9" ht="14.25" x14ac:dyDescent="0.2">
      <c r="B5" s="319"/>
      <c r="C5" s="320" t="s">
        <v>198</v>
      </c>
      <c r="D5" s="1343" t="s">
        <v>1003</v>
      </c>
      <c r="E5" s="1343"/>
      <c r="F5" s="320"/>
      <c r="G5" s="320" t="s">
        <v>198</v>
      </c>
      <c r="H5" s="1343" t="s">
        <v>1003</v>
      </c>
      <c r="I5" s="1344"/>
    </row>
    <row r="6" spans="1:9" x14ac:dyDescent="0.2">
      <c r="B6" s="319"/>
      <c r="C6" s="321" t="s">
        <v>346</v>
      </c>
      <c r="D6" s="321" t="s">
        <v>509</v>
      </c>
      <c r="E6" s="321" t="s">
        <v>510</v>
      </c>
      <c r="F6" s="321"/>
      <c r="G6" s="321" t="s">
        <v>346</v>
      </c>
      <c r="H6" s="321" t="s">
        <v>509</v>
      </c>
      <c r="I6" s="322" t="s">
        <v>510</v>
      </c>
    </row>
    <row r="7" spans="1:9" x14ac:dyDescent="0.2">
      <c r="B7" s="323" t="s">
        <v>511</v>
      </c>
      <c r="C7" s="306">
        <v>342.899</v>
      </c>
      <c r="D7" s="306">
        <v>336.7666525105227</v>
      </c>
      <c r="E7" s="306">
        <v>679.6656525105227</v>
      </c>
      <c r="F7" s="306"/>
      <c r="G7" s="306">
        <v>3.0209347321868529</v>
      </c>
      <c r="H7" s="306">
        <v>2.349174260196496</v>
      </c>
      <c r="I7" s="307">
        <v>2.6869864085119044</v>
      </c>
    </row>
    <row r="8" spans="1:9" x14ac:dyDescent="0.2">
      <c r="B8" s="324" t="s">
        <v>191</v>
      </c>
      <c r="C8" s="260"/>
      <c r="D8" s="260"/>
      <c r="E8" s="260"/>
      <c r="F8" s="260"/>
      <c r="G8" s="260"/>
      <c r="H8" s="260"/>
      <c r="I8" s="261"/>
    </row>
    <row r="9" spans="1:9" x14ac:dyDescent="0.2">
      <c r="B9" s="325" t="s">
        <v>512</v>
      </c>
      <c r="C9" s="266">
        <v>104.297</v>
      </c>
      <c r="D9" s="266">
        <v>104.86189500855167</v>
      </c>
      <c r="E9" s="266">
        <v>209.15889500855167</v>
      </c>
      <c r="F9" s="266"/>
      <c r="G9" s="266">
        <v>1.5016447048290082</v>
      </c>
      <c r="H9" s="266">
        <v>3.0867413229701324</v>
      </c>
      <c r="I9" s="267">
        <v>2.2901929852655822</v>
      </c>
    </row>
    <row r="10" spans="1:9" x14ac:dyDescent="0.2">
      <c r="B10" s="325" t="s">
        <v>513</v>
      </c>
      <c r="C10" s="266">
        <v>29.863</v>
      </c>
      <c r="D10" s="266">
        <v>24.822775995157166</v>
      </c>
      <c r="E10" s="266">
        <v>54.685775995157165</v>
      </c>
      <c r="F10" s="266"/>
      <c r="G10" s="266">
        <v>15.725634566944379</v>
      </c>
      <c r="H10" s="266">
        <v>8.6098271501079395</v>
      </c>
      <c r="I10" s="267">
        <v>12.383427856878694</v>
      </c>
    </row>
    <row r="11" spans="1:9" x14ac:dyDescent="0.2">
      <c r="B11" s="326" t="s">
        <v>514</v>
      </c>
      <c r="C11" s="266">
        <v>59.393999999999998</v>
      </c>
      <c r="D11" s="266">
        <v>53.47607039015778</v>
      </c>
      <c r="E11" s="266">
        <v>112.87007039015778</v>
      </c>
      <c r="F11" s="266"/>
      <c r="G11" s="266">
        <v>-0.22007559848803426</v>
      </c>
      <c r="H11" s="266">
        <v>-2.4657649555741901</v>
      </c>
      <c r="I11" s="267">
        <v>-1.2967999176604184</v>
      </c>
    </row>
    <row r="12" spans="1:9" ht="25.5" x14ac:dyDescent="0.2">
      <c r="B12" s="327" t="s">
        <v>515</v>
      </c>
      <c r="C12" s="328">
        <v>5.5229999999999997</v>
      </c>
      <c r="D12" s="328">
        <v>5.0757091467187845</v>
      </c>
      <c r="E12" s="328">
        <v>10.598709146718784</v>
      </c>
      <c r="F12" s="266"/>
      <c r="G12" s="266">
        <v>19.960903562119881</v>
      </c>
      <c r="H12" s="266">
        <v>2.6017616074142769</v>
      </c>
      <c r="I12" s="267">
        <v>10.969627753311517</v>
      </c>
    </row>
    <row r="13" spans="1:9" x14ac:dyDescent="0.2">
      <c r="B13" s="329" t="s">
        <v>252</v>
      </c>
      <c r="C13" s="266">
        <v>143.822</v>
      </c>
      <c r="D13" s="266">
        <v>148.53020196993728</v>
      </c>
      <c r="E13" s="266">
        <v>292.35220196993737</v>
      </c>
      <c r="F13" s="266"/>
      <c r="G13" s="266">
        <v>5.1499510155142314</v>
      </c>
      <c r="H13" s="266">
        <v>5.6522804657267667</v>
      </c>
      <c r="I13" s="267">
        <v>5.4045622579651731</v>
      </c>
    </row>
    <row r="14" spans="1:9" x14ac:dyDescent="0.2">
      <c r="B14" s="323" t="s">
        <v>516</v>
      </c>
      <c r="C14" s="306">
        <v>26.323</v>
      </c>
      <c r="D14" s="306">
        <v>32.234596712748242</v>
      </c>
      <c r="E14" s="306">
        <v>58.557596712748243</v>
      </c>
      <c r="F14" s="306"/>
      <c r="G14" s="306">
        <v>1.6999575010624657</v>
      </c>
      <c r="H14" s="306">
        <v>8.1189934686665346</v>
      </c>
      <c r="I14" s="307">
        <v>5.1359978324653666</v>
      </c>
    </row>
    <row r="15" spans="1:9" x14ac:dyDescent="0.2">
      <c r="B15" s="324" t="s">
        <v>191</v>
      </c>
      <c r="C15" s="260"/>
      <c r="D15" s="260"/>
      <c r="E15" s="260"/>
      <c r="F15" s="260"/>
      <c r="G15" s="260"/>
      <c r="H15" s="260"/>
      <c r="I15" s="261"/>
    </row>
    <row r="16" spans="1:9" x14ac:dyDescent="0.2">
      <c r="B16" s="325" t="s">
        <v>517</v>
      </c>
      <c r="C16" s="266">
        <v>5.5979999999999999</v>
      </c>
      <c r="D16" s="266">
        <v>5.0466073383742076</v>
      </c>
      <c r="E16" s="266">
        <v>10.644607338374207</v>
      </c>
      <c r="F16" s="266"/>
      <c r="G16" s="266">
        <v>-11.396011396011396</v>
      </c>
      <c r="H16" s="266">
        <v>8.9744620681107214</v>
      </c>
      <c r="I16" s="267">
        <v>-2.7800955486874779</v>
      </c>
    </row>
    <row r="17" spans="2:9" x14ac:dyDescent="0.2">
      <c r="B17" s="325" t="s">
        <v>252</v>
      </c>
      <c r="C17" s="266">
        <v>20.725000000000001</v>
      </c>
      <c r="D17" s="266">
        <v>27.187989374374034</v>
      </c>
      <c r="E17" s="266">
        <v>47.912989374374035</v>
      </c>
      <c r="F17" s="266"/>
      <c r="G17" s="266">
        <v>5.9289547661640407</v>
      </c>
      <c r="H17" s="266">
        <v>7.9616780144305066</v>
      </c>
      <c r="I17" s="267">
        <v>7.0729180619782506</v>
      </c>
    </row>
    <row r="18" spans="2:9" ht="25.5" x14ac:dyDescent="0.2">
      <c r="B18" s="330" t="s">
        <v>518</v>
      </c>
      <c r="C18" s="279">
        <v>369.22199999999998</v>
      </c>
      <c r="D18" s="279">
        <v>369.00124922327097</v>
      </c>
      <c r="E18" s="279">
        <v>738.22324922327095</v>
      </c>
      <c r="F18" s="279"/>
      <c r="G18" s="279">
        <v>2.9256231061503657</v>
      </c>
      <c r="H18" s="279">
        <v>2.8285414345427418</v>
      </c>
      <c r="I18" s="280">
        <v>2.8770738823195474</v>
      </c>
    </row>
    <row r="19" spans="2:9" ht="48" customHeight="1" thickBot="1" x14ac:dyDescent="0.25">
      <c r="B19" s="1345" t="s">
        <v>1004</v>
      </c>
      <c r="C19" s="1346"/>
      <c r="D19" s="1346"/>
      <c r="E19" s="1346"/>
      <c r="F19" s="1346"/>
      <c r="G19" s="1346"/>
      <c r="H19" s="1346"/>
      <c r="I19" s="1347"/>
    </row>
  </sheetData>
  <mergeCells count="5">
    <mergeCell ref="C4:E4"/>
    <mergeCell ref="G4:I4"/>
    <mergeCell ref="D5:E5"/>
    <mergeCell ref="H5:I5"/>
    <mergeCell ref="B19:I19"/>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3"/>
  </sheetPr>
  <dimension ref="A1:H43"/>
  <sheetViews>
    <sheetView zoomScaleNormal="100" workbookViewId="0"/>
  </sheetViews>
  <sheetFormatPr defaultRowHeight="12.75" x14ac:dyDescent="0.2"/>
  <cols>
    <col min="1" max="1" width="9.140625" style="7"/>
    <col min="2" max="2" width="31.7109375" style="7" customWidth="1"/>
    <col min="3" max="8" width="10" style="7" customWidth="1"/>
    <col min="9" max="16384" width="9.140625" style="7"/>
  </cols>
  <sheetData>
    <row r="1" spans="1:8" ht="39.950000000000003" customHeight="1" x14ac:dyDescent="0.2">
      <c r="A1" s="9" t="s">
        <v>90</v>
      </c>
    </row>
    <row r="2" spans="1:8" ht="16.5" x14ac:dyDescent="0.25">
      <c r="B2" s="8" t="s">
        <v>28</v>
      </c>
    </row>
    <row r="3" spans="1:8" ht="15.75" thickBot="1" x14ac:dyDescent="0.3">
      <c r="B3" s="144"/>
      <c r="C3" s="65"/>
      <c r="D3" s="65"/>
      <c r="E3" s="65"/>
      <c r="F3" s="65"/>
      <c r="G3" s="65"/>
      <c r="H3" s="66"/>
    </row>
    <row r="4" spans="1:8" x14ac:dyDescent="0.2">
      <c r="B4" s="331"/>
      <c r="C4" s="1333" t="s">
        <v>184</v>
      </c>
      <c r="D4" s="1333"/>
      <c r="E4" s="1333"/>
      <c r="F4" s="1333"/>
      <c r="G4" s="1333"/>
      <c r="H4" s="1334"/>
    </row>
    <row r="5" spans="1:8" x14ac:dyDescent="0.2">
      <c r="B5" s="299"/>
      <c r="C5" s="1348" t="s">
        <v>199</v>
      </c>
      <c r="D5" s="1348"/>
      <c r="E5" s="1348"/>
      <c r="F5" s="1348"/>
      <c r="G5" s="1348"/>
      <c r="H5" s="1349"/>
    </row>
    <row r="6" spans="1:8" x14ac:dyDescent="0.2">
      <c r="B6" s="300"/>
      <c r="C6" s="226" t="s">
        <v>185</v>
      </c>
      <c r="D6" s="226" t="s">
        <v>186</v>
      </c>
      <c r="E6" s="226" t="s">
        <v>187</v>
      </c>
      <c r="F6" s="227" t="s">
        <v>188</v>
      </c>
      <c r="G6" s="227" t="s">
        <v>189</v>
      </c>
      <c r="H6" s="229" t="s">
        <v>201</v>
      </c>
    </row>
    <row r="7" spans="1:8" x14ac:dyDescent="0.2">
      <c r="B7" s="332" t="s">
        <v>461</v>
      </c>
      <c r="C7" s="333"/>
      <c r="D7" s="333"/>
      <c r="E7" s="333"/>
      <c r="F7" s="333"/>
      <c r="G7" s="334"/>
      <c r="H7" s="335"/>
    </row>
    <row r="8" spans="1:8" x14ac:dyDescent="0.2">
      <c r="B8" s="336" t="s">
        <v>312</v>
      </c>
      <c r="C8" s="337"/>
      <c r="D8" s="337"/>
      <c r="E8" s="337"/>
      <c r="F8" s="337"/>
      <c r="G8" s="338"/>
      <c r="H8" s="339"/>
    </row>
    <row r="9" spans="1:8" x14ac:dyDescent="0.2">
      <c r="B9" s="340" t="s">
        <v>519</v>
      </c>
      <c r="C9" s="341">
        <v>319.05264087987894</v>
      </c>
      <c r="D9" s="341">
        <v>321.5796346180457</v>
      </c>
      <c r="E9" s="341">
        <v>323.50876898703035</v>
      </c>
      <c r="F9" s="341">
        <v>329.84259328398042</v>
      </c>
      <c r="G9" s="342">
        <v>336.57835756609336</v>
      </c>
      <c r="H9" s="267"/>
    </row>
    <row r="10" spans="1:8" ht="14.25" x14ac:dyDescent="0.2">
      <c r="B10" s="343" t="s">
        <v>1005</v>
      </c>
      <c r="C10" s="341">
        <v>-0.75</v>
      </c>
      <c r="D10" s="341">
        <v>-0.75</v>
      </c>
      <c r="E10" s="341">
        <v>-0.75</v>
      </c>
      <c r="F10" s="341">
        <v>-1.25</v>
      </c>
      <c r="G10" s="342">
        <v>-1.25</v>
      </c>
      <c r="H10" s="267"/>
    </row>
    <row r="11" spans="1:8" x14ac:dyDescent="0.2">
      <c r="B11" s="344" t="s">
        <v>521</v>
      </c>
      <c r="C11" s="341">
        <v>318.30264087987894</v>
      </c>
      <c r="D11" s="341">
        <v>320.8296346180457</v>
      </c>
      <c r="E11" s="341">
        <v>322.75876898703035</v>
      </c>
      <c r="F11" s="341">
        <v>328.59259328398042</v>
      </c>
      <c r="G11" s="342">
        <v>335.32835756609336</v>
      </c>
      <c r="H11" s="267"/>
    </row>
    <row r="12" spans="1:8" ht="15" x14ac:dyDescent="0.2">
      <c r="B12" s="336" t="s">
        <v>316</v>
      </c>
      <c r="C12" s="345"/>
      <c r="D12" s="345"/>
      <c r="E12" s="345"/>
      <c r="F12" s="345"/>
      <c r="G12" s="345"/>
      <c r="H12" s="346"/>
    </row>
    <row r="13" spans="1:8" x14ac:dyDescent="0.2">
      <c r="B13" s="340" t="s">
        <v>519</v>
      </c>
      <c r="C13" s="359">
        <v>319.51576757396873</v>
      </c>
      <c r="D13" s="359">
        <v>324.55795480372439</v>
      </c>
      <c r="E13" s="359">
        <v>328.38714293837171</v>
      </c>
      <c r="F13" s="359">
        <v>331.50485470527775</v>
      </c>
      <c r="G13" s="359">
        <v>337.47158779131377</v>
      </c>
      <c r="H13" s="360">
        <v>343.42456377809447</v>
      </c>
    </row>
    <row r="14" spans="1:8" ht="14.25" x14ac:dyDescent="0.2">
      <c r="B14" s="343" t="s">
        <v>1005</v>
      </c>
      <c r="C14" s="359">
        <v>-2.75</v>
      </c>
      <c r="D14" s="359">
        <v>-1.25</v>
      </c>
      <c r="E14" s="359">
        <v>-1.25</v>
      </c>
      <c r="F14" s="359">
        <v>-1.25</v>
      </c>
      <c r="G14" s="359">
        <v>-1.25</v>
      </c>
      <c r="H14" s="360">
        <v>-1.25</v>
      </c>
    </row>
    <row r="15" spans="1:8" x14ac:dyDescent="0.2">
      <c r="B15" s="343" t="s">
        <v>521</v>
      </c>
      <c r="C15" s="359">
        <v>316.76576757396873</v>
      </c>
      <c r="D15" s="359">
        <v>323.30795480372439</v>
      </c>
      <c r="E15" s="359">
        <v>327.13714293837171</v>
      </c>
      <c r="F15" s="359">
        <v>330.25485470527775</v>
      </c>
      <c r="G15" s="359">
        <v>336.22158779131377</v>
      </c>
      <c r="H15" s="360">
        <v>342.17456377809447</v>
      </c>
    </row>
    <row r="16" spans="1:8" x14ac:dyDescent="0.2">
      <c r="B16" s="336" t="s">
        <v>522</v>
      </c>
      <c r="C16" s="306"/>
      <c r="D16" s="306"/>
      <c r="E16" s="306"/>
      <c r="F16" s="306"/>
      <c r="G16" s="306"/>
      <c r="H16" s="307"/>
    </row>
    <row r="17" spans="2:8" x14ac:dyDescent="0.2">
      <c r="B17" s="340" t="s">
        <v>519</v>
      </c>
      <c r="C17" s="347">
        <v>0.46312669408979446</v>
      </c>
      <c r="D17" s="347">
        <v>2.9783201856786832</v>
      </c>
      <c r="E17" s="347">
        <v>4.8783739513413593</v>
      </c>
      <c r="F17" s="347">
        <v>1.6622614212973303</v>
      </c>
      <c r="G17" s="347">
        <v>0.89323022522040674</v>
      </c>
      <c r="H17" s="348"/>
    </row>
    <row r="18" spans="2:8" x14ac:dyDescent="0.2">
      <c r="B18" s="343" t="s">
        <v>520</v>
      </c>
      <c r="C18" s="347">
        <v>-2</v>
      </c>
      <c r="D18" s="347">
        <v>-0.5</v>
      </c>
      <c r="E18" s="347">
        <v>-0.5</v>
      </c>
      <c r="F18" s="347">
        <v>0</v>
      </c>
      <c r="G18" s="347">
        <v>0</v>
      </c>
      <c r="H18" s="348"/>
    </row>
    <row r="19" spans="2:8" x14ac:dyDescent="0.2">
      <c r="B19" s="349" t="s">
        <v>521</v>
      </c>
      <c r="C19" s="350">
        <v>-1.5368733059102055</v>
      </c>
      <c r="D19" s="350">
        <v>2.4783201856786832</v>
      </c>
      <c r="E19" s="350">
        <v>4.3783739513413593</v>
      </c>
      <c r="F19" s="350">
        <v>1.6622614212973303</v>
      </c>
      <c r="G19" s="350">
        <v>0.89323022522040674</v>
      </c>
      <c r="H19" s="351"/>
    </row>
    <row r="20" spans="2:8" x14ac:dyDescent="0.2">
      <c r="B20" s="352" t="s">
        <v>462</v>
      </c>
      <c r="C20" s="353"/>
      <c r="D20" s="353"/>
      <c r="E20" s="353"/>
      <c r="F20" s="353"/>
      <c r="G20" s="354"/>
      <c r="H20" s="307"/>
    </row>
    <row r="21" spans="2:8" ht="14.25" x14ac:dyDescent="0.2">
      <c r="B21" s="336" t="s">
        <v>1006</v>
      </c>
      <c r="C21" s="337"/>
      <c r="D21" s="337"/>
      <c r="E21" s="337"/>
      <c r="F21" s="337"/>
      <c r="G21" s="338"/>
      <c r="H21" s="339"/>
    </row>
    <row r="22" spans="2:8" x14ac:dyDescent="0.2">
      <c r="B22" s="340" t="s">
        <v>519</v>
      </c>
      <c r="C22" s="341">
        <v>50.906178715565304</v>
      </c>
      <c r="D22" s="341">
        <v>55.056531545152339</v>
      </c>
      <c r="E22" s="341">
        <v>58.664626322218538</v>
      </c>
      <c r="F22" s="341">
        <v>70.560075170852016</v>
      </c>
      <c r="G22" s="342">
        <v>72.654607583641138</v>
      </c>
      <c r="H22" s="355"/>
    </row>
    <row r="23" spans="2:8" ht="14.25" x14ac:dyDescent="0.2">
      <c r="B23" s="343" t="s">
        <v>1005</v>
      </c>
      <c r="C23" s="341">
        <v>-1.5000000000000022</v>
      </c>
      <c r="D23" s="341">
        <v>-1.7499999999999967</v>
      </c>
      <c r="E23" s="341">
        <v>-2.0700000000000109</v>
      </c>
      <c r="F23" s="341">
        <v>-5.4300000000000148</v>
      </c>
      <c r="G23" s="342">
        <v>-4</v>
      </c>
      <c r="H23" s="355"/>
    </row>
    <row r="24" spans="2:8" x14ac:dyDescent="0.2">
      <c r="B24" s="344" t="s">
        <v>521</v>
      </c>
      <c r="C24" s="341">
        <v>49.406178715565304</v>
      </c>
      <c r="D24" s="341">
        <v>53.306531545152339</v>
      </c>
      <c r="E24" s="341">
        <v>56.594626322218531</v>
      </c>
      <c r="F24" s="341">
        <v>65.130075170851995</v>
      </c>
      <c r="G24" s="341">
        <v>68.654607583641138</v>
      </c>
      <c r="H24" s="355"/>
    </row>
    <row r="25" spans="2:8" ht="15" x14ac:dyDescent="0.2">
      <c r="B25" s="336" t="s">
        <v>316</v>
      </c>
      <c r="C25" s="345"/>
      <c r="D25" s="345"/>
      <c r="E25" s="345"/>
      <c r="F25" s="345"/>
      <c r="G25" s="345"/>
      <c r="H25" s="346"/>
    </row>
    <row r="26" spans="2:8" x14ac:dyDescent="0.2">
      <c r="B26" s="340" t="s">
        <v>519</v>
      </c>
      <c r="C26" s="359">
        <v>50.115721704894597</v>
      </c>
      <c r="D26" s="359">
        <v>54.340545952652349</v>
      </c>
      <c r="E26" s="359">
        <v>62.054727599718532</v>
      </c>
      <c r="F26" s="359">
        <v>73.754075170852005</v>
      </c>
      <c r="G26" s="359">
        <v>72.164691965201584</v>
      </c>
      <c r="H26" s="360">
        <v>74.62832997604788</v>
      </c>
    </row>
    <row r="27" spans="2:8" ht="14.25" x14ac:dyDescent="0.2">
      <c r="B27" s="343" t="s">
        <v>1005</v>
      </c>
      <c r="C27" s="359">
        <v>-1.8680000000000001</v>
      </c>
      <c r="D27" s="359">
        <v>-1.7500000000000004</v>
      </c>
      <c r="E27" s="359">
        <v>-2.3199999999999998</v>
      </c>
      <c r="F27" s="359">
        <v>-5.4300000000000006</v>
      </c>
      <c r="G27" s="359">
        <v>-4</v>
      </c>
      <c r="H27" s="360">
        <v>-4</v>
      </c>
    </row>
    <row r="28" spans="2:8" x14ac:dyDescent="0.2">
      <c r="B28" s="340" t="s">
        <v>521</v>
      </c>
      <c r="C28" s="359">
        <v>48.247721704894595</v>
      </c>
      <c r="D28" s="359">
        <v>52.590545952652349</v>
      </c>
      <c r="E28" s="359">
        <v>59.734727599718532</v>
      </c>
      <c r="F28" s="359">
        <v>68.324075170851998</v>
      </c>
      <c r="G28" s="359">
        <v>68.164691965201584</v>
      </c>
      <c r="H28" s="360">
        <v>70.62832997604788</v>
      </c>
    </row>
    <row r="29" spans="2:8" x14ac:dyDescent="0.2">
      <c r="B29" s="336" t="s">
        <v>523</v>
      </c>
      <c r="C29" s="306"/>
      <c r="D29" s="306"/>
      <c r="E29" s="306"/>
      <c r="F29" s="306"/>
      <c r="G29" s="306"/>
      <c r="H29" s="307"/>
    </row>
    <row r="30" spans="2:8" x14ac:dyDescent="0.2">
      <c r="B30" s="340" t="s">
        <v>519</v>
      </c>
      <c r="C30" s="1213">
        <v>-0.79045701067070695</v>
      </c>
      <c r="D30" s="1213">
        <v>-0.71598559249999028</v>
      </c>
      <c r="E30" s="1213">
        <v>3.3901012774999941</v>
      </c>
      <c r="F30" s="1213">
        <v>3.1939999999999884</v>
      </c>
      <c r="G30" s="1213">
        <v>-0.48991561843955367</v>
      </c>
      <c r="H30" s="348"/>
    </row>
    <row r="31" spans="2:8" ht="14.25" x14ac:dyDescent="0.2">
      <c r="B31" s="343" t="s">
        <v>1005</v>
      </c>
      <c r="C31" s="1213">
        <v>-0.36799999999999788</v>
      </c>
      <c r="D31" s="1213">
        <v>-3.7747582837255322E-15</v>
      </c>
      <c r="E31" s="1213">
        <v>-0.2499999999999889</v>
      </c>
      <c r="F31" s="1213">
        <v>1.4210854715202004E-14</v>
      </c>
      <c r="G31" s="1213">
        <v>0</v>
      </c>
      <c r="H31" s="348"/>
    </row>
    <row r="32" spans="2:8" x14ac:dyDescent="0.2">
      <c r="B32" s="356" t="s">
        <v>521</v>
      </c>
      <c r="C32" s="1214">
        <v>-1.1584570106707091</v>
      </c>
      <c r="D32" s="1214">
        <v>-0.71598559249999028</v>
      </c>
      <c r="E32" s="1214">
        <v>3.1401012775000012</v>
      </c>
      <c r="F32" s="1214">
        <v>3.1940000000000026</v>
      </c>
      <c r="G32" s="1214">
        <v>-0.48991561843955367</v>
      </c>
      <c r="H32" s="357"/>
    </row>
    <row r="33" spans="2:8" x14ac:dyDescent="0.2">
      <c r="B33" s="25"/>
      <c r="C33" s="1350" t="s">
        <v>406</v>
      </c>
      <c r="D33" s="1350"/>
      <c r="E33" s="1350"/>
      <c r="F33" s="1350"/>
      <c r="G33" s="1350"/>
      <c r="H33" s="1351"/>
    </row>
    <row r="34" spans="2:8" x14ac:dyDescent="0.2">
      <c r="B34" s="358" t="s">
        <v>524</v>
      </c>
      <c r="C34" s="341"/>
      <c r="D34" s="341"/>
      <c r="E34" s="341"/>
      <c r="F34" s="341"/>
      <c r="G34" s="342"/>
      <c r="H34" s="355"/>
    </row>
    <row r="35" spans="2:8" x14ac:dyDescent="0.2">
      <c r="B35" s="973" t="s">
        <v>312</v>
      </c>
      <c r="C35" s="341">
        <v>15.689880277785914</v>
      </c>
      <c r="D35" s="341">
        <v>15.31300385500983</v>
      </c>
      <c r="E35" s="341">
        <v>14.889553606335529</v>
      </c>
      <c r="F35" s="341">
        <v>14.598866153635445</v>
      </c>
      <c r="G35" s="342">
        <v>14.329273540607787</v>
      </c>
      <c r="H35" s="355"/>
    </row>
    <row r="36" spans="2:8" x14ac:dyDescent="0.2">
      <c r="B36" s="973" t="s">
        <v>316</v>
      </c>
      <c r="C36" s="359">
        <v>15.503361508352739</v>
      </c>
      <c r="D36" s="359">
        <v>15.392237932707362</v>
      </c>
      <c r="E36" s="359">
        <v>15.160131524505635</v>
      </c>
      <c r="F36" s="359">
        <v>14.848974534564119</v>
      </c>
      <c r="G36" s="359">
        <v>14.625744520540144</v>
      </c>
      <c r="H36" s="360">
        <v>14.402522934548861</v>
      </c>
    </row>
    <row r="37" spans="2:8" x14ac:dyDescent="0.2">
      <c r="B37" s="361" t="s">
        <v>352</v>
      </c>
      <c r="C37" s="279">
        <v>-0.18651876943317447</v>
      </c>
      <c r="D37" s="279">
        <v>7.9234077697531546E-2</v>
      </c>
      <c r="E37" s="279">
        <v>0.27057791817010646</v>
      </c>
      <c r="F37" s="279">
        <v>0.25010838092867438</v>
      </c>
      <c r="G37" s="279">
        <v>0.29647097993235683</v>
      </c>
      <c r="H37" s="280"/>
    </row>
    <row r="38" spans="2:8" x14ac:dyDescent="0.2">
      <c r="B38" s="362" t="s">
        <v>525</v>
      </c>
      <c r="C38" s="363"/>
      <c r="D38" s="363"/>
      <c r="E38" s="363"/>
      <c r="F38" s="363"/>
      <c r="G38" s="364"/>
      <c r="H38" s="365"/>
    </row>
    <row r="39" spans="2:8" ht="14.25" x14ac:dyDescent="0.2">
      <c r="B39" s="973" t="s">
        <v>1007</v>
      </c>
      <c r="C39" s="366">
        <v>2.4353458924729767</v>
      </c>
      <c r="D39" s="366">
        <v>2.5442884165607795</v>
      </c>
      <c r="E39" s="366">
        <v>2.6108313806620762</v>
      </c>
      <c r="F39" s="366">
        <v>2.8936295869996966</v>
      </c>
      <c r="G39" s="367">
        <v>2.933753229310998</v>
      </c>
      <c r="H39" s="368"/>
    </row>
    <row r="40" spans="2:8" x14ac:dyDescent="0.2">
      <c r="B40" s="973" t="s">
        <v>316</v>
      </c>
      <c r="C40" s="359">
        <v>2.3613721813254651</v>
      </c>
      <c r="D40" s="359">
        <v>2.5037620766418587</v>
      </c>
      <c r="E40" s="359">
        <v>2.7682161642001324</v>
      </c>
      <c r="F40" s="359">
        <v>3.0719986030637219</v>
      </c>
      <c r="G40" s="359">
        <v>2.9651854794735759</v>
      </c>
      <c r="H40" s="360">
        <v>2.9728280532523788</v>
      </c>
    </row>
    <row r="41" spans="2:8" x14ac:dyDescent="0.2">
      <c r="B41" s="369" t="s">
        <v>352</v>
      </c>
      <c r="C41" s="306">
        <v>-7.3973711147511612E-2</v>
      </c>
      <c r="D41" s="306">
        <v>-4.0526339918920851E-2</v>
      </c>
      <c r="E41" s="306">
        <v>0.15738478353805618</v>
      </c>
      <c r="F41" s="306">
        <v>0.17836901606402522</v>
      </c>
      <c r="G41" s="306">
        <v>3.1432250162577891E-2</v>
      </c>
      <c r="H41" s="307"/>
    </row>
    <row r="42" spans="2:8" ht="24.75" customHeight="1" x14ac:dyDescent="0.2">
      <c r="B42" s="1352" t="s">
        <v>1008</v>
      </c>
      <c r="C42" s="1352"/>
      <c r="D42" s="1352"/>
      <c r="E42" s="1352"/>
      <c r="F42" s="1352"/>
      <c r="G42" s="1352"/>
      <c r="H42" s="1352"/>
    </row>
    <row r="43" spans="2:8" ht="13.5" thickBot="1" x14ac:dyDescent="0.25">
      <c r="B43" s="1266" t="s">
        <v>1009</v>
      </c>
      <c r="C43" s="1267"/>
      <c r="D43" s="1267"/>
      <c r="E43" s="1267"/>
      <c r="F43" s="1267"/>
      <c r="G43" s="1267"/>
      <c r="H43" s="1268"/>
    </row>
  </sheetData>
  <mergeCells count="5">
    <mergeCell ref="C4:H4"/>
    <mergeCell ref="C5:H5"/>
    <mergeCell ref="C33:H33"/>
    <mergeCell ref="B42:H42"/>
    <mergeCell ref="B43:H43"/>
  </mergeCells>
  <conditionalFormatting sqref="B4:B6 C13:H15 C26:H28 C36:H36 C40:H40 B42:B43">
    <cfRule type="cellIs" dxfId="76" priority="25" stopIfTrue="1" operator="equal">
      <formula>"End"</formula>
    </cfRule>
  </conditionalFormatting>
  <conditionalFormatting sqref="B16 B20 C33">
    <cfRule type="cellIs" dxfId="75" priority="24" stopIfTrue="1" operator="equal">
      <formula>"End"</formula>
    </cfRule>
  </conditionalFormatting>
  <conditionalFormatting sqref="B33">
    <cfRule type="cellIs" dxfId="74" priority="23" stopIfTrue="1" operator="equal">
      <formula>"End"</formula>
    </cfRule>
  </conditionalFormatting>
  <conditionalFormatting sqref="B41">
    <cfRule type="cellIs" dxfId="73" priority="22" stopIfTrue="1" operator="equal">
      <formula>"End"</formula>
    </cfRule>
  </conditionalFormatting>
  <conditionalFormatting sqref="B37">
    <cfRule type="cellIs" dxfId="72" priority="21" stopIfTrue="1" operator="equal">
      <formula>"End"</formula>
    </cfRule>
  </conditionalFormatting>
  <conditionalFormatting sqref="B38">
    <cfRule type="cellIs" dxfId="71" priority="20" stopIfTrue="1" operator="equal">
      <formula>"End"</formula>
    </cfRule>
  </conditionalFormatting>
  <conditionalFormatting sqref="B13 B15">
    <cfRule type="cellIs" dxfId="70" priority="19" stopIfTrue="1" operator="equal">
      <formula>"End"</formula>
    </cfRule>
  </conditionalFormatting>
  <conditionalFormatting sqref="B9:B11">
    <cfRule type="cellIs" dxfId="69" priority="18" stopIfTrue="1" operator="equal">
      <formula>"End"</formula>
    </cfRule>
  </conditionalFormatting>
  <conditionalFormatting sqref="B17:B19">
    <cfRule type="cellIs" dxfId="68" priority="17" stopIfTrue="1" operator="equal">
      <formula>"End"</formula>
    </cfRule>
  </conditionalFormatting>
  <conditionalFormatting sqref="B29">
    <cfRule type="cellIs" dxfId="67" priority="16" stopIfTrue="1" operator="equal">
      <formula>"End"</formula>
    </cfRule>
  </conditionalFormatting>
  <conditionalFormatting sqref="B26 B28">
    <cfRule type="cellIs" dxfId="66" priority="15" stopIfTrue="1" operator="equal">
      <formula>"End"</formula>
    </cfRule>
  </conditionalFormatting>
  <conditionalFormatting sqref="B22 B24">
    <cfRule type="cellIs" dxfId="65" priority="14" stopIfTrue="1" operator="equal">
      <formula>"End"</formula>
    </cfRule>
  </conditionalFormatting>
  <conditionalFormatting sqref="B30 B32">
    <cfRule type="cellIs" dxfId="64" priority="13" stopIfTrue="1" operator="equal">
      <formula>"End"</formula>
    </cfRule>
  </conditionalFormatting>
  <conditionalFormatting sqref="B8">
    <cfRule type="cellIs" dxfId="63" priority="12" stopIfTrue="1" operator="equal">
      <formula>"End"</formula>
    </cfRule>
  </conditionalFormatting>
  <conditionalFormatting sqref="B25">
    <cfRule type="cellIs" dxfId="62" priority="10" stopIfTrue="1" operator="equal">
      <formula>"End"</formula>
    </cfRule>
  </conditionalFormatting>
  <conditionalFormatting sqref="B35">
    <cfRule type="cellIs" dxfId="61" priority="8" stopIfTrue="1" operator="equal">
      <formula>"End"</formula>
    </cfRule>
  </conditionalFormatting>
  <conditionalFormatting sqref="B12">
    <cfRule type="cellIs" dxfId="60" priority="11" stopIfTrue="1" operator="equal">
      <formula>"End"</formula>
    </cfRule>
  </conditionalFormatting>
  <conditionalFormatting sqref="B21">
    <cfRule type="cellIs" dxfId="59" priority="9" stopIfTrue="1" operator="equal">
      <formula>"End"</formula>
    </cfRule>
  </conditionalFormatting>
  <conditionalFormatting sqref="B36">
    <cfRule type="cellIs" dxfId="58" priority="7" stopIfTrue="1" operator="equal">
      <formula>"End"</formula>
    </cfRule>
  </conditionalFormatting>
  <conditionalFormatting sqref="B39">
    <cfRule type="cellIs" dxfId="57" priority="6" stopIfTrue="1" operator="equal">
      <formula>"End"</formula>
    </cfRule>
  </conditionalFormatting>
  <conditionalFormatting sqref="B40">
    <cfRule type="cellIs" dxfId="56" priority="5" stopIfTrue="1" operator="equal">
      <formula>"End"</formula>
    </cfRule>
  </conditionalFormatting>
  <conditionalFormatting sqref="B14">
    <cfRule type="cellIs" dxfId="55" priority="4" stopIfTrue="1" operator="equal">
      <formula>"End"</formula>
    </cfRule>
  </conditionalFormatting>
  <conditionalFormatting sqref="B27">
    <cfRule type="cellIs" dxfId="54" priority="3" stopIfTrue="1" operator="equal">
      <formula>"End"</formula>
    </cfRule>
  </conditionalFormatting>
  <conditionalFormatting sqref="B23">
    <cfRule type="cellIs" dxfId="53" priority="2" stopIfTrue="1" operator="equal">
      <formula>"End"</formula>
    </cfRule>
  </conditionalFormatting>
  <conditionalFormatting sqref="B31">
    <cfRule type="cellIs" dxfId="5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3"/>
  </sheetPr>
  <dimension ref="A1:G41"/>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29</v>
      </c>
    </row>
    <row r="3" spans="1:7" ht="15.75" thickBot="1" x14ac:dyDescent="0.3">
      <c r="B3" s="21"/>
      <c r="C3" s="22"/>
      <c r="D3" s="22"/>
      <c r="E3" s="22"/>
      <c r="F3" s="370"/>
      <c r="G3" s="335"/>
    </row>
    <row r="4" spans="1:7" x14ac:dyDescent="0.2">
      <c r="B4" s="298"/>
      <c r="C4" s="1333" t="s">
        <v>184</v>
      </c>
      <c r="D4" s="1333"/>
      <c r="E4" s="1333"/>
      <c r="F4" s="1333"/>
      <c r="G4" s="1334"/>
    </row>
    <row r="5" spans="1:7" x14ac:dyDescent="0.2">
      <c r="B5" s="299"/>
      <c r="C5" s="1335" t="s">
        <v>199</v>
      </c>
      <c r="D5" s="1335"/>
      <c r="E5" s="1335"/>
      <c r="F5" s="1335"/>
      <c r="G5" s="1336"/>
    </row>
    <row r="6" spans="1:7" x14ac:dyDescent="0.2">
      <c r="B6" s="300"/>
      <c r="C6" s="226" t="s">
        <v>185</v>
      </c>
      <c r="D6" s="226" t="s">
        <v>186</v>
      </c>
      <c r="E6" s="226" t="s">
        <v>187</v>
      </c>
      <c r="F6" s="228" t="s">
        <v>188</v>
      </c>
      <c r="G6" s="371" t="s">
        <v>189</v>
      </c>
    </row>
    <row r="7" spans="1:7" x14ac:dyDescent="0.2">
      <c r="B7" s="372" t="s">
        <v>461</v>
      </c>
      <c r="C7" s="333"/>
      <c r="D7" s="333"/>
      <c r="E7" s="333"/>
      <c r="F7" s="334"/>
      <c r="G7" s="307"/>
    </row>
    <row r="8" spans="1:7" x14ac:dyDescent="0.2">
      <c r="B8" s="989" t="s">
        <v>312</v>
      </c>
      <c r="C8" s="341">
        <v>318.30264087987894</v>
      </c>
      <c r="D8" s="341">
        <v>320.8296346180457</v>
      </c>
      <c r="E8" s="341">
        <v>322.75876898703035</v>
      </c>
      <c r="F8" s="341">
        <v>328.59259328398042</v>
      </c>
      <c r="G8" s="355">
        <v>335.32835756609336</v>
      </c>
    </row>
    <row r="9" spans="1:7" x14ac:dyDescent="0.2">
      <c r="B9" s="990" t="s">
        <v>316</v>
      </c>
      <c r="C9" s="359">
        <v>316.76576757396873</v>
      </c>
      <c r="D9" s="359">
        <v>323.30795480372439</v>
      </c>
      <c r="E9" s="359">
        <v>327.13714293837171</v>
      </c>
      <c r="F9" s="359">
        <v>330.25485470527775</v>
      </c>
      <c r="G9" s="360">
        <v>336.22158779131377</v>
      </c>
    </row>
    <row r="10" spans="1:7" x14ac:dyDescent="0.2">
      <c r="B10" s="336" t="s">
        <v>526</v>
      </c>
      <c r="C10" s="306">
        <v>-1.5368733059102055</v>
      </c>
      <c r="D10" s="306">
        <v>2.4783201856786832</v>
      </c>
      <c r="E10" s="306">
        <v>4.3783739513413593</v>
      </c>
      <c r="F10" s="306">
        <v>1.6622614212973303</v>
      </c>
      <c r="G10" s="307">
        <v>0.89323022522040674</v>
      </c>
    </row>
    <row r="11" spans="1:7" x14ac:dyDescent="0.2">
      <c r="B11" s="1215" t="s">
        <v>191</v>
      </c>
      <c r="C11" s="373"/>
      <c r="D11" s="373"/>
      <c r="E11" s="373"/>
      <c r="F11" s="373"/>
      <c r="G11" s="374"/>
    </row>
    <row r="12" spans="1:7" x14ac:dyDescent="0.2">
      <c r="B12" s="375" t="s">
        <v>527</v>
      </c>
      <c r="C12" s="376">
        <v>-2.6326151070575241</v>
      </c>
      <c r="D12" s="376">
        <v>0.13174681221341369</v>
      </c>
      <c r="E12" s="376">
        <v>0.15013240923524881</v>
      </c>
      <c r="F12" s="376">
        <v>0.26226142129744723</v>
      </c>
      <c r="G12" s="377">
        <v>0.26699971318733567</v>
      </c>
    </row>
    <row r="13" spans="1:7" x14ac:dyDescent="0.2">
      <c r="B13" s="161" t="s">
        <v>528</v>
      </c>
      <c r="C13" s="1213">
        <v>-2.75</v>
      </c>
      <c r="D13" s="423">
        <v>0</v>
      </c>
      <c r="E13" s="423">
        <v>0</v>
      </c>
      <c r="F13" s="423">
        <v>0</v>
      </c>
      <c r="G13" s="424">
        <v>0</v>
      </c>
    </row>
    <row r="14" spans="1:7" ht="25.5" x14ac:dyDescent="0.2">
      <c r="B14" s="161" t="s">
        <v>529</v>
      </c>
      <c r="C14" s="266">
        <v>0.11738489294247603</v>
      </c>
      <c r="D14" s="266">
        <v>0.13174681221341369</v>
      </c>
      <c r="E14" s="266">
        <v>0.15013240923524881</v>
      </c>
      <c r="F14" s="266">
        <v>0.26226142129744723</v>
      </c>
      <c r="G14" s="267">
        <v>0.26699971318733567</v>
      </c>
    </row>
    <row r="15" spans="1:7" x14ac:dyDescent="0.2">
      <c r="B15" s="378" t="s">
        <v>505</v>
      </c>
      <c r="C15" s="379">
        <v>1.0957418011473186</v>
      </c>
      <c r="D15" s="379">
        <v>2.3465733734652696</v>
      </c>
      <c r="E15" s="379">
        <v>4.2282415421061108</v>
      </c>
      <c r="F15" s="379">
        <v>1.3999999999998831</v>
      </c>
      <c r="G15" s="380">
        <v>0.62623051203307112</v>
      </c>
    </row>
    <row r="16" spans="1:7" x14ac:dyDescent="0.2">
      <c r="B16" s="117" t="s">
        <v>234</v>
      </c>
      <c r="C16" s="423">
        <v>-0.57999999999999996</v>
      </c>
      <c r="D16" s="423">
        <v>3.6</v>
      </c>
      <c r="E16" s="423">
        <v>4.0949999999999998</v>
      </c>
      <c r="F16" s="423">
        <v>0.94</v>
      </c>
      <c r="G16" s="424">
        <v>0.91500000000000004</v>
      </c>
    </row>
    <row r="17" spans="2:7" x14ac:dyDescent="0.2">
      <c r="B17" s="117" t="s">
        <v>530</v>
      </c>
      <c r="C17" s="423">
        <v>0</v>
      </c>
      <c r="D17" s="423">
        <v>-0.77449999999999997</v>
      </c>
      <c r="E17" s="423">
        <v>0</v>
      </c>
      <c r="F17" s="423">
        <v>0</v>
      </c>
      <c r="G17" s="424">
        <v>0</v>
      </c>
    </row>
    <row r="18" spans="2:7" x14ac:dyDescent="0.2">
      <c r="B18" s="991" t="s">
        <v>531</v>
      </c>
      <c r="C18" s="423">
        <v>1</v>
      </c>
      <c r="D18" s="423">
        <v>0</v>
      </c>
      <c r="E18" s="423">
        <v>0</v>
      </c>
      <c r="F18" s="423">
        <v>0</v>
      </c>
      <c r="G18" s="424">
        <v>0</v>
      </c>
    </row>
    <row r="19" spans="2:7" ht="25.5" x14ac:dyDescent="0.2">
      <c r="B19" s="117" t="s">
        <v>532</v>
      </c>
      <c r="C19" s="423">
        <v>-0.23400000000000001</v>
      </c>
      <c r="D19" s="423">
        <v>-0.29199999999999998</v>
      </c>
      <c r="E19" s="423">
        <v>-0.31</v>
      </c>
      <c r="F19" s="423">
        <v>-0.33</v>
      </c>
      <c r="G19" s="424">
        <v>-0.33596212861170216</v>
      </c>
    </row>
    <row r="20" spans="2:7" ht="25.5" x14ac:dyDescent="0.2">
      <c r="B20" s="117" t="s">
        <v>533</v>
      </c>
      <c r="C20" s="423">
        <v>8.5000000000000006E-2</v>
      </c>
      <c r="D20" s="423">
        <v>0.09</v>
      </c>
      <c r="E20" s="423">
        <v>0.105</v>
      </c>
      <c r="F20" s="423">
        <v>0.115</v>
      </c>
      <c r="G20" s="424">
        <v>0.11707771148589621</v>
      </c>
    </row>
    <row r="21" spans="2:7" x14ac:dyDescent="0.2">
      <c r="B21" s="117" t="s">
        <v>534</v>
      </c>
      <c r="C21" s="423">
        <v>0</v>
      </c>
      <c r="D21" s="423">
        <v>0.30499999999994998</v>
      </c>
      <c r="E21" s="423">
        <v>0.96499999999997499</v>
      </c>
      <c r="F21" s="423">
        <v>0.67500000000001137</v>
      </c>
      <c r="G21" s="424">
        <v>-6.9999999999993179E-2</v>
      </c>
    </row>
    <row r="22" spans="2:7" x14ac:dyDescent="0.2">
      <c r="B22" s="117" t="s">
        <v>535</v>
      </c>
      <c r="C22" s="423">
        <v>0.75</v>
      </c>
      <c r="D22" s="423">
        <v>-0.5</v>
      </c>
      <c r="E22" s="423">
        <v>-0.5</v>
      </c>
      <c r="F22" s="423">
        <v>0</v>
      </c>
      <c r="G22" s="424">
        <v>0</v>
      </c>
    </row>
    <row r="23" spans="2:7" x14ac:dyDescent="0.2">
      <c r="B23" s="992" t="s">
        <v>252</v>
      </c>
      <c r="C23" s="318">
        <v>7.4741801147318654E-2</v>
      </c>
      <c r="D23" s="318">
        <v>-8.1926626534680302E-2</v>
      </c>
      <c r="E23" s="318">
        <v>-0.12675845789386386</v>
      </c>
      <c r="F23" s="318">
        <v>0</v>
      </c>
      <c r="G23" s="974">
        <v>1.1492915887023614E-4</v>
      </c>
    </row>
    <row r="24" spans="2:7" x14ac:dyDescent="0.2">
      <c r="B24" s="362" t="s">
        <v>462</v>
      </c>
      <c r="C24" s="353"/>
      <c r="D24" s="353"/>
      <c r="E24" s="353"/>
      <c r="F24" s="354"/>
      <c r="G24" s="381"/>
    </row>
    <row r="25" spans="2:7" x14ac:dyDescent="0.2">
      <c r="B25" s="340" t="s">
        <v>536</v>
      </c>
      <c r="C25" s="266">
        <v>49.025035997496765</v>
      </c>
      <c r="D25" s="266">
        <v>52.224948834871967</v>
      </c>
      <c r="E25" s="266">
        <v>55.371291142225452</v>
      </c>
      <c r="F25" s="266">
        <v>64.298190825057603</v>
      </c>
      <c r="G25" s="267">
        <v>67.704760164768047</v>
      </c>
    </row>
    <row r="26" spans="2:7" x14ac:dyDescent="0.2">
      <c r="B26" s="993" t="s">
        <v>313</v>
      </c>
      <c r="C26" s="975">
        <v>0.38114271806853589</v>
      </c>
      <c r="D26" s="975">
        <v>1.0815827102803737</v>
      </c>
      <c r="E26" s="975">
        <v>1.2233351799930772</v>
      </c>
      <c r="F26" s="975">
        <v>0.83188434579439219</v>
      </c>
      <c r="G26" s="976">
        <v>0.94984741887308877</v>
      </c>
    </row>
    <row r="27" spans="2:7" x14ac:dyDescent="0.2">
      <c r="B27" s="994" t="s">
        <v>315</v>
      </c>
      <c r="C27" s="977">
        <v>49.406178715565304</v>
      </c>
      <c r="D27" s="977">
        <v>53.306531545152339</v>
      </c>
      <c r="E27" s="977">
        <v>56.594626322218531</v>
      </c>
      <c r="F27" s="977">
        <v>65.130075170851995</v>
      </c>
      <c r="G27" s="978">
        <v>68.654607583641138</v>
      </c>
    </row>
    <row r="28" spans="2:7" x14ac:dyDescent="0.2">
      <c r="B28" s="973" t="s">
        <v>316</v>
      </c>
      <c r="C28" s="266">
        <v>48.247721704894595</v>
      </c>
      <c r="D28" s="266">
        <v>52.590545952652349</v>
      </c>
      <c r="E28" s="266">
        <v>59.734727599718532</v>
      </c>
      <c r="F28" s="266">
        <v>68.324075170851998</v>
      </c>
      <c r="G28" s="267">
        <v>68.164691965201584</v>
      </c>
    </row>
    <row r="29" spans="2:7" x14ac:dyDescent="0.2">
      <c r="B29" s="336" t="s">
        <v>537</v>
      </c>
      <c r="C29" s="382">
        <v>-1.1584570106707091</v>
      </c>
      <c r="D29" s="382">
        <v>-0.71598559249999028</v>
      </c>
      <c r="E29" s="382">
        <v>3.1401012775000012</v>
      </c>
      <c r="F29" s="382">
        <v>3.1940000000000026</v>
      </c>
      <c r="G29" s="383">
        <v>-0.48991561843955367</v>
      </c>
    </row>
    <row r="30" spans="2:7" x14ac:dyDescent="0.2">
      <c r="B30" s="1216" t="s">
        <v>191</v>
      </c>
      <c r="C30" s="379"/>
      <c r="D30" s="379"/>
      <c r="E30" s="379"/>
      <c r="F30" s="379"/>
      <c r="G30" s="380"/>
    </row>
    <row r="31" spans="2:7" x14ac:dyDescent="0.2">
      <c r="B31" s="375" t="s">
        <v>527</v>
      </c>
      <c r="C31" s="379">
        <v>-0.58799261137071634</v>
      </c>
      <c r="D31" s="379">
        <v>-4.5474735088646413E-16</v>
      </c>
      <c r="E31" s="379">
        <v>0</v>
      </c>
      <c r="F31" s="379">
        <v>0</v>
      </c>
      <c r="G31" s="380">
        <v>0</v>
      </c>
    </row>
    <row r="32" spans="2:7" x14ac:dyDescent="0.2">
      <c r="B32" s="995" t="s">
        <v>538</v>
      </c>
      <c r="C32" s="979">
        <v>-0.5</v>
      </c>
      <c r="D32" s="979">
        <v>0</v>
      </c>
      <c r="E32" s="979">
        <v>0</v>
      </c>
      <c r="F32" s="979">
        <v>0</v>
      </c>
      <c r="G32" s="980">
        <v>0</v>
      </c>
    </row>
    <row r="33" spans="2:7" x14ac:dyDescent="0.2">
      <c r="B33" s="995" t="s">
        <v>252</v>
      </c>
      <c r="C33" s="981">
        <v>-8.7992611370716303E-2</v>
      </c>
      <c r="D33" s="981">
        <v>-4.5474735088646413E-16</v>
      </c>
      <c r="E33" s="981">
        <v>0</v>
      </c>
      <c r="F33" s="981">
        <v>0</v>
      </c>
      <c r="G33" s="982">
        <v>0</v>
      </c>
    </row>
    <row r="34" spans="2:7" x14ac:dyDescent="0.2">
      <c r="B34" s="378" t="s">
        <v>505</v>
      </c>
      <c r="C34" s="382">
        <v>-0.57046439929999271</v>
      </c>
      <c r="D34" s="382">
        <v>-0.71598559249998983</v>
      </c>
      <c r="E34" s="382">
        <v>3.1401012775000012</v>
      </c>
      <c r="F34" s="382">
        <v>3.1940000000000026</v>
      </c>
      <c r="G34" s="383">
        <v>-0.48991561843955367</v>
      </c>
    </row>
    <row r="35" spans="2:7" x14ac:dyDescent="0.2">
      <c r="B35" s="117" t="s">
        <v>234</v>
      </c>
      <c r="C35" s="983">
        <v>0.71</v>
      </c>
      <c r="D35" s="983">
        <v>0.9</v>
      </c>
      <c r="E35" s="983">
        <v>2.09</v>
      </c>
      <c r="F35" s="983">
        <v>2.5750000000000002</v>
      </c>
      <c r="G35" s="984">
        <v>0.435</v>
      </c>
    </row>
    <row r="36" spans="2:7" x14ac:dyDescent="0.2">
      <c r="B36" s="116" t="s">
        <v>531</v>
      </c>
      <c r="C36" s="985">
        <v>-1</v>
      </c>
      <c r="D36" s="983">
        <v>0</v>
      </c>
      <c r="E36" s="983">
        <v>0</v>
      </c>
      <c r="F36" s="983">
        <v>0</v>
      </c>
      <c r="G36" s="984">
        <v>0</v>
      </c>
    </row>
    <row r="37" spans="2:7" x14ac:dyDescent="0.2">
      <c r="B37" s="117" t="s">
        <v>539</v>
      </c>
      <c r="C37" s="985">
        <v>-0.38200000000000001</v>
      </c>
      <c r="D37" s="985">
        <v>-0.81</v>
      </c>
      <c r="E37" s="985">
        <v>0.64800000000000002</v>
      </c>
      <c r="F37" s="985">
        <v>0.54400000000000004</v>
      </c>
      <c r="G37" s="986">
        <v>0</v>
      </c>
    </row>
    <row r="38" spans="2:7" x14ac:dyDescent="0.2">
      <c r="B38" s="117" t="s">
        <v>535</v>
      </c>
      <c r="C38" s="985">
        <v>0.13200000000000001</v>
      </c>
      <c r="D38" s="985">
        <v>0</v>
      </c>
      <c r="E38" s="985">
        <v>-0.25</v>
      </c>
      <c r="F38" s="985">
        <v>0</v>
      </c>
      <c r="G38" s="986">
        <v>0</v>
      </c>
    </row>
    <row r="39" spans="2:7" x14ac:dyDescent="0.2">
      <c r="B39" s="117" t="s">
        <v>534</v>
      </c>
      <c r="C39" s="983">
        <v>0</v>
      </c>
      <c r="D39" s="983">
        <v>0</v>
      </c>
      <c r="E39" s="983">
        <v>0</v>
      </c>
      <c r="F39" s="983">
        <v>0</v>
      </c>
      <c r="G39" s="984">
        <v>-0.93000000000000682</v>
      </c>
    </row>
    <row r="40" spans="2:7" x14ac:dyDescent="0.2">
      <c r="B40" s="117" t="s">
        <v>540</v>
      </c>
      <c r="C40" s="983">
        <v>-0.03</v>
      </c>
      <c r="D40" s="983">
        <v>-0.69000000000000006</v>
      </c>
      <c r="E40" s="983">
        <v>0.72</v>
      </c>
      <c r="F40" s="983">
        <v>0</v>
      </c>
      <c r="G40" s="984">
        <v>0</v>
      </c>
    </row>
    <row r="41" spans="2:7" ht="13.5" thickBot="1" x14ac:dyDescent="0.25">
      <c r="B41" s="425" t="s">
        <v>541</v>
      </c>
      <c r="C41" s="987">
        <v>-4.6439929999264606E-4</v>
      </c>
      <c r="D41" s="987">
        <v>-0.11598559249998974</v>
      </c>
      <c r="E41" s="987">
        <v>-6.7898722499998954E-2</v>
      </c>
      <c r="F41" s="987">
        <v>7.5000000000002398E-2</v>
      </c>
      <c r="G41" s="988">
        <v>5.084381560453155E-3</v>
      </c>
    </row>
  </sheetData>
  <mergeCells count="2">
    <mergeCell ref="C4:G4"/>
    <mergeCell ref="C5:G5"/>
  </mergeCells>
  <conditionalFormatting sqref="B4:B6 B10:B12 C36 B37:B38 C29:G29 B31:B35 C34:G34 C9:G9 B15:B17 B22">
    <cfRule type="cellIs" dxfId="51" priority="15" stopIfTrue="1" operator="equal">
      <formula>"End"</formula>
    </cfRule>
  </conditionalFormatting>
  <conditionalFormatting sqref="B24">
    <cfRule type="cellIs" dxfId="50" priority="14" stopIfTrue="1" operator="equal">
      <formula>"End"</formula>
    </cfRule>
  </conditionalFormatting>
  <conditionalFormatting sqref="B30">
    <cfRule type="cellIs" dxfId="49" priority="13" stopIfTrue="1" operator="equal">
      <formula>"End"</formula>
    </cfRule>
  </conditionalFormatting>
  <conditionalFormatting sqref="B29">
    <cfRule type="cellIs" dxfId="48" priority="12" stopIfTrue="1" operator="equal">
      <formula>"End"</formula>
    </cfRule>
  </conditionalFormatting>
  <conditionalFormatting sqref="B25">
    <cfRule type="cellIs" dxfId="47" priority="9" stopIfTrue="1" operator="equal">
      <formula>"End"</formula>
    </cfRule>
  </conditionalFormatting>
  <conditionalFormatting sqref="B28">
    <cfRule type="cellIs" dxfId="46" priority="10" stopIfTrue="1" operator="equal">
      <formula>"End"</formula>
    </cfRule>
  </conditionalFormatting>
  <conditionalFormatting sqref="C38:G38">
    <cfRule type="cellIs" dxfId="45" priority="8" stopIfTrue="1" operator="equal">
      <formula>"End"</formula>
    </cfRule>
  </conditionalFormatting>
  <conditionalFormatting sqref="B41">
    <cfRule type="cellIs" dxfId="44" priority="6" stopIfTrue="1" operator="equal">
      <formula>"End"</formula>
    </cfRule>
  </conditionalFormatting>
  <conditionalFormatting sqref="C37:G37">
    <cfRule type="cellIs" dxfId="43" priority="7" stopIfTrue="1" operator="equal">
      <formula>"End"</formula>
    </cfRule>
  </conditionalFormatting>
  <conditionalFormatting sqref="B39:B40">
    <cfRule type="cellIs" dxfId="42" priority="5" stopIfTrue="1" operator="equal">
      <formula>"End"</formula>
    </cfRule>
  </conditionalFormatting>
  <conditionalFormatting sqref="B23">
    <cfRule type="cellIs" dxfId="41" priority="4" stopIfTrue="1" operator="equal">
      <formula>"End"</formula>
    </cfRule>
  </conditionalFormatting>
  <conditionalFormatting sqref="B21">
    <cfRule type="cellIs" dxfId="40" priority="3" stopIfTrue="1" operator="equal">
      <formula>"End"</formula>
    </cfRule>
  </conditionalFormatting>
  <conditionalFormatting sqref="B8">
    <cfRule type="cellIs" dxfId="39" priority="2" stopIfTrue="1" operator="equal">
      <formula>"End"</formula>
    </cfRule>
  </conditionalFormatting>
  <conditionalFormatting sqref="B13">
    <cfRule type="cellIs" dxfId="38"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3"/>
  </sheetPr>
  <dimension ref="A1:J32"/>
  <sheetViews>
    <sheetView zoomScaleNormal="100" workbookViewId="0"/>
  </sheetViews>
  <sheetFormatPr defaultRowHeight="12.75" x14ac:dyDescent="0.2"/>
  <cols>
    <col min="1" max="1" width="9.140625" style="7"/>
    <col min="2" max="2" width="61" style="7" customWidth="1"/>
    <col min="3" max="10" width="11.42578125" style="7" customWidth="1"/>
    <col min="11" max="16384" width="9.140625" style="7"/>
  </cols>
  <sheetData>
    <row r="1" spans="1:2" ht="39.950000000000003" customHeight="1" x14ac:dyDescent="0.2">
      <c r="A1" s="9" t="s">
        <v>90</v>
      </c>
    </row>
    <row r="2" spans="1:2" ht="16.5" x14ac:dyDescent="0.25">
      <c r="B2" s="8" t="s">
        <v>30</v>
      </c>
    </row>
    <row r="3" spans="1:2" ht="16.5" x14ac:dyDescent="0.25">
      <c r="B3" s="8"/>
    </row>
    <row r="25" spans="2:10" ht="13.5" thickBot="1" x14ac:dyDescent="0.25"/>
    <row r="26" spans="2:10" ht="13.5" thickBot="1" x14ac:dyDescent="0.25">
      <c r="B26" s="999" t="s">
        <v>1301</v>
      </c>
      <c r="C26" s="18" t="s">
        <v>542</v>
      </c>
      <c r="D26" s="18" t="s">
        <v>200</v>
      </c>
      <c r="E26" s="18" t="s">
        <v>185</v>
      </c>
      <c r="F26" s="18" t="s">
        <v>186</v>
      </c>
      <c r="G26" s="18" t="s">
        <v>187</v>
      </c>
      <c r="H26" s="18" t="s">
        <v>188</v>
      </c>
      <c r="I26" s="18" t="s">
        <v>189</v>
      </c>
      <c r="J26" s="19" t="s">
        <v>201</v>
      </c>
    </row>
    <row r="27" spans="2:10" x14ac:dyDescent="0.2">
      <c r="B27" s="15" t="s">
        <v>543</v>
      </c>
      <c r="C27" s="34">
        <v>0</v>
      </c>
      <c r="D27" s="34">
        <v>-1.7559897346683173</v>
      </c>
      <c r="E27" s="34">
        <v>-2.2092502739123887E-2</v>
      </c>
      <c r="F27" s="34">
        <v>-1.4594498837132153</v>
      </c>
      <c r="G27" s="34">
        <v>-1.98836381887455</v>
      </c>
      <c r="H27" s="34">
        <v>-0.63444258766177652</v>
      </c>
      <c r="I27" s="34">
        <v>-0.39575599987289323</v>
      </c>
      <c r="J27" s="899"/>
    </row>
    <row r="28" spans="2:10" x14ac:dyDescent="0.2">
      <c r="B28" s="15" t="s">
        <v>544</v>
      </c>
      <c r="C28" s="34">
        <v>0</v>
      </c>
      <c r="D28" s="34">
        <v>-2.0331630450793781</v>
      </c>
      <c r="E28" s="34">
        <v>-0.43984619805266245</v>
      </c>
      <c r="F28" s="34">
        <v>0.10167880204405844</v>
      </c>
      <c r="G28" s="34">
        <v>-1.4054847407989124</v>
      </c>
      <c r="H28" s="34">
        <v>-1.2888106142594169</v>
      </c>
      <c r="I28" s="34">
        <v>-0.54272018856534876</v>
      </c>
      <c r="J28" s="899">
        <v>-0.49616078295401378</v>
      </c>
    </row>
    <row r="29" spans="2:10" ht="6.75" customHeight="1" thickBot="1" x14ac:dyDescent="0.25">
      <c r="B29" s="15"/>
      <c r="C29" s="916"/>
      <c r="D29" s="916"/>
      <c r="E29" s="916"/>
      <c r="F29" s="916"/>
      <c r="G29" s="916"/>
      <c r="H29" s="916"/>
      <c r="I29" s="916"/>
      <c r="J29" s="917"/>
    </row>
    <row r="30" spans="2:10" ht="13.5" thickBot="1" x14ac:dyDescent="0.25">
      <c r="B30" s="999" t="s">
        <v>1300</v>
      </c>
      <c r="C30" s="996" t="s">
        <v>542</v>
      </c>
      <c r="D30" s="997" t="s">
        <v>200</v>
      </c>
      <c r="E30" s="997" t="s">
        <v>185</v>
      </c>
      <c r="F30" s="997" t="s">
        <v>186</v>
      </c>
      <c r="G30" s="997" t="s">
        <v>187</v>
      </c>
      <c r="H30" s="997" t="s">
        <v>188</v>
      </c>
      <c r="I30" s="997" t="s">
        <v>189</v>
      </c>
      <c r="J30" s="998" t="s">
        <v>201</v>
      </c>
    </row>
    <row r="31" spans="2:10" x14ac:dyDescent="0.2">
      <c r="B31" s="15" t="s">
        <v>545</v>
      </c>
      <c r="C31" s="34">
        <v>0</v>
      </c>
      <c r="D31" s="34">
        <v>-1.7559897346683173</v>
      </c>
      <c r="E31" s="34">
        <v>-1.7776942953272146</v>
      </c>
      <c r="F31" s="34">
        <v>-3.2111996217145</v>
      </c>
      <c r="G31" s="34">
        <v>-5.1357131091590453</v>
      </c>
      <c r="H31" s="34">
        <v>-5.7375725456761835</v>
      </c>
      <c r="I31" s="34">
        <v>-6.1106217579525168</v>
      </c>
      <c r="J31" s="899"/>
    </row>
    <row r="32" spans="2:10" ht="13.5" thickBot="1" x14ac:dyDescent="0.25">
      <c r="B32" s="16" t="s">
        <v>546</v>
      </c>
      <c r="C32" s="910">
        <v>0</v>
      </c>
      <c r="D32" s="910">
        <v>-2.0331630450793781</v>
      </c>
      <c r="E32" s="910">
        <v>-2.4640664527780465</v>
      </c>
      <c r="F32" s="910">
        <v>-2.3648930839847537</v>
      </c>
      <c r="G32" s="910">
        <v>-3.7371396133520474</v>
      </c>
      <c r="H32" s="910">
        <v>-4.9777855756048979</v>
      </c>
      <c r="I32" s="910">
        <v>-5.4934903169079448</v>
      </c>
      <c r="J32" s="911">
        <v>-5.9623945552940816</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3"/>
  </sheetPr>
  <dimension ref="A1:J32"/>
  <sheetViews>
    <sheetView zoomScaleNormal="100" workbookViewId="0"/>
  </sheetViews>
  <sheetFormatPr defaultRowHeight="12.75" x14ac:dyDescent="0.2"/>
  <cols>
    <col min="1" max="1" width="9.140625" style="7"/>
    <col min="2" max="2" width="52" style="7" customWidth="1"/>
    <col min="3" max="10" width="11.42578125" style="7" customWidth="1"/>
    <col min="11" max="16384" width="9.140625" style="7"/>
  </cols>
  <sheetData>
    <row r="1" spans="1:2" ht="39.950000000000003" customHeight="1" x14ac:dyDescent="0.2">
      <c r="A1" s="9" t="s">
        <v>90</v>
      </c>
    </row>
    <row r="2" spans="1:2" ht="16.5" x14ac:dyDescent="0.25">
      <c r="B2" s="8" t="s">
        <v>31</v>
      </c>
    </row>
    <row r="3" spans="1:2" ht="16.5" x14ac:dyDescent="0.25">
      <c r="B3" s="8"/>
    </row>
    <row r="25" spans="2:10" ht="13.5" thickBot="1" x14ac:dyDescent="0.25"/>
    <row r="26" spans="2:10" ht="13.5" thickBot="1" x14ac:dyDescent="0.25">
      <c r="B26" s="999" t="s">
        <v>1298</v>
      </c>
      <c r="C26" s="18" t="s">
        <v>542</v>
      </c>
      <c r="D26" s="18" t="s">
        <v>200</v>
      </c>
      <c r="E26" s="18" t="s">
        <v>185</v>
      </c>
      <c r="F26" s="18" t="s">
        <v>186</v>
      </c>
      <c r="G26" s="18" t="s">
        <v>187</v>
      </c>
      <c r="H26" s="18" t="s">
        <v>188</v>
      </c>
      <c r="I26" s="18" t="s">
        <v>189</v>
      </c>
      <c r="J26" s="19" t="s">
        <v>201</v>
      </c>
    </row>
    <row r="27" spans="2:10" x14ac:dyDescent="0.2">
      <c r="B27" s="15" t="s">
        <v>543</v>
      </c>
      <c r="C27" s="11">
        <v>0</v>
      </c>
      <c r="D27" s="34">
        <v>0.96720516981425586</v>
      </c>
      <c r="E27" s="34">
        <v>5.2318371720141199</v>
      </c>
      <c r="F27" s="34">
        <v>5.4295873833448249</v>
      </c>
      <c r="G27" s="34">
        <v>1.7875166515742835</v>
      </c>
      <c r="H27" s="34">
        <v>12.321407331391265</v>
      </c>
      <c r="I27" s="34">
        <v>2.8853267929014992</v>
      </c>
      <c r="J27" s="899"/>
    </row>
    <row r="28" spans="2:10" x14ac:dyDescent="0.2">
      <c r="B28" s="15" t="s">
        <v>544</v>
      </c>
      <c r="C28" s="34">
        <v>0</v>
      </c>
      <c r="D28" s="34">
        <v>0.68234897935246508</v>
      </c>
      <c r="E28" s="34">
        <v>4.8642963390101102</v>
      </c>
      <c r="F28" s="34">
        <v>4.5605264985455252</v>
      </c>
      <c r="G28" s="34">
        <v>9.1419392314803893</v>
      </c>
      <c r="H28" s="34">
        <v>11.839162208804188</v>
      </c>
      <c r="I28" s="34">
        <v>-2.5356238579290813</v>
      </c>
      <c r="J28" s="899">
        <v>1.306467287096047</v>
      </c>
    </row>
    <row r="29" spans="2:10" ht="6.75" customHeight="1" thickBot="1" x14ac:dyDescent="0.25">
      <c r="B29" s="15"/>
      <c r="C29" s="34"/>
      <c r="D29" s="34"/>
      <c r="E29" s="34"/>
      <c r="F29" s="34"/>
      <c r="G29" s="34"/>
      <c r="H29" s="34"/>
      <c r="I29" s="34"/>
      <c r="J29" s="899"/>
    </row>
    <row r="30" spans="2:10" ht="13.5" customHeight="1" thickBot="1" x14ac:dyDescent="0.25">
      <c r="B30" s="999" t="s">
        <v>1299</v>
      </c>
      <c r="C30" s="1000" t="s">
        <v>542</v>
      </c>
      <c r="D30" s="1001" t="s">
        <v>200</v>
      </c>
      <c r="E30" s="1001" t="s">
        <v>185</v>
      </c>
      <c r="F30" s="1001" t="s">
        <v>186</v>
      </c>
      <c r="G30" s="1001" t="s">
        <v>187</v>
      </c>
      <c r="H30" s="1001" t="s">
        <v>188</v>
      </c>
      <c r="I30" s="1001" t="s">
        <v>189</v>
      </c>
      <c r="J30" s="1002" t="s">
        <v>201</v>
      </c>
    </row>
    <row r="31" spans="2:10" x14ac:dyDescent="0.2">
      <c r="B31" s="15" t="s">
        <v>545</v>
      </c>
      <c r="C31" s="34">
        <v>0</v>
      </c>
      <c r="D31" s="34">
        <v>0.96720516981425586</v>
      </c>
      <c r="E31" s="34">
        <v>6.2496449414323862</v>
      </c>
      <c r="F31" s="34">
        <v>12.01856225802107</v>
      </c>
      <c r="G31" s="34">
        <v>14.02091271123731</v>
      </c>
      <c r="H31" s="34">
        <v>28.069893809358916</v>
      </c>
      <c r="I31" s="34">
        <v>31.765128769080864</v>
      </c>
      <c r="J31" s="899"/>
    </row>
    <row r="32" spans="2:10" ht="13.5" thickBot="1" x14ac:dyDescent="0.25">
      <c r="B32" s="16" t="s">
        <v>546</v>
      </c>
      <c r="C32" s="910">
        <v>0</v>
      </c>
      <c r="D32" s="910">
        <v>0.68234897935246508</v>
      </c>
      <c r="E32" s="910">
        <v>5.5798367947844874</v>
      </c>
      <c r="F32" s="910">
        <v>10.394833228931777</v>
      </c>
      <c r="G32" s="910">
        <v>20.487061797414839</v>
      </c>
      <c r="H32" s="910">
        <v>34.751720484232919</v>
      </c>
      <c r="I32" s="910">
        <v>31.334923710664796</v>
      </c>
      <c r="J32" s="911">
        <v>33.050771525477195</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3"/>
  </sheetPr>
  <dimension ref="A1:I15"/>
  <sheetViews>
    <sheetView zoomScaleNormal="100" workbookViewId="0"/>
  </sheetViews>
  <sheetFormatPr defaultRowHeight="12.75" x14ac:dyDescent="0.2"/>
  <cols>
    <col min="1" max="1" width="9.140625" style="7"/>
    <col min="2" max="2" width="29.7109375" style="7" customWidth="1"/>
    <col min="3" max="9" width="8.85546875" style="7" customWidth="1"/>
    <col min="10" max="16384" width="9.140625" style="7"/>
  </cols>
  <sheetData>
    <row r="1" spans="1:9" ht="39.950000000000003" customHeight="1" x14ac:dyDescent="0.2">
      <c r="A1" s="9" t="s">
        <v>90</v>
      </c>
    </row>
    <row r="2" spans="1:9" ht="16.5" x14ac:dyDescent="0.25">
      <c r="B2" s="8" t="s">
        <v>32</v>
      </c>
    </row>
    <row r="3" spans="1:9" ht="16.5" thickBot="1" x14ac:dyDescent="0.3">
      <c r="B3" s="1003"/>
      <c r="C3" s="1004"/>
      <c r="D3" s="1004"/>
      <c r="E3" s="1004"/>
      <c r="F3" s="1004"/>
      <c r="G3" s="1004"/>
      <c r="H3" s="1004"/>
      <c r="I3" s="1005"/>
    </row>
    <row r="4" spans="1:9" x14ac:dyDescent="0.2">
      <c r="B4" s="1006"/>
      <c r="C4" s="1353" t="s">
        <v>184</v>
      </c>
      <c r="D4" s="1353"/>
      <c r="E4" s="1353"/>
      <c r="F4" s="1353"/>
      <c r="G4" s="1353"/>
      <c r="H4" s="1353"/>
      <c r="I4" s="1354"/>
    </row>
    <row r="5" spans="1:9" x14ac:dyDescent="0.2">
      <c r="B5" s="1007"/>
      <c r="C5" s="1008" t="s">
        <v>198</v>
      </c>
      <c r="D5" s="1355" t="s">
        <v>199</v>
      </c>
      <c r="E5" s="1355"/>
      <c r="F5" s="1355"/>
      <c r="G5" s="1355"/>
      <c r="H5" s="1355"/>
      <c r="I5" s="1356"/>
    </row>
    <row r="6" spans="1:9" x14ac:dyDescent="0.2">
      <c r="B6" s="1009"/>
      <c r="C6" s="463" t="s">
        <v>200</v>
      </c>
      <c r="D6" s="463" t="s">
        <v>185</v>
      </c>
      <c r="E6" s="463" t="s">
        <v>186</v>
      </c>
      <c r="F6" s="463" t="s">
        <v>187</v>
      </c>
      <c r="G6" s="464" t="s">
        <v>188</v>
      </c>
      <c r="H6" s="465" t="s">
        <v>189</v>
      </c>
      <c r="I6" s="466" t="s">
        <v>201</v>
      </c>
    </row>
    <row r="7" spans="1:9" x14ac:dyDescent="0.2">
      <c r="B7" s="467" t="s">
        <v>600</v>
      </c>
      <c r="C7" s="468">
        <v>216.94173388146999</v>
      </c>
      <c r="D7" s="468">
        <v>219.75233523509792</v>
      </c>
      <c r="E7" s="468">
        <v>224.52455884213879</v>
      </c>
      <c r="F7" s="468">
        <v>227.99164282610872</v>
      </c>
      <c r="G7" s="468">
        <v>231.83132833049734</v>
      </c>
      <c r="H7" s="468">
        <v>239.59417815050804</v>
      </c>
      <c r="I7" s="469">
        <v>248.49595698276238</v>
      </c>
    </row>
    <row r="8" spans="1:9" x14ac:dyDescent="0.2">
      <c r="B8" s="470" t="s">
        <v>191</v>
      </c>
      <c r="C8" s="468"/>
      <c r="D8" s="468"/>
      <c r="E8" s="468"/>
      <c r="F8" s="468"/>
      <c r="G8" s="468"/>
      <c r="H8" s="468"/>
      <c r="I8" s="469"/>
    </row>
    <row r="9" spans="1:9" x14ac:dyDescent="0.2">
      <c r="B9" s="471" t="s">
        <v>472</v>
      </c>
      <c r="C9" s="468">
        <v>118.68403388147001</v>
      </c>
      <c r="D9" s="468">
        <v>119.30630820809445</v>
      </c>
      <c r="E9" s="468">
        <v>120.90870685769609</v>
      </c>
      <c r="F9" s="468">
        <v>122.0769805222502</v>
      </c>
      <c r="G9" s="468">
        <v>123.80626918574681</v>
      </c>
      <c r="H9" s="468">
        <v>126.91738079478125</v>
      </c>
      <c r="I9" s="469">
        <v>130.06203008995229</v>
      </c>
    </row>
    <row r="10" spans="1:9" x14ac:dyDescent="0.2">
      <c r="B10" s="1010" t="s">
        <v>473</v>
      </c>
      <c r="C10" s="472">
        <v>98.257699999999971</v>
      </c>
      <c r="D10" s="472">
        <v>100.44602702700348</v>
      </c>
      <c r="E10" s="472">
        <v>103.6158519844427</v>
      </c>
      <c r="F10" s="472">
        <v>105.91466230385852</v>
      </c>
      <c r="G10" s="472">
        <v>108.02505914475053</v>
      </c>
      <c r="H10" s="472">
        <v>112.67679735572679</v>
      </c>
      <c r="I10" s="473">
        <v>118.43392689281009</v>
      </c>
    </row>
    <row r="11" spans="1:9" x14ac:dyDescent="0.2">
      <c r="B11" s="1007"/>
      <c r="C11" s="1357" t="s">
        <v>406</v>
      </c>
      <c r="D11" s="1357"/>
      <c r="E11" s="1357"/>
      <c r="F11" s="1357"/>
      <c r="G11" s="1357"/>
      <c r="H11" s="1357"/>
      <c r="I11" s="1358"/>
    </row>
    <row r="12" spans="1:9" x14ac:dyDescent="0.2">
      <c r="B12" s="1011" t="s">
        <v>600</v>
      </c>
      <c r="C12" s="468">
        <v>10.949563660370911</v>
      </c>
      <c r="D12" s="468">
        <v>10.75526538598869</v>
      </c>
      <c r="E12" s="468">
        <v>10.689299103489128</v>
      </c>
      <c r="F12" s="468">
        <v>10.565548322292026</v>
      </c>
      <c r="G12" s="468">
        <v>10.42363932474454</v>
      </c>
      <c r="H12" s="468">
        <v>10.422421895208963</v>
      </c>
      <c r="I12" s="469">
        <v>10.459482084436642</v>
      </c>
    </row>
    <row r="13" spans="1:9" x14ac:dyDescent="0.2">
      <c r="B13" s="474" t="s">
        <v>191</v>
      </c>
      <c r="C13" s="468"/>
      <c r="D13" s="468"/>
      <c r="E13" s="468"/>
      <c r="F13" s="468"/>
      <c r="G13" s="468"/>
      <c r="H13" s="468"/>
      <c r="I13" s="469"/>
    </row>
    <row r="14" spans="1:9" x14ac:dyDescent="0.2">
      <c r="B14" s="471" t="s">
        <v>472</v>
      </c>
      <c r="C14" s="468">
        <v>5.9902645802803436</v>
      </c>
      <c r="D14" s="468">
        <v>5.8391689245433493</v>
      </c>
      <c r="E14" s="468">
        <v>5.7562938258647067</v>
      </c>
      <c r="F14" s="468">
        <v>5.6572698049773988</v>
      </c>
      <c r="G14" s="468">
        <v>5.5665983774837917</v>
      </c>
      <c r="H14" s="468">
        <v>5.520945870592711</v>
      </c>
      <c r="I14" s="469">
        <v>5.4744611948985638</v>
      </c>
    </row>
    <row r="15" spans="1:9" ht="13.5" thickBot="1" x14ac:dyDescent="0.25">
      <c r="B15" s="1012" t="s">
        <v>473</v>
      </c>
      <c r="C15" s="475">
        <v>4.9592990800905659</v>
      </c>
      <c r="D15" s="475">
        <v>4.9160964614453402</v>
      </c>
      <c r="E15" s="475">
        <v>4.9330052776244218</v>
      </c>
      <c r="F15" s="475">
        <v>4.9082785173146268</v>
      </c>
      <c r="G15" s="475">
        <v>4.8570409472607485</v>
      </c>
      <c r="H15" s="475">
        <v>4.9014760246162536</v>
      </c>
      <c r="I15" s="476">
        <v>4.9850208895380792</v>
      </c>
    </row>
  </sheetData>
  <mergeCells count="3">
    <mergeCell ref="C4:I4"/>
    <mergeCell ref="D5:I5"/>
    <mergeCell ref="C11:I11"/>
  </mergeCells>
  <conditionalFormatting sqref="B9:B10 B12:B15">
    <cfRule type="cellIs" dxfId="3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3"/>
  </sheetPr>
  <dimension ref="A1:I45"/>
  <sheetViews>
    <sheetView zoomScaleNormal="100" workbookViewId="0"/>
  </sheetViews>
  <sheetFormatPr defaultRowHeight="12.75" x14ac:dyDescent="0.2"/>
  <cols>
    <col min="1" max="1" width="9.140625" style="7"/>
    <col min="2" max="2" width="35.7109375" style="7" customWidth="1"/>
    <col min="3" max="9" width="8" style="7" customWidth="1"/>
    <col min="10" max="16384" width="9.140625" style="7"/>
  </cols>
  <sheetData>
    <row r="1" spans="1:9" ht="39.950000000000003" customHeight="1" x14ac:dyDescent="0.2">
      <c r="A1" s="9" t="s">
        <v>90</v>
      </c>
    </row>
    <row r="2" spans="1:9" ht="16.5" x14ac:dyDescent="0.25">
      <c r="B2" s="8" t="s">
        <v>33</v>
      </c>
    </row>
    <row r="3" spans="1:9" ht="13.5" thickBot="1" x14ac:dyDescent="0.25">
      <c r="B3" s="477"/>
      <c r="C3" s="478"/>
      <c r="D3" s="478"/>
      <c r="E3" s="478"/>
      <c r="F3" s="478"/>
      <c r="G3" s="478"/>
      <c r="H3" s="478"/>
      <c r="I3" s="479"/>
    </row>
    <row r="4" spans="1:9" x14ac:dyDescent="0.2">
      <c r="B4" s="480"/>
      <c r="C4" s="1362" t="s">
        <v>184</v>
      </c>
      <c r="D4" s="1362"/>
      <c r="E4" s="1362"/>
      <c r="F4" s="1362"/>
      <c r="G4" s="1362"/>
      <c r="H4" s="1362"/>
      <c r="I4" s="1363"/>
    </row>
    <row r="5" spans="1:9" x14ac:dyDescent="0.2">
      <c r="B5" s="481"/>
      <c r="C5" s="482" t="s">
        <v>198</v>
      </c>
      <c r="D5" s="1364" t="s">
        <v>199</v>
      </c>
      <c r="E5" s="1364"/>
      <c r="F5" s="1364"/>
      <c r="G5" s="1364"/>
      <c r="H5" s="1364"/>
      <c r="I5" s="1365"/>
    </row>
    <row r="6" spans="1:9" x14ac:dyDescent="0.2">
      <c r="B6" s="481"/>
      <c r="C6" s="483" t="s">
        <v>200</v>
      </c>
      <c r="D6" s="483" t="s">
        <v>185</v>
      </c>
      <c r="E6" s="483" t="s">
        <v>186</v>
      </c>
      <c r="F6" s="483" t="s">
        <v>187</v>
      </c>
      <c r="G6" s="483" t="s">
        <v>188</v>
      </c>
      <c r="H6" s="483" t="s">
        <v>189</v>
      </c>
      <c r="I6" s="484" t="s">
        <v>201</v>
      </c>
    </row>
    <row r="7" spans="1:9" x14ac:dyDescent="0.2">
      <c r="B7" s="485" t="s">
        <v>601</v>
      </c>
      <c r="C7" s="486"/>
      <c r="D7" s="486"/>
      <c r="E7" s="486"/>
      <c r="F7" s="486"/>
      <c r="G7" s="486"/>
      <c r="H7" s="486"/>
      <c r="I7" s="487"/>
    </row>
    <row r="8" spans="1:9" x14ac:dyDescent="0.2">
      <c r="B8" s="488" t="s">
        <v>602</v>
      </c>
      <c r="C8" s="1013">
        <v>76.479127306021894</v>
      </c>
      <c r="D8" s="1013">
        <v>77.937221391233379</v>
      </c>
      <c r="E8" s="1013">
        <v>78.536148254913272</v>
      </c>
      <c r="F8" s="1013">
        <v>78.871606842286042</v>
      </c>
      <c r="G8" s="1013">
        <v>80.574429126177904</v>
      </c>
      <c r="H8" s="1013">
        <v>82.858666883338586</v>
      </c>
      <c r="I8" s="1014">
        <v>85.300434917821917</v>
      </c>
    </row>
    <row r="9" spans="1:9" x14ac:dyDescent="0.2">
      <c r="B9" s="489" t="s">
        <v>191</v>
      </c>
      <c r="C9" s="1013"/>
      <c r="D9" s="1013"/>
      <c r="E9" s="1013"/>
      <c r="F9" s="1013"/>
      <c r="G9" s="1013"/>
      <c r="H9" s="1013"/>
      <c r="I9" s="1014"/>
    </row>
    <row r="10" spans="1:9" ht="14.25" x14ac:dyDescent="0.2">
      <c r="B10" s="490" t="s">
        <v>1012</v>
      </c>
      <c r="C10" s="1013">
        <v>21.298013079496453</v>
      </c>
      <c r="D10" s="1013">
        <v>20.385434877889026</v>
      </c>
      <c r="E10" s="1013">
        <v>20.900118570431104</v>
      </c>
      <c r="F10" s="1013">
        <v>20.387486629496586</v>
      </c>
      <c r="G10" s="1013">
        <v>20.740394616588617</v>
      </c>
      <c r="H10" s="1013">
        <v>21.204073079630344</v>
      </c>
      <c r="I10" s="1014">
        <v>21.717467122984299</v>
      </c>
    </row>
    <row r="11" spans="1:9" ht="25.5" x14ac:dyDescent="0.2">
      <c r="B11" s="491" t="s">
        <v>603</v>
      </c>
      <c r="C11" s="1013">
        <v>16.677197968708711</v>
      </c>
      <c r="D11" s="1013">
        <v>17.671852534677448</v>
      </c>
      <c r="E11" s="1013">
        <v>19.007160993577518</v>
      </c>
      <c r="F11" s="1013">
        <v>20.242812329023593</v>
      </c>
      <c r="G11" s="1013">
        <v>21.180686004397174</v>
      </c>
      <c r="H11" s="1013">
        <v>22.068909265763903</v>
      </c>
      <c r="I11" s="1014">
        <v>23.07136879535625</v>
      </c>
    </row>
    <row r="12" spans="1:9" ht="14.25" x14ac:dyDescent="0.2">
      <c r="B12" s="490" t="s">
        <v>1013</v>
      </c>
      <c r="C12" s="1013">
        <v>15.167430138118064</v>
      </c>
      <c r="D12" s="1013">
        <v>15.104234547964312</v>
      </c>
      <c r="E12" s="1013">
        <v>16.122864768386911</v>
      </c>
      <c r="F12" s="1013">
        <v>15.883643923744248</v>
      </c>
      <c r="G12" s="1013">
        <v>16.178773569859946</v>
      </c>
      <c r="H12" s="1013">
        <v>16.468094977211532</v>
      </c>
      <c r="I12" s="1014">
        <v>16.820699949429958</v>
      </c>
    </row>
    <row r="13" spans="1:9" x14ac:dyDescent="0.2">
      <c r="B13" s="492" t="s">
        <v>604</v>
      </c>
      <c r="C13" s="1013">
        <v>5.4861956788799997</v>
      </c>
      <c r="D13" s="1013">
        <v>5.5539872707570579</v>
      </c>
      <c r="E13" s="1013">
        <v>5.7736690916290589</v>
      </c>
      <c r="F13" s="1013">
        <v>6.0196771945911127</v>
      </c>
      <c r="G13" s="1013">
        <v>6.3080348096293575</v>
      </c>
      <c r="H13" s="1013">
        <v>6.5406964736899864</v>
      </c>
      <c r="I13" s="1014">
        <v>6.7901468376524319</v>
      </c>
    </row>
    <row r="14" spans="1:9" x14ac:dyDescent="0.2">
      <c r="B14" s="492" t="s">
        <v>605</v>
      </c>
      <c r="C14" s="1013">
        <v>5.7148530082700004</v>
      </c>
      <c r="D14" s="1013">
        <v>5.423556757865696</v>
      </c>
      <c r="E14" s="1013">
        <v>5.0475305913015207</v>
      </c>
      <c r="F14" s="1013">
        <v>4.8334394168212489</v>
      </c>
      <c r="G14" s="1013">
        <v>4.6322580306052661</v>
      </c>
      <c r="H14" s="1013">
        <v>4.590248009273985</v>
      </c>
      <c r="I14" s="1013">
        <v>4.6690416238124399</v>
      </c>
    </row>
    <row r="15" spans="1:9" x14ac:dyDescent="0.2">
      <c r="B15" s="492" t="s">
        <v>606</v>
      </c>
      <c r="C15" s="1013">
        <v>2.6850106942389624</v>
      </c>
      <c r="D15" s="1013">
        <v>2.8977111550685257</v>
      </c>
      <c r="E15" s="1013">
        <v>3.1665330606557944</v>
      </c>
      <c r="F15" s="1013">
        <v>3.3806033031260627</v>
      </c>
      <c r="G15" s="1013">
        <v>3.5560809953685566</v>
      </c>
      <c r="H15" s="1013">
        <v>3.7366503301442622</v>
      </c>
      <c r="I15" s="1014">
        <v>3.9352943892792993</v>
      </c>
    </row>
    <row r="16" spans="1:9" x14ac:dyDescent="0.2">
      <c r="B16" s="492" t="s">
        <v>607</v>
      </c>
      <c r="C16" s="1013">
        <v>2.3847535535722004</v>
      </c>
      <c r="D16" s="1013">
        <v>2.4579019477324739</v>
      </c>
      <c r="E16" s="1013">
        <v>2.5665848015427977</v>
      </c>
      <c r="F16" s="1013">
        <v>2.6313866153798546</v>
      </c>
      <c r="G16" s="1013">
        <v>2.6866417400586897</v>
      </c>
      <c r="H16" s="1013">
        <v>2.7571587326928388</v>
      </c>
      <c r="I16" s="1014">
        <v>2.8366375008801943</v>
      </c>
    </row>
    <row r="17" spans="2:9" x14ac:dyDescent="0.2">
      <c r="B17" s="492" t="s">
        <v>608</v>
      </c>
      <c r="C17" s="1013">
        <v>2.2937440948773213</v>
      </c>
      <c r="D17" s="1013">
        <v>2.1508283613918215</v>
      </c>
      <c r="E17" s="1013">
        <v>2.0188203708080943</v>
      </c>
      <c r="F17" s="1013">
        <v>2.0845950085172871</v>
      </c>
      <c r="G17" s="1013">
        <v>2.1585639971557469</v>
      </c>
      <c r="H17" s="1013">
        <v>2.2471716319161468</v>
      </c>
      <c r="I17" s="1014">
        <v>2.3625415465238468</v>
      </c>
    </row>
    <row r="18" spans="2:9" x14ac:dyDescent="0.2">
      <c r="B18" s="492" t="s">
        <v>609</v>
      </c>
      <c r="C18" s="1013">
        <v>2.0492415772300001</v>
      </c>
      <c r="D18" s="1013">
        <v>2.0158070471293108</v>
      </c>
      <c r="E18" s="1013">
        <v>1.9879300336738646</v>
      </c>
      <c r="F18" s="1013">
        <v>1.9682069764952856</v>
      </c>
      <c r="G18" s="1013">
        <v>1.9541225310044743</v>
      </c>
      <c r="H18" s="1013">
        <v>1.9832027656391646</v>
      </c>
      <c r="I18" s="1014">
        <v>2.0233519724081006</v>
      </c>
    </row>
    <row r="19" spans="2:9" ht="14.25" x14ac:dyDescent="0.2">
      <c r="B19" s="490" t="s">
        <v>1014</v>
      </c>
      <c r="C19" s="1013">
        <v>0.50269564533017563</v>
      </c>
      <c r="D19" s="1013">
        <v>1.9395085671652619</v>
      </c>
      <c r="E19" s="1013">
        <v>-0.37030192619726127</v>
      </c>
      <c r="F19" s="1013">
        <v>-0.83651381251882306</v>
      </c>
      <c r="G19" s="1013">
        <v>-1.0796724973750114</v>
      </c>
      <c r="H19" s="1013">
        <v>-0.9927105740770551</v>
      </c>
      <c r="I19" s="1014">
        <v>-1.1864453789048608</v>
      </c>
    </row>
    <row r="20" spans="2:9" x14ac:dyDescent="0.2">
      <c r="B20" s="492" t="s">
        <v>610</v>
      </c>
      <c r="C20" s="1013">
        <v>2.2199918672999814</v>
      </c>
      <c r="D20" s="1013">
        <v>2.3363983235924479</v>
      </c>
      <c r="E20" s="1013">
        <v>2.3152378991038631</v>
      </c>
      <c r="F20" s="1013">
        <v>2.3151578413311089</v>
      </c>
      <c r="G20" s="1013">
        <v>2.2993826461599234</v>
      </c>
      <c r="H20" s="1013">
        <v>2.2866825496577796</v>
      </c>
      <c r="I20" s="1014">
        <v>2.2816217330968329</v>
      </c>
    </row>
    <row r="21" spans="2:9" x14ac:dyDescent="0.2">
      <c r="B21" s="493" t="s">
        <v>611</v>
      </c>
      <c r="C21" s="1013">
        <v>27.428956647610001</v>
      </c>
      <c r="D21" s="1013">
        <v>26.10490590000401</v>
      </c>
      <c r="E21" s="1013">
        <v>26.640438986753942</v>
      </c>
      <c r="F21" s="1013">
        <v>26.17838240606525</v>
      </c>
      <c r="G21" s="1013">
        <v>26.591567327324199</v>
      </c>
      <c r="H21" s="1013">
        <v>27.004679688123272</v>
      </c>
      <c r="I21" s="1014">
        <v>27.310718703166625</v>
      </c>
    </row>
    <row r="22" spans="2:9" x14ac:dyDescent="0.2">
      <c r="B22" s="493" t="s">
        <v>612</v>
      </c>
      <c r="C22" s="1013">
        <v>11.64</v>
      </c>
      <c r="D22" s="1013">
        <v>11.589187116095019</v>
      </c>
      <c r="E22" s="1013">
        <v>11.564455732561036</v>
      </c>
      <c r="F22" s="1013">
        <v>11.57883608180698</v>
      </c>
      <c r="G22" s="1013">
        <v>11.792314625942485</v>
      </c>
      <c r="H22" s="1013">
        <v>12.031315061936569</v>
      </c>
      <c r="I22" s="1014">
        <v>12.271927155465159</v>
      </c>
    </row>
    <row r="23" spans="2:9" x14ac:dyDescent="0.2">
      <c r="B23" s="493" t="s">
        <v>613</v>
      </c>
      <c r="C23" s="1013">
        <v>0</v>
      </c>
      <c r="D23" s="1013">
        <v>3.7034800762033485E-2</v>
      </c>
      <c r="E23" s="1013">
        <v>0.29720829846782143</v>
      </c>
      <c r="F23" s="1013">
        <v>0.5662204370918823</v>
      </c>
      <c r="G23" s="1013">
        <v>0.70871285630220826</v>
      </c>
      <c r="H23" s="1013">
        <v>0.80453059638281843</v>
      </c>
      <c r="I23" s="1014">
        <v>0.95254189349850882</v>
      </c>
    </row>
    <row r="24" spans="2:9" x14ac:dyDescent="0.2">
      <c r="B24" s="493" t="s">
        <v>614</v>
      </c>
      <c r="C24" s="1013">
        <v>3.4327289999999997</v>
      </c>
      <c r="D24" s="1013">
        <v>3.475222</v>
      </c>
      <c r="E24" s="1013">
        <v>3.5005250000000001</v>
      </c>
      <c r="F24" s="1013">
        <v>3.7018200000000001</v>
      </c>
      <c r="G24" s="1013">
        <v>3.8790770000000001</v>
      </c>
      <c r="H24" s="1013">
        <v>3.9531339999999999</v>
      </c>
      <c r="I24" s="1014">
        <v>4.0088600000000003</v>
      </c>
    </row>
    <row r="25" spans="2:9" x14ac:dyDescent="0.2">
      <c r="B25" s="493" t="s">
        <v>615</v>
      </c>
      <c r="C25" s="1013">
        <v>0.13300000000000001</v>
      </c>
      <c r="D25" s="1013">
        <v>0.14000000000000001</v>
      </c>
      <c r="E25" s="1013">
        <v>0.14399999999999999</v>
      </c>
      <c r="F25" s="1013">
        <v>0.15</v>
      </c>
      <c r="G25" s="1013">
        <v>0.154</v>
      </c>
      <c r="H25" s="1013">
        <v>0.159</v>
      </c>
      <c r="I25" s="1014">
        <v>0.16300000000000001</v>
      </c>
    </row>
    <row r="26" spans="2:9" x14ac:dyDescent="0.2">
      <c r="B26" s="493" t="s">
        <v>616</v>
      </c>
      <c r="C26" s="1013">
        <v>0</v>
      </c>
      <c r="D26" s="1013">
        <v>2.2737E-2</v>
      </c>
      <c r="E26" s="1013">
        <v>0.22593058499999999</v>
      </c>
      <c r="F26" s="1013">
        <v>1.0301147549999998</v>
      </c>
      <c r="G26" s="1013">
        <v>0.10616824999999999</v>
      </c>
      <c r="H26" s="1013">
        <v>0.10605456499999999</v>
      </c>
      <c r="I26" s="1014">
        <v>5.4547419999999971E-2</v>
      </c>
    </row>
    <row r="27" spans="2:9" x14ac:dyDescent="0.2">
      <c r="B27" s="493" t="s">
        <v>227</v>
      </c>
      <c r="C27" s="1015">
        <v>0</v>
      </c>
      <c r="D27" s="1015">
        <v>0</v>
      </c>
      <c r="E27" s="1015">
        <v>0</v>
      </c>
      <c r="F27" s="1015">
        <v>-3.8888583721504395E-2</v>
      </c>
      <c r="G27" s="1015">
        <v>-4.083731727482607E-2</v>
      </c>
      <c r="H27" s="1015">
        <v>-3.1510358204301619E-2</v>
      </c>
      <c r="I27" s="1016">
        <v>-2.1291174696849879E-2</v>
      </c>
    </row>
    <row r="28" spans="2:9" ht="14.25" x14ac:dyDescent="0.2">
      <c r="B28" s="494" t="s">
        <v>1015</v>
      </c>
      <c r="C28" s="495">
        <v>118.68403388147001</v>
      </c>
      <c r="D28" s="495">
        <v>119.30630820809445</v>
      </c>
      <c r="E28" s="495">
        <v>120.90870685769609</v>
      </c>
      <c r="F28" s="495">
        <v>122.0769805222502</v>
      </c>
      <c r="G28" s="495">
        <v>123.80626918574681</v>
      </c>
      <c r="H28" s="495">
        <v>126.91738079478125</v>
      </c>
      <c r="I28" s="496">
        <v>130.06203008995229</v>
      </c>
    </row>
    <row r="29" spans="2:9" x14ac:dyDescent="0.2">
      <c r="B29" s="485" t="s">
        <v>617</v>
      </c>
      <c r="C29" s="1013"/>
      <c r="D29" s="1013"/>
      <c r="E29" s="1013"/>
      <c r="F29" s="1013"/>
      <c r="G29" s="1013"/>
      <c r="H29" s="1013"/>
      <c r="I29" s="1014"/>
    </row>
    <row r="30" spans="2:9" x14ac:dyDescent="0.2">
      <c r="B30" s="493" t="s">
        <v>602</v>
      </c>
      <c r="C30" s="1013">
        <v>96.138938681893322</v>
      </c>
      <c r="D30" s="1013">
        <v>98.006854027003484</v>
      </c>
      <c r="E30" s="1013">
        <v>101.06577448444271</v>
      </c>
      <c r="F30" s="1013">
        <v>103.33025530385852</v>
      </c>
      <c r="G30" s="1013">
        <v>105.39610364475055</v>
      </c>
      <c r="H30" s="1013">
        <v>109.9432453557268</v>
      </c>
      <c r="I30" s="1014">
        <v>115.55159189281008</v>
      </c>
    </row>
    <row r="31" spans="2:9" x14ac:dyDescent="0.2">
      <c r="B31" s="489" t="s">
        <v>191</v>
      </c>
      <c r="C31" s="1013"/>
      <c r="D31" s="1013"/>
      <c r="E31" s="1013"/>
      <c r="F31" s="1013"/>
      <c r="G31" s="1013"/>
      <c r="H31" s="1013"/>
      <c r="I31" s="1014"/>
    </row>
    <row r="32" spans="2:9" x14ac:dyDescent="0.2">
      <c r="B32" s="492" t="s">
        <v>618</v>
      </c>
      <c r="C32" s="1013">
        <v>91.584063504049951</v>
      </c>
      <c r="D32" s="1013">
        <v>93.570675859317447</v>
      </c>
      <c r="E32" s="1013">
        <v>96.304560842450528</v>
      </c>
      <c r="F32" s="1013">
        <v>98.453581696970701</v>
      </c>
      <c r="G32" s="1013">
        <v>100.34063098461611</v>
      </c>
      <c r="H32" s="1013">
        <v>104.82558579186473</v>
      </c>
      <c r="I32" s="1014">
        <v>110.40918769297595</v>
      </c>
    </row>
    <row r="33" spans="2:9" x14ac:dyDescent="0.2">
      <c r="B33" s="492" t="s">
        <v>619</v>
      </c>
      <c r="C33" s="1013">
        <v>1.8930337554199996</v>
      </c>
      <c r="D33" s="1013">
        <v>1.5898687768162671</v>
      </c>
      <c r="E33" s="1013">
        <v>2.4889579408373761</v>
      </c>
      <c r="F33" s="1013">
        <v>2.6012644510892509</v>
      </c>
      <c r="G33" s="1013">
        <v>2.6720653690547764</v>
      </c>
      <c r="H33" s="1013">
        <v>2.7378150094074138</v>
      </c>
      <c r="I33" s="1014">
        <v>2.7829673569526188</v>
      </c>
    </row>
    <row r="34" spans="2:9" x14ac:dyDescent="0.2">
      <c r="B34" s="492" t="s">
        <v>620</v>
      </c>
      <c r="C34" s="1013">
        <v>1.5964824745035462</v>
      </c>
      <c r="D34" s="1013">
        <v>1.4160740682382478</v>
      </c>
      <c r="E34" s="1013">
        <v>2.2722557011547968</v>
      </c>
      <c r="F34" s="1013">
        <v>2.3037620690762672</v>
      </c>
      <c r="G34" s="1013">
        <v>2.4113522004185408</v>
      </c>
      <c r="H34" s="1013">
        <v>2.4893021413820575</v>
      </c>
      <c r="I34" s="1014">
        <v>2.5626240321749778</v>
      </c>
    </row>
    <row r="35" spans="2:9" ht="14.25" x14ac:dyDescent="0.2">
      <c r="B35" s="492" t="s">
        <v>1014</v>
      </c>
      <c r="C35" s="1013">
        <v>1.065358947919824</v>
      </c>
      <c r="D35" s="1013">
        <v>1.4302353226315379</v>
      </c>
      <c r="E35" s="1013"/>
      <c r="F35" s="1013"/>
      <c r="G35" s="1013"/>
      <c r="H35" s="1013"/>
      <c r="I35" s="1014"/>
    </row>
    <row r="36" spans="2:9" x14ac:dyDescent="0.2">
      <c r="B36" s="493" t="s">
        <v>621</v>
      </c>
      <c r="C36" s="1013">
        <v>2.3318479999999999</v>
      </c>
      <c r="D36" s="1013">
        <v>2.4391729999999998</v>
      </c>
      <c r="E36" s="1013">
        <v>2.5129720000000004</v>
      </c>
      <c r="F36" s="1013">
        <v>2.5742730000000003</v>
      </c>
      <c r="G36" s="1013">
        <v>2.6291899999999999</v>
      </c>
      <c r="H36" s="1013">
        <v>2.7430880000000002</v>
      </c>
      <c r="I36" s="1014">
        <v>2.8764020000000001</v>
      </c>
    </row>
    <row r="37" spans="2:9" x14ac:dyDescent="0.2">
      <c r="B37" s="493" t="s">
        <v>616</v>
      </c>
      <c r="C37" s="1013">
        <v>0</v>
      </c>
      <c r="D37" s="1013">
        <v>0</v>
      </c>
      <c r="E37" s="1013">
        <v>3.71055E-2</v>
      </c>
      <c r="F37" s="1013">
        <v>1.0134000000000001E-2</v>
      </c>
      <c r="G37" s="1013">
        <v>-2.3450000000000001E-4</v>
      </c>
      <c r="H37" s="1013">
        <v>-9.5359999999999993E-3</v>
      </c>
      <c r="I37" s="1014">
        <v>5.9329999999999999E-3</v>
      </c>
    </row>
    <row r="38" spans="2:9" x14ac:dyDescent="0.2">
      <c r="B38" s="493" t="s">
        <v>227</v>
      </c>
      <c r="C38" s="1013">
        <v>0</v>
      </c>
      <c r="D38" s="1013">
        <v>0</v>
      </c>
      <c r="E38" s="1013">
        <v>0</v>
      </c>
      <c r="F38" s="1013">
        <v>-2.8352913277694989E-2</v>
      </c>
      <c r="G38" s="1013">
        <v>-2.7944909338881403E-2</v>
      </c>
      <c r="H38" s="1013">
        <v>-0.10945758692740222</v>
      </c>
      <c r="I38" s="1014">
        <v>-0.20318718929346311</v>
      </c>
    </row>
    <row r="39" spans="2:9" ht="14.25" x14ac:dyDescent="0.2">
      <c r="B39" s="497" t="s">
        <v>1016</v>
      </c>
      <c r="C39" s="495">
        <v>98.257699999999971</v>
      </c>
      <c r="D39" s="495">
        <v>100.44602702700348</v>
      </c>
      <c r="E39" s="495">
        <v>103.6158519844427</v>
      </c>
      <c r="F39" s="495">
        <v>105.91466230385852</v>
      </c>
      <c r="G39" s="495">
        <v>108.02505914475053</v>
      </c>
      <c r="H39" s="495">
        <v>112.67679735572679</v>
      </c>
      <c r="I39" s="496">
        <v>118.43392689281009</v>
      </c>
    </row>
    <row r="40" spans="2:9" x14ac:dyDescent="0.2">
      <c r="B40" s="498" t="s">
        <v>622</v>
      </c>
      <c r="C40" s="495">
        <v>216.94173388146999</v>
      </c>
      <c r="D40" s="495">
        <v>219.75233523509792</v>
      </c>
      <c r="E40" s="495">
        <v>224.52455884213879</v>
      </c>
      <c r="F40" s="495">
        <v>227.99164282610872</v>
      </c>
      <c r="G40" s="495">
        <v>231.83132833049734</v>
      </c>
      <c r="H40" s="495">
        <v>239.59417815050804</v>
      </c>
      <c r="I40" s="496">
        <v>248.49595698276238</v>
      </c>
    </row>
    <row r="41" spans="2:9" x14ac:dyDescent="0.2">
      <c r="B41" s="499" t="s">
        <v>623</v>
      </c>
      <c r="C41" s="500">
        <v>54.707792621550247</v>
      </c>
      <c r="D41" s="500">
        <v>54.29125842073843</v>
      </c>
      <c r="E41" s="500">
        <v>53.850994065511529</v>
      </c>
      <c r="F41" s="500">
        <v>53.544497951339117</v>
      </c>
      <c r="G41" s="500">
        <v>53.403597381476132</v>
      </c>
      <c r="H41" s="500">
        <v>52.971813328057749</v>
      </c>
      <c r="I41" s="501">
        <v>52.339696657106735</v>
      </c>
    </row>
    <row r="42" spans="2:9" ht="24" customHeight="1" x14ac:dyDescent="0.2">
      <c r="B42" s="1366" t="s">
        <v>1017</v>
      </c>
      <c r="C42" s="1367"/>
      <c r="D42" s="1367"/>
      <c r="E42" s="1367"/>
      <c r="F42" s="1367"/>
      <c r="G42" s="1367"/>
      <c r="H42" s="1367"/>
      <c r="I42" s="1368"/>
    </row>
    <row r="43" spans="2:9" ht="24.75" customHeight="1" x14ac:dyDescent="0.2">
      <c r="B43" s="1369" t="s">
        <v>1018</v>
      </c>
      <c r="C43" s="1370"/>
      <c r="D43" s="1370"/>
      <c r="E43" s="1370"/>
      <c r="F43" s="1370"/>
      <c r="G43" s="1370"/>
      <c r="H43" s="1370"/>
      <c r="I43" s="1371"/>
    </row>
    <row r="44" spans="2:9" ht="23.25" customHeight="1" thickBot="1" x14ac:dyDescent="0.25">
      <c r="B44" s="1372" t="s">
        <v>1019</v>
      </c>
      <c r="C44" s="1373"/>
      <c r="D44" s="1373"/>
      <c r="E44" s="1373"/>
      <c r="F44" s="1373"/>
      <c r="G44" s="1373"/>
      <c r="H44" s="1373"/>
      <c r="I44" s="1374"/>
    </row>
    <row r="45" spans="2:9" ht="40.5" customHeight="1" thickTop="1" thickBot="1" x14ac:dyDescent="0.25">
      <c r="B45" s="1359" t="s">
        <v>1020</v>
      </c>
      <c r="C45" s="1360"/>
      <c r="D45" s="1360"/>
      <c r="E45" s="1360"/>
      <c r="F45" s="1360"/>
      <c r="G45" s="1360"/>
      <c r="H45" s="1360"/>
      <c r="I45" s="1361"/>
    </row>
  </sheetData>
  <mergeCells count="6">
    <mergeCell ref="B45:I45"/>
    <mergeCell ref="C4:I4"/>
    <mergeCell ref="D5:I5"/>
    <mergeCell ref="B42:I42"/>
    <mergeCell ref="B43:I43"/>
    <mergeCell ref="B44:I44"/>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3"/>
  </sheetPr>
  <dimension ref="A1:H51"/>
  <sheetViews>
    <sheetView zoomScaleNormal="100" workbookViewId="0"/>
  </sheetViews>
  <sheetFormatPr defaultRowHeight="12.75" x14ac:dyDescent="0.2"/>
  <cols>
    <col min="1" max="1" width="9.140625" style="7"/>
    <col min="2" max="2" width="35.140625" style="7" customWidth="1"/>
    <col min="3" max="8" width="9.42578125" style="7" customWidth="1"/>
    <col min="9" max="16384" width="9.140625" style="7"/>
  </cols>
  <sheetData>
    <row r="1" spans="1:8" ht="39.950000000000003" customHeight="1" x14ac:dyDescent="0.2">
      <c r="A1" s="9" t="s">
        <v>90</v>
      </c>
    </row>
    <row r="2" spans="1:8" ht="16.5" x14ac:dyDescent="0.25">
      <c r="B2" s="8" t="s">
        <v>34</v>
      </c>
    </row>
    <row r="3" spans="1:8" ht="16.5" thickBot="1" x14ac:dyDescent="0.3">
      <c r="B3" s="502"/>
      <c r="C3" s="503"/>
      <c r="D3" s="504"/>
      <c r="E3" s="504"/>
      <c r="F3" s="504"/>
      <c r="G3" s="504"/>
      <c r="H3" s="505"/>
    </row>
    <row r="4" spans="1:8" x14ac:dyDescent="0.2">
      <c r="B4" s="506"/>
      <c r="C4" s="1353" t="s">
        <v>184</v>
      </c>
      <c r="D4" s="1353"/>
      <c r="E4" s="1353"/>
      <c r="F4" s="1353"/>
      <c r="G4" s="1353"/>
      <c r="H4" s="1354"/>
    </row>
    <row r="5" spans="1:8" x14ac:dyDescent="0.2">
      <c r="B5" s="507"/>
      <c r="C5" s="508" t="s">
        <v>198</v>
      </c>
      <c r="D5" s="1375" t="s">
        <v>199</v>
      </c>
      <c r="E5" s="1375"/>
      <c r="F5" s="1375"/>
      <c r="G5" s="1375"/>
      <c r="H5" s="1376"/>
    </row>
    <row r="6" spans="1:8" x14ac:dyDescent="0.2">
      <c r="B6" s="507"/>
      <c r="C6" s="558" t="s">
        <v>200</v>
      </c>
      <c r="D6" s="558" t="s">
        <v>185</v>
      </c>
      <c r="E6" s="558" t="s">
        <v>186</v>
      </c>
      <c r="F6" s="558" t="s">
        <v>187</v>
      </c>
      <c r="G6" s="509" t="s">
        <v>188</v>
      </c>
      <c r="H6" s="510" t="s">
        <v>189</v>
      </c>
    </row>
    <row r="7" spans="1:8" x14ac:dyDescent="0.2">
      <c r="B7" s="511" t="s">
        <v>600</v>
      </c>
      <c r="C7" s="515"/>
      <c r="D7" s="515"/>
      <c r="E7" s="515"/>
      <c r="F7" s="515"/>
      <c r="G7" s="515"/>
      <c r="H7" s="516"/>
    </row>
    <row r="8" spans="1:8" x14ac:dyDescent="0.2">
      <c r="B8" s="514" t="s">
        <v>312</v>
      </c>
      <c r="C8" s="515">
        <v>217.89681568285874</v>
      </c>
      <c r="D8" s="515">
        <v>221.14417570101591</v>
      </c>
      <c r="E8" s="515">
        <v>224.39680876310013</v>
      </c>
      <c r="F8" s="515">
        <v>226.81339213882103</v>
      </c>
      <c r="G8" s="515">
        <v>231.91692105239105</v>
      </c>
      <c r="H8" s="516">
        <v>240.2608458129161</v>
      </c>
    </row>
    <row r="9" spans="1:8" x14ac:dyDescent="0.2">
      <c r="B9" s="514" t="s">
        <v>316</v>
      </c>
      <c r="C9" s="515">
        <v>216.94173388146999</v>
      </c>
      <c r="D9" s="515">
        <v>219.75233523509792</v>
      </c>
      <c r="E9" s="515">
        <v>224.52455884213879</v>
      </c>
      <c r="F9" s="515">
        <v>227.99164282610869</v>
      </c>
      <c r="G9" s="515">
        <v>231.83132833049734</v>
      </c>
      <c r="H9" s="516">
        <v>239.59417815050804</v>
      </c>
    </row>
    <row r="10" spans="1:8" x14ac:dyDescent="0.2">
      <c r="B10" s="517" t="s">
        <v>352</v>
      </c>
      <c r="C10" s="518">
        <v>-0.95508180138875787</v>
      </c>
      <c r="D10" s="518">
        <v>-1.3918404659179942</v>
      </c>
      <c r="E10" s="518">
        <v>0.12775007903866253</v>
      </c>
      <c r="F10" s="518">
        <v>1.1782506872876581</v>
      </c>
      <c r="G10" s="518">
        <v>-8.5592721893704038E-2</v>
      </c>
      <c r="H10" s="519">
        <v>-0.66666766240805941</v>
      </c>
    </row>
    <row r="11" spans="1:8" ht="15.75" x14ac:dyDescent="0.2">
      <c r="B11" s="520" t="s">
        <v>624</v>
      </c>
      <c r="C11" s="521"/>
      <c r="D11" s="521"/>
      <c r="E11" s="521"/>
      <c r="F11" s="521"/>
      <c r="G11" s="521"/>
      <c r="H11" s="522"/>
    </row>
    <row r="12" spans="1:8" x14ac:dyDescent="0.2">
      <c r="B12" s="514" t="s">
        <v>312</v>
      </c>
      <c r="C12" s="523">
        <v>119.2523072018363</v>
      </c>
      <c r="D12" s="523">
        <v>119.61296153077842</v>
      </c>
      <c r="E12" s="523">
        <v>120.04775801209141</v>
      </c>
      <c r="F12" s="523">
        <v>119.97812068449235</v>
      </c>
      <c r="G12" s="523">
        <v>122.39351846133246</v>
      </c>
      <c r="H12" s="524">
        <v>125.09228100867774</v>
      </c>
    </row>
    <row r="13" spans="1:8" x14ac:dyDescent="0.2">
      <c r="B13" s="514" t="s">
        <v>316</v>
      </c>
      <c r="C13" s="523">
        <v>118.68403388147001</v>
      </c>
      <c r="D13" s="523">
        <v>119.30630820809445</v>
      </c>
      <c r="E13" s="523">
        <v>120.90870685769609</v>
      </c>
      <c r="F13" s="523">
        <v>122.07698052225017</v>
      </c>
      <c r="G13" s="523">
        <v>123.80626918574679</v>
      </c>
      <c r="H13" s="524">
        <v>126.91738079478125</v>
      </c>
    </row>
    <row r="14" spans="1:8" x14ac:dyDescent="0.2">
      <c r="B14" s="511" t="s">
        <v>352</v>
      </c>
      <c r="C14" s="525">
        <v>-0.56827332036628775</v>
      </c>
      <c r="D14" s="525">
        <v>-0.30665332268397094</v>
      </c>
      <c r="E14" s="525">
        <v>0.86094884560468188</v>
      </c>
      <c r="F14" s="525">
        <v>2.0988598377578143</v>
      </c>
      <c r="G14" s="525">
        <v>1.4127507244143231</v>
      </c>
      <c r="H14" s="526">
        <v>1.8250997861035074</v>
      </c>
    </row>
    <row r="15" spans="1:8" x14ac:dyDescent="0.2">
      <c r="B15" s="527" t="s">
        <v>191</v>
      </c>
      <c r="C15" s="528"/>
      <c r="D15" s="528"/>
      <c r="E15" s="528"/>
      <c r="F15" s="529"/>
      <c r="G15" s="530"/>
      <c r="H15" s="531"/>
    </row>
    <row r="16" spans="1:8" x14ac:dyDescent="0.2">
      <c r="B16" s="236" t="s">
        <v>498</v>
      </c>
      <c r="C16" s="532">
        <v>-4.9014954528992558E-2</v>
      </c>
      <c r="D16" s="532">
        <v>-5.0526629245090882E-2</v>
      </c>
      <c r="E16" s="532">
        <v>0.12923247923007297</v>
      </c>
      <c r="F16" s="532">
        <v>0.2975419792649221</v>
      </c>
      <c r="G16" s="532">
        <v>0.18261936579757898</v>
      </c>
      <c r="H16" s="533">
        <v>0.24498985720706346</v>
      </c>
    </row>
    <row r="17" spans="2:8" x14ac:dyDescent="0.2">
      <c r="B17" s="179" t="s">
        <v>284</v>
      </c>
      <c r="C17" s="532"/>
      <c r="D17" s="532"/>
      <c r="E17" s="532"/>
      <c r="F17" s="532"/>
      <c r="G17" s="532"/>
      <c r="H17" s="533"/>
    </row>
    <row r="18" spans="2:8" x14ac:dyDescent="0.2">
      <c r="B18" s="534" t="s">
        <v>625</v>
      </c>
      <c r="C18" s="529">
        <v>0</v>
      </c>
      <c r="D18" s="529">
        <v>-2.3745452792149072E-2</v>
      </c>
      <c r="E18" s="529">
        <v>-6.4383043687679817E-2</v>
      </c>
      <c r="F18" s="529">
        <v>-0.13257152298646185</v>
      </c>
      <c r="G18" s="529">
        <v>-0.2314588928295318</v>
      </c>
      <c r="H18" s="529">
        <v>-0.36795903994684698</v>
      </c>
    </row>
    <row r="19" spans="2:8" x14ac:dyDescent="0.2">
      <c r="B19" s="534" t="s">
        <v>549</v>
      </c>
      <c r="C19" s="529">
        <v>0</v>
      </c>
      <c r="D19" s="529">
        <v>0</v>
      </c>
      <c r="E19" s="529">
        <v>0.20306360876721616</v>
      </c>
      <c r="F19" s="529">
        <v>0.21564460994946694</v>
      </c>
      <c r="G19" s="529">
        <v>8.5229154063842502E-2</v>
      </c>
      <c r="H19" s="529">
        <v>0.10560744644266645</v>
      </c>
    </row>
    <row r="20" spans="2:8" x14ac:dyDescent="0.2">
      <c r="B20" s="534" t="s">
        <v>354</v>
      </c>
      <c r="C20" s="529">
        <v>-4.9595628227978521E-2</v>
      </c>
      <c r="D20" s="529">
        <v>-5.7046917407190728E-2</v>
      </c>
      <c r="E20" s="529">
        <v>9.4203336748163689E-3</v>
      </c>
      <c r="F20" s="529">
        <v>0.1871722414348348</v>
      </c>
      <c r="G20" s="529">
        <v>0.31919410032598028</v>
      </c>
      <c r="H20" s="529">
        <v>0.42317252148979767</v>
      </c>
    </row>
    <row r="21" spans="2:8" x14ac:dyDescent="0.2">
      <c r="B21" s="534" t="s">
        <v>252</v>
      </c>
      <c r="C21" s="529">
        <v>5.8067369898596316E-4</v>
      </c>
      <c r="D21" s="529">
        <v>3.0265740954248915E-2</v>
      </c>
      <c r="E21" s="529">
        <v>-1.8868419524279756E-2</v>
      </c>
      <c r="F21" s="529">
        <v>2.7296650867082217E-2</v>
      </c>
      <c r="G21" s="529">
        <v>9.6550042372879896E-3</v>
      </c>
      <c r="H21" s="529">
        <v>8.4168929221446309E-2</v>
      </c>
    </row>
    <row r="22" spans="2:8" x14ac:dyDescent="0.2">
      <c r="B22" s="535" t="s">
        <v>626</v>
      </c>
      <c r="C22" s="536">
        <v>-6.5236838758145524E-2</v>
      </c>
      <c r="D22" s="536">
        <v>-0.27887709343891204</v>
      </c>
      <c r="E22" s="536">
        <v>0.50562364637460511</v>
      </c>
      <c r="F22" s="536">
        <v>0.81018337526638207</v>
      </c>
      <c r="G22" s="536">
        <v>1.1653260634213185</v>
      </c>
      <c r="H22" s="537">
        <v>1.5062866421007526</v>
      </c>
    </row>
    <row r="23" spans="2:8" x14ac:dyDescent="0.2">
      <c r="B23" s="239" t="s">
        <v>284</v>
      </c>
      <c r="C23" s="536"/>
      <c r="D23" s="536"/>
      <c r="E23" s="536"/>
      <c r="F23" s="536"/>
      <c r="G23" s="536"/>
      <c r="H23" s="537"/>
    </row>
    <row r="24" spans="2:8" ht="14.25" x14ac:dyDescent="0.2">
      <c r="B24" s="538" t="s">
        <v>1010</v>
      </c>
      <c r="C24" s="528">
        <v>-1.3996016200539998E-2</v>
      </c>
      <c r="D24" s="528">
        <v>0.34973249660910011</v>
      </c>
      <c r="E24" s="528">
        <v>0.90684897028731581</v>
      </c>
      <c r="F24" s="528">
        <v>1.2959286763092059</v>
      </c>
      <c r="G24" s="528">
        <v>1.6580771119394211</v>
      </c>
      <c r="H24" s="539">
        <v>1.8596940200200585</v>
      </c>
    </row>
    <row r="25" spans="2:8" x14ac:dyDescent="0.2">
      <c r="B25" s="540" t="s">
        <v>627</v>
      </c>
      <c r="C25" s="528">
        <v>-5.2256987675599481E-4</v>
      </c>
      <c r="D25" s="528">
        <v>-0.38194703526838358</v>
      </c>
      <c r="E25" s="528">
        <v>0.13825333590606886</v>
      </c>
      <c r="F25" s="528">
        <v>0.30354140077287795</v>
      </c>
      <c r="G25" s="528">
        <v>0.42198736521230373</v>
      </c>
      <c r="H25" s="539">
        <v>0.74057116462493122</v>
      </c>
    </row>
    <row r="26" spans="2:8" ht="14.25" x14ac:dyDescent="0.2">
      <c r="B26" s="540" t="s">
        <v>1011</v>
      </c>
      <c r="C26" s="528">
        <v>7.1314576349277414E-3</v>
      </c>
      <c r="D26" s="528">
        <v>0.11330840231042816</v>
      </c>
      <c r="E26" s="528">
        <v>0.62902840707027652</v>
      </c>
      <c r="F26" s="528">
        <v>0.1728110243409573</v>
      </c>
      <c r="G26" s="528">
        <v>0.10734875115659706</v>
      </c>
      <c r="H26" s="539">
        <v>2.7496169070023013E-2</v>
      </c>
    </row>
    <row r="27" spans="2:8" x14ac:dyDescent="0.2">
      <c r="B27" s="541" t="s">
        <v>628</v>
      </c>
      <c r="C27" s="528">
        <v>0</v>
      </c>
      <c r="D27" s="528">
        <v>-0.35169984559434875</v>
      </c>
      <c r="E27" s="528">
        <v>-0.48215573263558714</v>
      </c>
      <c r="F27" s="528">
        <v>-0.29962306420456708</v>
      </c>
      <c r="G27" s="528">
        <v>-0.20018637045855645</v>
      </c>
      <c r="H27" s="539">
        <v>-0.16891848465923032</v>
      </c>
    </row>
    <row r="28" spans="2:8" x14ac:dyDescent="0.2">
      <c r="B28" s="542" t="s">
        <v>629</v>
      </c>
      <c r="C28" s="528">
        <v>-7.3079716260799621E-2</v>
      </c>
      <c r="D28" s="528">
        <v>0.34330693381198951</v>
      </c>
      <c r="E28" s="528">
        <v>-0.32969590920249903</v>
      </c>
      <c r="F28" s="528">
        <v>-0.35859787037213398</v>
      </c>
      <c r="G28" s="528">
        <v>-0.41759017530338316</v>
      </c>
      <c r="H28" s="539">
        <v>-0.39482672547573749</v>
      </c>
    </row>
    <row r="29" spans="2:8" x14ac:dyDescent="0.2">
      <c r="B29" s="542" t="s">
        <v>611</v>
      </c>
      <c r="C29" s="528">
        <v>-1.6035631107311928E-2</v>
      </c>
      <c r="D29" s="528">
        <v>-0.5949649771588903</v>
      </c>
      <c r="E29" s="528">
        <v>-0.64427050802236774</v>
      </c>
      <c r="F29" s="528">
        <v>-0.75495277653113224</v>
      </c>
      <c r="G29" s="528">
        <v>-1.0206393647217955</v>
      </c>
      <c r="H29" s="539">
        <v>-1.2153759802976056</v>
      </c>
    </row>
    <row r="30" spans="2:8" x14ac:dyDescent="0.2">
      <c r="B30" s="542" t="s">
        <v>252</v>
      </c>
      <c r="C30" s="528">
        <v>3.1265637052334275E-2</v>
      </c>
      <c r="D30" s="528">
        <v>0.24338693185119281</v>
      </c>
      <c r="E30" s="528">
        <v>0.28761508297139776</v>
      </c>
      <c r="F30" s="528">
        <v>0.45107598495117407</v>
      </c>
      <c r="G30" s="528">
        <v>0.61632874559673168</v>
      </c>
      <c r="H30" s="539">
        <v>0.65764647881831306</v>
      </c>
    </row>
    <row r="31" spans="2:8" x14ac:dyDescent="0.2">
      <c r="B31" s="543" t="s">
        <v>616</v>
      </c>
      <c r="C31" s="536">
        <v>0</v>
      </c>
      <c r="D31" s="536">
        <v>2.2737E-2</v>
      </c>
      <c r="E31" s="536">
        <v>0.22593058499999999</v>
      </c>
      <c r="F31" s="536">
        <v>1.0301147549999998</v>
      </c>
      <c r="G31" s="536">
        <v>0.10616824999999999</v>
      </c>
      <c r="H31" s="537">
        <v>0.10605456499999999</v>
      </c>
    </row>
    <row r="32" spans="2:8" ht="13.5" thickBot="1" x14ac:dyDescent="0.25">
      <c r="B32" s="543" t="s">
        <v>227</v>
      </c>
      <c r="C32" s="544">
        <v>0</v>
      </c>
      <c r="D32" s="544">
        <v>0</v>
      </c>
      <c r="E32" s="544">
        <v>0</v>
      </c>
      <c r="F32" s="544">
        <v>-3.8888583721504395E-2</v>
      </c>
      <c r="G32" s="544">
        <v>-4.083731727482607E-2</v>
      </c>
      <c r="H32" s="545">
        <v>-3.1510358204301619E-2</v>
      </c>
    </row>
    <row r="33" spans="2:8" ht="13.5" thickTop="1" x14ac:dyDescent="0.2">
      <c r="B33" s="546" t="s">
        <v>541</v>
      </c>
      <c r="C33" s="547">
        <v>-0.45402152707914967</v>
      </c>
      <c r="D33" s="547">
        <v>1.3400000031971171E-5</v>
      </c>
      <c r="E33" s="547">
        <v>1.6213500000383796E-4</v>
      </c>
      <c r="F33" s="547">
        <v>-9.1688051985006069E-5</v>
      </c>
      <c r="G33" s="547">
        <v>-5.2563752974843503E-4</v>
      </c>
      <c r="H33" s="548">
        <v>-7.2092000000689715E-4</v>
      </c>
    </row>
    <row r="34" spans="2:8" x14ac:dyDescent="0.2">
      <c r="B34" s="549" t="s">
        <v>617</v>
      </c>
      <c r="C34" s="550"/>
      <c r="D34" s="550"/>
      <c r="E34" s="550"/>
      <c r="F34" s="550"/>
      <c r="G34" s="550"/>
      <c r="H34" s="551"/>
    </row>
    <row r="35" spans="2:8" x14ac:dyDescent="0.2">
      <c r="B35" s="514" t="s">
        <v>312</v>
      </c>
      <c r="C35" s="1017">
        <v>98.644508481022399</v>
      </c>
      <c r="D35" s="1017">
        <v>101.5312141702375</v>
      </c>
      <c r="E35" s="1017">
        <v>104.34905075100873</v>
      </c>
      <c r="F35" s="1017">
        <v>106.83527145432868</v>
      </c>
      <c r="G35" s="1017">
        <v>109.52340259105858</v>
      </c>
      <c r="H35" s="1018">
        <v>115.16856480423836</v>
      </c>
    </row>
    <row r="36" spans="2:8" x14ac:dyDescent="0.2">
      <c r="B36" s="514" t="s">
        <v>316</v>
      </c>
      <c r="C36" s="1017">
        <v>98.257699999999971</v>
      </c>
      <c r="D36" s="1017">
        <v>100.44602702700348</v>
      </c>
      <c r="E36" s="1017">
        <v>103.6158519844427</v>
      </c>
      <c r="F36" s="1017">
        <v>105.91466230385852</v>
      </c>
      <c r="G36" s="1017">
        <v>108.02505914475054</v>
      </c>
      <c r="H36" s="1018">
        <v>112.67679735572679</v>
      </c>
    </row>
    <row r="37" spans="2:8" x14ac:dyDescent="0.2">
      <c r="B37" s="511" t="s">
        <v>352</v>
      </c>
      <c r="C37" s="552">
        <v>-0.38680848102247012</v>
      </c>
      <c r="D37" s="552">
        <v>-1.0851871432340232</v>
      </c>
      <c r="E37" s="552">
        <v>-0.73319876656603356</v>
      </c>
      <c r="F37" s="552">
        <v>-0.92060915047015612</v>
      </c>
      <c r="G37" s="552">
        <v>-1.4983434463080414</v>
      </c>
      <c r="H37" s="553">
        <v>-2.4917674485115668</v>
      </c>
    </row>
    <row r="38" spans="2:8" x14ac:dyDescent="0.2">
      <c r="B38" s="527" t="s">
        <v>191</v>
      </c>
      <c r="C38" s="515"/>
      <c r="D38" s="515"/>
      <c r="E38" s="515"/>
      <c r="F38" s="515"/>
      <c r="G38" s="516"/>
      <c r="H38" s="516"/>
    </row>
    <row r="39" spans="2:8" x14ac:dyDescent="0.2">
      <c r="B39" s="236" t="s">
        <v>498</v>
      </c>
      <c r="C39" s="512">
        <v>0</v>
      </c>
      <c r="D39" s="512">
        <v>-0.2465489955633586</v>
      </c>
      <c r="E39" s="512">
        <v>-0.23780480152719025</v>
      </c>
      <c r="F39" s="512">
        <v>-0.37767783085647805</v>
      </c>
      <c r="G39" s="512">
        <v>-0.88793806692045341</v>
      </c>
      <c r="H39" s="513">
        <v>-1.746473985618741</v>
      </c>
    </row>
    <row r="40" spans="2:8" x14ac:dyDescent="0.2">
      <c r="B40" s="239" t="s">
        <v>284</v>
      </c>
      <c r="C40" s="512"/>
      <c r="D40" s="512"/>
      <c r="E40" s="512"/>
      <c r="F40" s="512"/>
      <c r="G40" s="512"/>
      <c r="H40" s="513"/>
    </row>
    <row r="41" spans="2:8" x14ac:dyDescent="0.2">
      <c r="B41" s="542" t="s">
        <v>625</v>
      </c>
      <c r="C41" s="516">
        <v>0</v>
      </c>
      <c r="D41" s="516">
        <v>-5.9044778772547525E-2</v>
      </c>
      <c r="E41" s="516">
        <v>-0.2149973123245098</v>
      </c>
      <c r="F41" s="516">
        <v>-0.39707572741822966</v>
      </c>
      <c r="G41" s="516">
        <v>-0.59477296187819695</v>
      </c>
      <c r="H41" s="516">
        <v>-0.80408415474893047</v>
      </c>
    </row>
    <row r="42" spans="2:8" x14ac:dyDescent="0.2">
      <c r="B42" s="542" t="s">
        <v>549</v>
      </c>
      <c r="C42" s="516">
        <v>0</v>
      </c>
      <c r="D42" s="516">
        <v>0</v>
      </c>
      <c r="E42" s="516">
        <v>0.12520888387295526</v>
      </c>
      <c r="F42" s="516">
        <v>0.15353656807183821</v>
      </c>
      <c r="G42" s="516">
        <v>7.7060719283362375E-2</v>
      </c>
      <c r="H42" s="516">
        <v>5.8781203615498642E-2</v>
      </c>
    </row>
    <row r="43" spans="2:8" x14ac:dyDescent="0.2">
      <c r="B43" s="542" t="s">
        <v>630</v>
      </c>
      <c r="C43" s="516">
        <v>0</v>
      </c>
      <c r="D43" s="516">
        <v>-0.18830424354072414</v>
      </c>
      <c r="E43" s="516">
        <v>-0.43752622030727861</v>
      </c>
      <c r="F43" s="516">
        <v>-0.35993180048075102</v>
      </c>
      <c r="G43" s="516">
        <v>-0.29425661522517138</v>
      </c>
      <c r="H43" s="516">
        <v>-0.26761131174376612</v>
      </c>
    </row>
    <row r="44" spans="2:8" x14ac:dyDescent="0.2">
      <c r="B44" s="542" t="s">
        <v>631</v>
      </c>
      <c r="C44" s="516">
        <v>0</v>
      </c>
      <c r="D44" s="516">
        <v>0</v>
      </c>
      <c r="E44" s="516">
        <v>0.28729748840629932</v>
      </c>
      <c r="F44" s="516">
        <v>0.22209633860880579</v>
      </c>
      <c r="G44" s="516">
        <v>-7.6779530230378298E-2</v>
      </c>
      <c r="H44" s="516">
        <v>-0.7354431378959102</v>
      </c>
    </row>
    <row r="45" spans="2:8" x14ac:dyDescent="0.2">
      <c r="B45" s="542" t="s">
        <v>252</v>
      </c>
      <c r="C45" s="516">
        <v>0</v>
      </c>
      <c r="D45" s="516">
        <v>8.0002674991305756E-4</v>
      </c>
      <c r="E45" s="516">
        <v>2.2123588253435966E-3</v>
      </c>
      <c r="F45" s="516">
        <v>3.696790361858604E-3</v>
      </c>
      <c r="G45" s="516">
        <v>8.103211299308466E-4</v>
      </c>
      <c r="H45" s="516">
        <v>1.8834151543669631E-3</v>
      </c>
    </row>
    <row r="46" spans="2:8" x14ac:dyDescent="0.2">
      <c r="B46" s="543" t="s">
        <v>626</v>
      </c>
      <c r="C46" s="512">
        <v>-0.17372179912911992</v>
      </c>
      <c r="D46" s="512">
        <v>-0.83863777874355183</v>
      </c>
      <c r="E46" s="512">
        <v>-0.5324987338229954</v>
      </c>
      <c r="F46" s="512">
        <v>-0.525236406335999</v>
      </c>
      <c r="G46" s="512">
        <v>-0.58282742545093469</v>
      </c>
      <c r="H46" s="513">
        <v>-0.62714687596537033</v>
      </c>
    </row>
    <row r="47" spans="2:8" x14ac:dyDescent="0.2">
      <c r="B47" s="543" t="s">
        <v>616</v>
      </c>
      <c r="C47" s="512">
        <v>0</v>
      </c>
      <c r="D47" s="512">
        <v>0</v>
      </c>
      <c r="E47" s="512">
        <v>3.71055E-2</v>
      </c>
      <c r="F47" s="512">
        <v>1.0134000000000001E-2</v>
      </c>
      <c r="G47" s="512">
        <v>-2.3450000000000001E-4</v>
      </c>
      <c r="H47" s="513">
        <v>-9.5359999999999993E-3</v>
      </c>
    </row>
    <row r="48" spans="2:8" ht="13.5" thickBot="1" x14ac:dyDescent="0.25">
      <c r="B48" s="543" t="s">
        <v>227</v>
      </c>
      <c r="C48" s="512">
        <v>0</v>
      </c>
      <c r="D48" s="512">
        <v>0</v>
      </c>
      <c r="E48" s="512">
        <v>0</v>
      </c>
      <c r="F48" s="512">
        <v>-2.8352913277694989E-2</v>
      </c>
      <c r="G48" s="512">
        <v>-2.7944909338881403E-2</v>
      </c>
      <c r="H48" s="513">
        <v>-0.10945758692740222</v>
      </c>
    </row>
    <row r="49" spans="2:8" ht="13.5" thickTop="1" x14ac:dyDescent="0.2">
      <c r="B49" s="546" t="s">
        <v>252</v>
      </c>
      <c r="C49" s="512">
        <v>-0.2130866818933502</v>
      </c>
      <c r="D49" s="512">
        <v>-3.6892711274827406E-7</v>
      </c>
      <c r="E49" s="512">
        <v>-7.3121584791280281E-7</v>
      </c>
      <c r="F49" s="512">
        <v>5.2400000001596309E-4</v>
      </c>
      <c r="G49" s="512">
        <v>6.0145540222810226E-4</v>
      </c>
      <c r="H49" s="513">
        <v>8.469999999467237E-4</v>
      </c>
    </row>
    <row r="50" spans="2:8" ht="12.75" customHeight="1" x14ac:dyDescent="0.2">
      <c r="B50" s="1377" t="s">
        <v>1022</v>
      </c>
      <c r="C50" s="1378"/>
      <c r="D50" s="1378"/>
      <c r="E50" s="1378"/>
      <c r="F50" s="1378"/>
      <c r="G50" s="1378"/>
      <c r="H50" s="1379"/>
    </row>
    <row r="51" spans="2:8" ht="24" customHeight="1" thickBot="1" x14ac:dyDescent="0.25">
      <c r="B51" s="1380" t="s">
        <v>1021</v>
      </c>
      <c r="C51" s="1381"/>
      <c r="D51" s="1381"/>
      <c r="E51" s="1381"/>
      <c r="F51" s="1381"/>
      <c r="G51" s="1381"/>
      <c r="H51" s="1382"/>
    </row>
  </sheetData>
  <mergeCells count="4">
    <mergeCell ref="C4:H4"/>
    <mergeCell ref="D5:H5"/>
    <mergeCell ref="B50:H50"/>
    <mergeCell ref="B51:H51"/>
  </mergeCells>
  <conditionalFormatting sqref="B6">
    <cfRule type="cellIs" dxfId="36" priority="13" stopIfTrue="1" operator="equal">
      <formula>"End"</formula>
    </cfRule>
  </conditionalFormatting>
  <conditionalFormatting sqref="B5:C5 B4">
    <cfRule type="cellIs" dxfId="35" priority="17" stopIfTrue="1" operator="equal">
      <formula>"End"</formula>
    </cfRule>
  </conditionalFormatting>
  <conditionalFormatting sqref="B15:B17">
    <cfRule type="cellIs" dxfId="34" priority="8" stopIfTrue="1" operator="equal">
      <formula>"End"</formula>
    </cfRule>
  </conditionalFormatting>
  <conditionalFormatting sqref="B31:B33">
    <cfRule type="cellIs" dxfId="33" priority="7" stopIfTrue="1" operator="equal">
      <formula>"End"</formula>
    </cfRule>
  </conditionalFormatting>
  <conditionalFormatting sqref="B46">
    <cfRule type="cellIs" dxfId="32" priority="6" stopIfTrue="1" operator="equal">
      <formula>"End"</formula>
    </cfRule>
  </conditionalFormatting>
  <conditionalFormatting sqref="B49">
    <cfRule type="cellIs" dxfId="31" priority="4" stopIfTrue="1" operator="equal">
      <formula>"End"</formula>
    </cfRule>
  </conditionalFormatting>
  <conditionalFormatting sqref="B47">
    <cfRule type="cellIs" dxfId="30" priority="3" stopIfTrue="1" operator="equal">
      <formula>"End"</formula>
    </cfRule>
  </conditionalFormatting>
  <conditionalFormatting sqref="B23">
    <cfRule type="cellIs" dxfId="29" priority="2" stopIfTrue="1" operator="equal">
      <formula>"End"</formula>
    </cfRule>
  </conditionalFormatting>
  <conditionalFormatting sqref="B48">
    <cfRule type="cellIs" dxfId="28" priority="1" stopIfTrue="1" operator="equal">
      <formula>"End"</formula>
    </cfRule>
  </conditionalFormatting>
  <conditionalFormatting sqref="B7:B14 B22 B34:B45 B24:B30">
    <cfRule type="cellIs" dxfId="27" priority="5"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3"/>
  </sheetPr>
  <dimension ref="A1:E24"/>
  <sheetViews>
    <sheetView zoomScaleNormal="100" workbookViewId="0"/>
  </sheetViews>
  <sheetFormatPr defaultRowHeight="12.75" x14ac:dyDescent="0.2"/>
  <cols>
    <col min="1" max="1" width="9.140625" style="7"/>
    <col min="2" max="2" width="33.5703125" style="7" customWidth="1"/>
    <col min="3" max="4" width="20.5703125" style="7" customWidth="1"/>
    <col min="5" max="5" width="17" style="7" customWidth="1"/>
    <col min="6" max="16384" width="9.140625" style="7"/>
  </cols>
  <sheetData>
    <row r="1" spans="1:5" ht="39.950000000000003" customHeight="1" x14ac:dyDescent="0.2">
      <c r="A1" s="9" t="s">
        <v>90</v>
      </c>
    </row>
    <row r="2" spans="1:5" ht="16.5" x14ac:dyDescent="0.25">
      <c r="B2" s="8" t="s">
        <v>35</v>
      </c>
    </row>
    <row r="3" spans="1:5" ht="13.5" thickBot="1" x14ac:dyDescent="0.25">
      <c r="B3" s="554"/>
      <c r="C3" s="555"/>
      <c r="D3" s="555"/>
      <c r="E3" s="555"/>
    </row>
    <row r="4" spans="1:5" x14ac:dyDescent="0.2">
      <c r="B4" s="556"/>
      <c r="C4" s="1383" t="s">
        <v>184</v>
      </c>
      <c r="D4" s="1383"/>
      <c r="E4" s="1384" t="s">
        <v>632</v>
      </c>
    </row>
    <row r="5" spans="1:5" ht="14.25" x14ac:dyDescent="0.2">
      <c r="B5" s="557"/>
      <c r="C5" s="558" t="s">
        <v>1023</v>
      </c>
      <c r="D5" s="559" t="s">
        <v>1024</v>
      </c>
      <c r="E5" s="1385"/>
    </row>
    <row r="6" spans="1:5" x14ac:dyDescent="0.2">
      <c r="B6" s="560" t="s">
        <v>633</v>
      </c>
      <c r="C6" s="515"/>
      <c r="D6" s="515"/>
      <c r="E6" s="515"/>
    </row>
    <row r="7" spans="1:5" x14ac:dyDescent="0.2">
      <c r="B7" s="561" t="s">
        <v>619</v>
      </c>
      <c r="C7" s="562">
        <v>2.2242379999999997</v>
      </c>
      <c r="D7" s="562">
        <v>1.3642991540978024</v>
      </c>
      <c r="E7" s="563">
        <v>-38.662177604294023</v>
      </c>
    </row>
    <row r="8" spans="1:5" x14ac:dyDescent="0.2">
      <c r="B8" s="561" t="s">
        <v>634</v>
      </c>
      <c r="C8" s="562">
        <v>10.821641</v>
      </c>
      <c r="D8" s="562">
        <v>10.352097834974904</v>
      </c>
      <c r="E8" s="563">
        <v>-4.3389275713830777</v>
      </c>
    </row>
    <row r="9" spans="1:5" x14ac:dyDescent="0.2">
      <c r="B9" s="561" t="s">
        <v>608</v>
      </c>
      <c r="C9" s="562">
        <v>2.3195649999999999</v>
      </c>
      <c r="D9" s="562">
        <v>2.1944178753168364</v>
      </c>
      <c r="E9" s="563">
        <v>-5.3952842314469951</v>
      </c>
    </row>
    <row r="10" spans="1:5" x14ac:dyDescent="0.2">
      <c r="B10" s="561" t="s">
        <v>635</v>
      </c>
      <c r="C10" s="562">
        <v>26.982028</v>
      </c>
      <c r="D10" s="562">
        <v>26.106000000000002</v>
      </c>
      <c r="E10" s="563">
        <v>-3.2467092540264142</v>
      </c>
    </row>
    <row r="11" spans="1:5" x14ac:dyDescent="0.2">
      <c r="B11" s="561" t="s">
        <v>629</v>
      </c>
      <c r="C11" s="562">
        <v>17.753215000000001</v>
      </c>
      <c r="D11" s="562">
        <v>16.362910848553074</v>
      </c>
      <c r="E11" s="563">
        <v>-7.8312809902145952</v>
      </c>
    </row>
    <row r="12" spans="1:5" x14ac:dyDescent="0.2">
      <c r="B12" s="564" t="s">
        <v>627</v>
      </c>
      <c r="C12" s="562">
        <v>-0.318</v>
      </c>
      <c r="D12" s="562">
        <v>3.4031829999999994</v>
      </c>
      <c r="E12" s="565"/>
    </row>
    <row r="13" spans="1:5" x14ac:dyDescent="0.2">
      <c r="B13" s="566" t="s">
        <v>636</v>
      </c>
      <c r="C13" s="567">
        <v>59.782686999999996</v>
      </c>
      <c r="D13" s="567">
        <v>59.782908712942614</v>
      </c>
      <c r="E13" s="568"/>
    </row>
    <row r="14" spans="1:5" x14ac:dyDescent="0.2">
      <c r="B14" s="569"/>
      <c r="C14" s="1386" t="s">
        <v>637</v>
      </c>
      <c r="D14" s="1386"/>
      <c r="E14" s="1387"/>
    </row>
    <row r="15" spans="1:5" x14ac:dyDescent="0.2">
      <c r="B15" s="560" t="s">
        <v>633</v>
      </c>
      <c r="C15" s="515"/>
      <c r="D15" s="515"/>
      <c r="E15" s="515"/>
    </row>
    <row r="16" spans="1:5" x14ac:dyDescent="0.2">
      <c r="B16" s="561" t="s">
        <v>619</v>
      </c>
      <c r="C16" s="562">
        <v>-0.27617632043394869</v>
      </c>
      <c r="D16" s="562">
        <v>-0.22575216725235858</v>
      </c>
      <c r="E16" s="562"/>
    </row>
    <row r="17" spans="2:5" x14ac:dyDescent="0.2">
      <c r="B17" s="561" t="s">
        <v>634</v>
      </c>
      <c r="C17" s="562">
        <v>0.238480112968249</v>
      </c>
      <c r="D17" s="562">
        <v>0.22525124782283079</v>
      </c>
      <c r="E17" s="562"/>
    </row>
    <row r="18" spans="2:5" x14ac:dyDescent="0.2">
      <c r="B18" s="561" t="s">
        <v>608</v>
      </c>
      <c r="C18" s="562">
        <v>0.29415525763817696</v>
      </c>
      <c r="D18" s="562">
        <v>0.2258721161378896</v>
      </c>
      <c r="E18" s="562"/>
    </row>
    <row r="19" spans="2:5" x14ac:dyDescent="0.2">
      <c r="B19" s="561" t="s">
        <v>635</v>
      </c>
      <c r="C19" s="562">
        <v>-0.63906165296506856</v>
      </c>
      <c r="D19" s="562">
        <v>-0.67168760303792396</v>
      </c>
      <c r="E19" s="562"/>
    </row>
    <row r="20" spans="2:5" x14ac:dyDescent="0.2">
      <c r="B20" s="561" t="s">
        <v>629</v>
      </c>
      <c r="C20" s="562">
        <v>-9.6610158216400066E-2</v>
      </c>
      <c r="D20" s="562">
        <v>0.2783404872553028</v>
      </c>
      <c r="E20" s="562"/>
    </row>
    <row r="21" spans="2:5" x14ac:dyDescent="0.2">
      <c r="B21" s="564" t="s">
        <v>627</v>
      </c>
      <c r="C21" s="562">
        <v>-0.19763825583952996</v>
      </c>
      <c r="D21" s="562">
        <v>-0.50865338483164546</v>
      </c>
      <c r="E21" s="565"/>
    </row>
    <row r="22" spans="2:5" x14ac:dyDescent="0.2">
      <c r="B22" s="570" t="s">
        <v>636</v>
      </c>
      <c r="C22" s="571">
        <v>-0.67685101684852356</v>
      </c>
      <c r="D22" s="571">
        <v>-0.67662930390590503</v>
      </c>
      <c r="E22" s="565"/>
    </row>
    <row r="23" spans="2:5" ht="12" customHeight="1" x14ac:dyDescent="0.2">
      <c r="B23" s="1388" t="s">
        <v>1025</v>
      </c>
      <c r="C23" s="1389"/>
      <c r="D23" s="1389"/>
      <c r="E23" s="1390"/>
    </row>
    <row r="24" spans="2:5" ht="12" customHeight="1" thickBot="1" x14ac:dyDescent="0.25">
      <c r="B24" s="1391" t="s">
        <v>1026</v>
      </c>
      <c r="C24" s="1392"/>
      <c r="D24" s="1392"/>
      <c r="E24" s="1393"/>
    </row>
  </sheetData>
  <mergeCells count="5">
    <mergeCell ref="C4:D4"/>
    <mergeCell ref="E4:E5"/>
    <mergeCell ref="C14:E14"/>
    <mergeCell ref="B23:E23"/>
    <mergeCell ref="B24:E24"/>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3"/>
  </sheetPr>
  <dimension ref="A1:K35"/>
  <sheetViews>
    <sheetView zoomScaleNormal="100" workbookViewId="0"/>
  </sheetViews>
  <sheetFormatPr defaultRowHeight="12.75" x14ac:dyDescent="0.2"/>
  <cols>
    <col min="1" max="1" width="9.140625" style="7"/>
    <col min="2" max="2" width="27" style="7" customWidth="1"/>
    <col min="3" max="11" width="11.42578125" style="7" customWidth="1"/>
    <col min="12" max="16384" width="9.140625" style="7"/>
  </cols>
  <sheetData>
    <row r="1" spans="1:2" ht="39.950000000000003" customHeight="1" x14ac:dyDescent="0.2">
      <c r="A1" s="9" t="s">
        <v>90</v>
      </c>
    </row>
    <row r="2" spans="1:2" ht="16.5" x14ac:dyDescent="0.25">
      <c r="B2" s="8" t="s">
        <v>36</v>
      </c>
    </row>
    <row r="24" spans="2:11" ht="13.5" thickBot="1" x14ac:dyDescent="0.25"/>
    <row r="25" spans="2:11" ht="13.5" thickBot="1" x14ac:dyDescent="0.25">
      <c r="B25" s="1164"/>
      <c r="C25" s="1217" t="s">
        <v>571</v>
      </c>
      <c r="D25" s="1217" t="s">
        <v>542</v>
      </c>
      <c r="E25" s="1217" t="s">
        <v>200</v>
      </c>
      <c r="F25" s="1217" t="s">
        <v>185</v>
      </c>
      <c r="G25" s="1217" t="s">
        <v>186</v>
      </c>
      <c r="H25" s="1217" t="s">
        <v>187</v>
      </c>
      <c r="I25" s="1217" t="s">
        <v>188</v>
      </c>
      <c r="J25" s="1217" t="s">
        <v>189</v>
      </c>
      <c r="K25" s="1181" t="s">
        <v>201</v>
      </c>
    </row>
    <row r="26" spans="2:11" x14ac:dyDescent="0.2">
      <c r="B26" s="902" t="s">
        <v>638</v>
      </c>
      <c r="C26" s="1019">
        <v>1.66</v>
      </c>
      <c r="D26" s="900">
        <v>4.46</v>
      </c>
      <c r="E26" s="900">
        <v>6.09</v>
      </c>
      <c r="F26" s="900">
        <v>7.17</v>
      </c>
      <c r="G26" s="900">
        <v>7.39</v>
      </c>
      <c r="H26" s="14"/>
      <c r="I26" s="14"/>
      <c r="J26" s="14"/>
      <c r="K26" s="84"/>
    </row>
    <row r="27" spans="2:11" x14ac:dyDescent="0.2">
      <c r="B27" s="15" t="s">
        <v>639</v>
      </c>
      <c r="C27" s="34">
        <v>0.03</v>
      </c>
      <c r="D27" s="34">
        <v>0.36</v>
      </c>
      <c r="E27" s="34">
        <v>2.89</v>
      </c>
      <c r="F27" s="34">
        <v>5.77</v>
      </c>
      <c r="G27" s="34">
        <v>6.62</v>
      </c>
      <c r="H27" s="34"/>
      <c r="I27" s="34"/>
      <c r="J27" s="34"/>
      <c r="K27" s="899"/>
    </row>
    <row r="28" spans="2:11" x14ac:dyDescent="0.2">
      <c r="B28" s="15" t="s">
        <v>1271</v>
      </c>
      <c r="C28" s="34">
        <v>0.02</v>
      </c>
      <c r="D28" s="34">
        <v>0.17</v>
      </c>
      <c r="E28" s="34">
        <v>1.49</v>
      </c>
      <c r="F28" s="34">
        <v>3.99</v>
      </c>
      <c r="G28" s="34">
        <v>5.69</v>
      </c>
      <c r="H28" s="34">
        <v>6.71</v>
      </c>
      <c r="I28" s="34"/>
      <c r="J28" s="34"/>
      <c r="K28" s="899"/>
    </row>
    <row r="29" spans="2:11" x14ac:dyDescent="0.2">
      <c r="B29" s="15" t="s">
        <v>1272</v>
      </c>
      <c r="C29" s="34">
        <v>0.02</v>
      </c>
      <c r="D29" s="34">
        <v>0.17</v>
      </c>
      <c r="E29" s="34">
        <v>0.67</v>
      </c>
      <c r="F29" s="34">
        <v>2.94</v>
      </c>
      <c r="G29" s="34">
        <v>4.92</v>
      </c>
      <c r="H29" s="34">
        <v>6.29</v>
      </c>
      <c r="I29" s="34"/>
      <c r="J29" s="34"/>
      <c r="K29" s="899"/>
    </row>
    <row r="30" spans="2:11" x14ac:dyDescent="0.2">
      <c r="B30" s="15" t="s">
        <v>640</v>
      </c>
      <c r="C30" s="34">
        <v>1.8700000000000001E-2</v>
      </c>
      <c r="D30" s="34">
        <v>0.14571666666666666</v>
      </c>
      <c r="E30" s="34">
        <v>0.57995833333333335</v>
      </c>
      <c r="F30" s="34">
        <v>2.2417110833333336</v>
      </c>
      <c r="G30" s="34">
        <v>4.1009804166666664</v>
      </c>
      <c r="H30" s="34">
        <v>5.4153898333333332</v>
      </c>
      <c r="I30" s="34">
        <v>6.0715717500000004</v>
      </c>
      <c r="J30" s="34"/>
      <c r="K30" s="899"/>
    </row>
    <row r="31" spans="2:11" x14ac:dyDescent="0.2">
      <c r="B31" s="15" t="s">
        <v>641</v>
      </c>
      <c r="C31" s="34">
        <v>1.810833333333333E-2</v>
      </c>
      <c r="D31" s="34">
        <v>0.10968333333333333</v>
      </c>
      <c r="E31" s="34">
        <v>0.33206666666666668</v>
      </c>
      <c r="F31" s="34">
        <v>1.3790360833333333</v>
      </c>
      <c r="G31" s="34">
        <v>3.3313137500000001</v>
      </c>
      <c r="H31" s="34">
        <v>4.9538481666666669</v>
      </c>
      <c r="I31" s="34">
        <v>6.1633467499999997</v>
      </c>
      <c r="J31" s="34"/>
      <c r="K31" s="899"/>
    </row>
    <row r="32" spans="2:11" x14ac:dyDescent="0.2">
      <c r="B32" s="15" t="s">
        <v>642</v>
      </c>
      <c r="C32" s="34">
        <v>0</v>
      </c>
      <c r="D32" s="34">
        <v>0.10968333333333333</v>
      </c>
      <c r="E32" s="34">
        <v>0.33206666666666668</v>
      </c>
      <c r="F32" s="34">
        <v>1.3790360833333333</v>
      </c>
      <c r="G32" s="34">
        <v>3.2556637500000001</v>
      </c>
      <c r="H32" s="34">
        <v>4.7516065000000003</v>
      </c>
      <c r="I32" s="34">
        <v>5.8364550833333331</v>
      </c>
      <c r="J32" s="34"/>
      <c r="K32" s="899"/>
    </row>
    <row r="33" spans="2:11" x14ac:dyDescent="0.2">
      <c r="B33" s="15" t="s">
        <v>643</v>
      </c>
      <c r="C33" s="34">
        <v>0</v>
      </c>
      <c r="D33" s="34">
        <v>0</v>
      </c>
      <c r="E33" s="34">
        <v>0.315</v>
      </c>
      <c r="F33" s="34">
        <v>1.42</v>
      </c>
      <c r="G33" s="34">
        <v>3.45</v>
      </c>
      <c r="H33" s="34">
        <v>5.2249999999999996</v>
      </c>
      <c r="I33" s="34">
        <v>6.56</v>
      </c>
      <c r="J33" s="34">
        <v>7.34</v>
      </c>
      <c r="K33" s="899"/>
    </row>
    <row r="34" spans="2:11" x14ac:dyDescent="0.2">
      <c r="B34" s="15" t="s">
        <v>644</v>
      </c>
      <c r="C34" s="34">
        <v>0</v>
      </c>
      <c r="D34" s="34">
        <v>0</v>
      </c>
      <c r="E34" s="34">
        <v>0.29499999999999998</v>
      </c>
      <c r="F34" s="34">
        <v>0.67</v>
      </c>
      <c r="G34" s="34">
        <v>2.2749999999999999</v>
      </c>
      <c r="H34" s="34">
        <v>4.1849999999999996</v>
      </c>
      <c r="I34" s="34">
        <v>5.585</v>
      </c>
      <c r="J34" s="34">
        <v>6.7</v>
      </c>
      <c r="K34" s="899"/>
    </row>
    <row r="35" spans="2:11" ht="13.5" thickBot="1" x14ac:dyDescent="0.25">
      <c r="B35" s="16" t="s">
        <v>645</v>
      </c>
      <c r="C35" s="910">
        <v>0</v>
      </c>
      <c r="D35" s="910">
        <v>0</v>
      </c>
      <c r="E35" s="910">
        <v>0.30012285999999999</v>
      </c>
      <c r="F35" s="910">
        <v>0.53</v>
      </c>
      <c r="G35" s="910">
        <v>1.226</v>
      </c>
      <c r="H35" s="910">
        <v>2.7589999999999999</v>
      </c>
      <c r="I35" s="910">
        <v>4.335</v>
      </c>
      <c r="J35" s="910">
        <v>5.8289999999999997</v>
      </c>
      <c r="K35" s="911">
        <v>6.7439999999999998</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sheetPr>
  <dimension ref="A1:G13"/>
  <sheetViews>
    <sheetView zoomScaleNormal="100" workbookViewId="0"/>
  </sheetViews>
  <sheetFormatPr defaultRowHeight="12.75" x14ac:dyDescent="0.2"/>
  <cols>
    <col min="1" max="1" width="9.140625" style="7"/>
    <col min="2" max="2" width="34" style="7" customWidth="1"/>
    <col min="3" max="7" width="11" style="7" customWidth="1"/>
    <col min="8" max="16384" width="9.140625" style="7"/>
  </cols>
  <sheetData>
    <row r="1" spans="1:7" ht="39.950000000000003" customHeight="1" x14ac:dyDescent="0.2">
      <c r="A1" s="9" t="s">
        <v>90</v>
      </c>
    </row>
    <row r="2" spans="1:7" ht="16.5" x14ac:dyDescent="0.25">
      <c r="B2" s="8" t="s">
        <v>1</v>
      </c>
    </row>
    <row r="3" spans="1:7" ht="15.75" thickBot="1" x14ac:dyDescent="0.3">
      <c r="B3" s="1"/>
      <c r="C3" s="1"/>
      <c r="D3" s="1"/>
      <c r="E3" s="1"/>
      <c r="F3" s="1"/>
      <c r="G3" s="65"/>
    </row>
    <row r="4" spans="1:7" ht="15" x14ac:dyDescent="0.25">
      <c r="B4" s="923"/>
      <c r="C4" s="1236" t="s">
        <v>184</v>
      </c>
      <c r="D4" s="1236"/>
      <c r="E4" s="1236"/>
      <c r="F4" s="1236"/>
      <c r="G4" s="1237"/>
    </row>
    <row r="5" spans="1:7" x14ac:dyDescent="0.2">
      <c r="B5" s="1110"/>
      <c r="C5" s="227" t="s">
        <v>185</v>
      </c>
      <c r="D5" s="227" t="s">
        <v>186</v>
      </c>
      <c r="E5" s="227" t="s">
        <v>187</v>
      </c>
      <c r="F5" s="227" t="s">
        <v>188</v>
      </c>
      <c r="G5" s="229" t="s">
        <v>189</v>
      </c>
    </row>
    <row r="6" spans="1:7" x14ac:dyDescent="0.2">
      <c r="B6" s="1193" t="s">
        <v>190</v>
      </c>
      <c r="C6" s="20">
        <v>0.1053625967600295</v>
      </c>
      <c r="D6" s="20">
        <v>0.24778576249806378</v>
      </c>
      <c r="E6" s="20">
        <v>0.3814520941311379</v>
      </c>
      <c r="F6" s="20">
        <v>0.53990775921259337</v>
      </c>
      <c r="G6" s="1194">
        <v>0.73255724497440755</v>
      </c>
    </row>
    <row r="7" spans="1:7" x14ac:dyDescent="0.2">
      <c r="B7" s="1195" t="s">
        <v>191</v>
      </c>
      <c r="C7" s="903"/>
      <c r="D7" s="903"/>
      <c r="E7" s="903"/>
      <c r="F7" s="903"/>
      <c r="G7" s="1196"/>
    </row>
    <row r="8" spans="1:7" x14ac:dyDescent="0.2">
      <c r="B8" s="1197" t="s">
        <v>192</v>
      </c>
      <c r="C8" s="904">
        <v>-8.2790231564696601E-2</v>
      </c>
      <c r="D8" s="904">
        <v>-0.27938035601218963</v>
      </c>
      <c r="E8" s="904">
        <v>-0.52964725040469152</v>
      </c>
      <c r="F8" s="904">
        <v>-0.82623185470772875</v>
      </c>
      <c r="G8" s="1198">
        <v>-1.1720431946957774</v>
      </c>
    </row>
    <row r="9" spans="1:7" x14ac:dyDescent="0.2">
      <c r="B9" s="1197" t="s">
        <v>193</v>
      </c>
      <c r="C9" s="905">
        <v>0.1881528283247261</v>
      </c>
      <c r="D9" s="905">
        <v>0.52716611851025341</v>
      </c>
      <c r="E9" s="905">
        <v>0.91109934453582941</v>
      </c>
      <c r="F9" s="905">
        <v>1.3661396139203221</v>
      </c>
      <c r="G9" s="1199">
        <v>1.904600439670185</v>
      </c>
    </row>
    <row r="10" spans="1:7" x14ac:dyDescent="0.2">
      <c r="B10" s="1200" t="s">
        <v>191</v>
      </c>
      <c r="C10" s="906"/>
      <c r="D10" s="906"/>
      <c r="E10" s="906"/>
      <c r="F10" s="906"/>
      <c r="G10" s="1201"/>
    </row>
    <row r="11" spans="1:7" x14ac:dyDescent="0.2">
      <c r="B11" s="1202" t="s">
        <v>194</v>
      </c>
      <c r="C11" s="905">
        <v>0.27686533151830639</v>
      </c>
      <c r="D11" s="905">
        <v>0.73162627618285514</v>
      </c>
      <c r="E11" s="905">
        <v>1.1509777981449458</v>
      </c>
      <c r="F11" s="905">
        <v>1.6336821163302433</v>
      </c>
      <c r="G11" s="1199">
        <v>2.1971372991755218</v>
      </c>
    </row>
    <row r="12" spans="1:7" x14ac:dyDescent="0.2">
      <c r="B12" s="1203" t="s">
        <v>195</v>
      </c>
      <c r="C12" s="905">
        <v>-8.8712503193580233E-2</v>
      </c>
      <c r="D12" s="905">
        <v>-0.20446015767260178</v>
      </c>
      <c r="E12" s="905">
        <v>-0.23987845360911614</v>
      </c>
      <c r="F12" s="905">
        <v>-0.26754250240992133</v>
      </c>
      <c r="G12" s="1199">
        <v>-0.29253685950533692</v>
      </c>
    </row>
    <row r="13" spans="1:7" ht="24" customHeight="1" thickBot="1" x14ac:dyDescent="0.25">
      <c r="B13" s="1238" t="s">
        <v>196</v>
      </c>
      <c r="C13" s="1239"/>
      <c r="D13" s="1239"/>
      <c r="E13" s="1239"/>
      <c r="F13" s="1239"/>
      <c r="G13" s="1240"/>
    </row>
  </sheetData>
  <mergeCells count="2">
    <mergeCell ref="C4:G4"/>
    <mergeCell ref="B13:G13"/>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3"/>
  </sheetPr>
  <dimension ref="A1:G28"/>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7.25" thickBot="1" x14ac:dyDescent="0.3">
      <c r="B2" s="8" t="s">
        <v>38</v>
      </c>
    </row>
    <row r="3" spans="1:7" ht="14.25" thickTop="1" thickBot="1" x14ac:dyDescent="0.25">
      <c r="B3" s="384"/>
      <c r="C3" s="385"/>
      <c r="D3" s="386"/>
      <c r="E3" s="386"/>
      <c r="F3" s="386"/>
      <c r="G3" s="387"/>
    </row>
    <row r="4" spans="1:7" x14ac:dyDescent="0.2">
      <c r="B4" s="298"/>
      <c r="C4" s="1333" t="s">
        <v>184</v>
      </c>
      <c r="D4" s="1333"/>
      <c r="E4" s="1333"/>
      <c r="F4" s="1333"/>
      <c r="G4" s="1334"/>
    </row>
    <row r="5" spans="1:7" x14ac:dyDescent="0.2">
      <c r="B5" s="299"/>
      <c r="C5" s="1335" t="s">
        <v>199</v>
      </c>
      <c r="D5" s="1335"/>
      <c r="E5" s="1335"/>
      <c r="F5" s="1335"/>
      <c r="G5" s="1336"/>
    </row>
    <row r="6" spans="1:7" x14ac:dyDescent="0.2">
      <c r="B6" s="300"/>
      <c r="C6" s="226" t="s">
        <v>185</v>
      </c>
      <c r="D6" s="226" t="s">
        <v>186</v>
      </c>
      <c r="E6" s="226" t="s">
        <v>187</v>
      </c>
      <c r="F6" s="226" t="s">
        <v>188</v>
      </c>
      <c r="G6" s="388" t="s">
        <v>189</v>
      </c>
    </row>
    <row r="7" spans="1:7" x14ac:dyDescent="0.2">
      <c r="B7" s="230" t="s">
        <v>547</v>
      </c>
      <c r="C7" s="389"/>
      <c r="D7" s="389"/>
      <c r="E7" s="389"/>
      <c r="F7" s="389"/>
      <c r="G7" s="390"/>
    </row>
    <row r="8" spans="1:7" x14ac:dyDescent="0.2">
      <c r="B8" s="391" t="s">
        <v>312</v>
      </c>
      <c r="C8" s="240">
        <v>12.097880415136251</v>
      </c>
      <c r="D8" s="240">
        <v>13.68900569460116</v>
      </c>
      <c r="E8" s="240">
        <v>13.186951486481805</v>
      </c>
      <c r="F8" s="240">
        <v>14.214181227832039</v>
      </c>
      <c r="G8" s="241">
        <v>15.699060584641336</v>
      </c>
    </row>
    <row r="9" spans="1:7" x14ac:dyDescent="0.2">
      <c r="B9" s="391" t="s">
        <v>316</v>
      </c>
      <c r="C9" s="240">
        <v>11.854696760020813</v>
      </c>
      <c r="D9" s="240">
        <v>13.20074583330732</v>
      </c>
      <c r="E9" s="240">
        <v>12.462817063612041</v>
      </c>
      <c r="F9" s="240">
        <v>13.639967025057764</v>
      </c>
      <c r="G9" s="241">
        <v>15.048451417522166</v>
      </c>
    </row>
    <row r="10" spans="1:7" x14ac:dyDescent="0.2">
      <c r="B10" s="392" t="s">
        <v>352</v>
      </c>
      <c r="C10" s="303">
        <v>-0.2431836551154376</v>
      </c>
      <c r="D10" s="303">
        <v>-0.48825986129384091</v>
      </c>
      <c r="E10" s="303">
        <v>-0.72413442286976348</v>
      </c>
      <c r="F10" s="303">
        <v>-0.57421420277427515</v>
      </c>
      <c r="G10" s="304">
        <v>-0.65060916711916938</v>
      </c>
    </row>
    <row r="11" spans="1:7" x14ac:dyDescent="0.2">
      <c r="B11" s="176" t="s">
        <v>548</v>
      </c>
      <c r="C11" s="240"/>
      <c r="D11" s="240"/>
      <c r="E11" s="240"/>
      <c r="F11" s="240"/>
      <c r="G11" s="241"/>
    </row>
    <row r="12" spans="1:7" x14ac:dyDescent="0.2">
      <c r="B12" s="391" t="s">
        <v>312</v>
      </c>
      <c r="C12" s="266">
        <v>41.091975885834302</v>
      </c>
      <c r="D12" s="266">
        <v>42.85378725901603</v>
      </c>
      <c r="E12" s="266">
        <v>44.679344076671384</v>
      </c>
      <c r="F12" s="266">
        <v>46.395170804591196</v>
      </c>
      <c r="G12" s="267">
        <v>48.388606898893222</v>
      </c>
    </row>
    <row r="13" spans="1:7" x14ac:dyDescent="0.2">
      <c r="B13" s="391" t="s">
        <v>316</v>
      </c>
      <c r="C13" s="266">
        <v>41.101593198449699</v>
      </c>
      <c r="D13" s="266">
        <v>43.158608114491457</v>
      </c>
      <c r="E13" s="266">
        <v>44.96380868168395</v>
      </c>
      <c r="F13" s="266">
        <v>46.687562337738854</v>
      </c>
      <c r="G13" s="267">
        <v>48.658828697284228</v>
      </c>
    </row>
    <row r="14" spans="1:7" x14ac:dyDescent="0.2">
      <c r="B14" s="176" t="s">
        <v>352</v>
      </c>
      <c r="C14" s="306">
        <v>9.6173126153971111E-3</v>
      </c>
      <c r="D14" s="306">
        <v>0.30482085547542681</v>
      </c>
      <c r="E14" s="306">
        <v>0.2844646050125661</v>
      </c>
      <c r="F14" s="306">
        <v>0.29239153314765787</v>
      </c>
      <c r="G14" s="307">
        <v>0.27022179839100602</v>
      </c>
    </row>
    <row r="15" spans="1:7" x14ac:dyDescent="0.2">
      <c r="B15" s="396" t="s">
        <v>191</v>
      </c>
      <c r="C15" s="266"/>
      <c r="D15" s="266"/>
      <c r="E15" s="266"/>
      <c r="F15" s="266"/>
      <c r="G15" s="267"/>
    </row>
    <row r="16" spans="1:7" x14ac:dyDescent="0.2">
      <c r="B16" s="124" t="s">
        <v>549</v>
      </c>
      <c r="C16" s="266">
        <v>0</v>
      </c>
      <c r="D16" s="266">
        <v>0.13407501106347894</v>
      </c>
      <c r="E16" s="266">
        <v>0.14011171312927545</v>
      </c>
      <c r="F16" s="266">
        <v>7.2288136364720243E-2</v>
      </c>
      <c r="G16" s="267">
        <v>7.5290422881555089E-2</v>
      </c>
    </row>
    <row r="17" spans="2:7" x14ac:dyDescent="0.2">
      <c r="B17" s="271" t="s">
        <v>550</v>
      </c>
      <c r="C17" s="272">
        <v>9.6173126153971111E-3</v>
      </c>
      <c r="D17" s="272">
        <v>0.17074584441194787</v>
      </c>
      <c r="E17" s="272">
        <v>0.14435289188329065</v>
      </c>
      <c r="F17" s="272">
        <v>0.22010339678293761</v>
      </c>
      <c r="G17" s="273">
        <v>0.19493137550945094</v>
      </c>
    </row>
    <row r="18" spans="2:7" x14ac:dyDescent="0.2">
      <c r="B18" s="176" t="s">
        <v>551</v>
      </c>
      <c r="C18" s="393"/>
      <c r="D18" s="393"/>
      <c r="E18" s="393"/>
      <c r="F18" s="393"/>
      <c r="G18" s="394"/>
    </row>
    <row r="19" spans="2:7" x14ac:dyDescent="0.2">
      <c r="B19" s="391" t="s">
        <v>312</v>
      </c>
      <c r="C19" s="395">
        <v>-28.994095470698049</v>
      </c>
      <c r="D19" s="395">
        <v>-29.16478156441487</v>
      </c>
      <c r="E19" s="395">
        <v>-31.491394544264534</v>
      </c>
      <c r="F19" s="395">
        <v>-32.183955660697031</v>
      </c>
      <c r="G19" s="267">
        <v>-32.688733992490832</v>
      </c>
    </row>
    <row r="20" spans="2:7" x14ac:dyDescent="0.2">
      <c r="B20" s="391" t="s">
        <v>316</v>
      </c>
      <c r="C20" s="395">
        <v>-29.246896438428887</v>
      </c>
      <c r="D20" s="395">
        <v>-29.957862281184141</v>
      </c>
      <c r="E20" s="395">
        <v>-32.500991618071922</v>
      </c>
      <c r="F20" s="395">
        <v>-33.047595312681089</v>
      </c>
      <c r="G20" s="267">
        <v>-33.610377279762062</v>
      </c>
    </row>
    <row r="21" spans="2:7" x14ac:dyDescent="0.2">
      <c r="B21" s="176" t="s">
        <v>352</v>
      </c>
      <c r="C21" s="306">
        <v>-0.25280096773083827</v>
      </c>
      <c r="D21" s="306">
        <v>-0.79308071676927128</v>
      </c>
      <c r="E21" s="306">
        <v>-1.0095970738073881</v>
      </c>
      <c r="F21" s="306">
        <v>-0.86363965198405879</v>
      </c>
      <c r="G21" s="307">
        <v>-0.92164328727123035</v>
      </c>
    </row>
    <row r="22" spans="2:7" x14ac:dyDescent="0.2">
      <c r="B22" s="396" t="s">
        <v>191</v>
      </c>
      <c r="C22" s="393"/>
      <c r="D22" s="393"/>
      <c r="E22" s="393"/>
      <c r="F22" s="393"/>
      <c r="G22" s="394"/>
    </row>
    <row r="23" spans="2:7" x14ac:dyDescent="0.2">
      <c r="B23" s="375" t="s">
        <v>527</v>
      </c>
      <c r="C23" s="376">
        <v>-0.14209876345543848</v>
      </c>
      <c r="D23" s="376">
        <v>-0.35420540593413397</v>
      </c>
      <c r="E23" s="376">
        <v>-0.29257501425954618</v>
      </c>
      <c r="F23" s="376">
        <v>-0.41158017129270952</v>
      </c>
      <c r="G23" s="377">
        <v>-0.60949438022115765</v>
      </c>
    </row>
    <row r="24" spans="2:7" x14ac:dyDescent="0.2">
      <c r="B24" s="995" t="s">
        <v>552</v>
      </c>
      <c r="C24" s="266">
        <v>-8.0000000000000002E-3</v>
      </c>
      <c r="D24" s="266">
        <v>-2.1000000000000001E-2</v>
      </c>
      <c r="E24" s="266">
        <v>-3.5999999999999997E-2</v>
      </c>
      <c r="F24" s="266">
        <v>-8.1000000000000003E-2</v>
      </c>
      <c r="G24" s="267">
        <v>-0.17100000000000001</v>
      </c>
    </row>
    <row r="25" spans="2:7" x14ac:dyDescent="0.2">
      <c r="B25" s="995" t="s">
        <v>553</v>
      </c>
      <c r="C25" s="266">
        <v>-0.12700897927739982</v>
      </c>
      <c r="D25" s="266">
        <v>-0.23822445553307731</v>
      </c>
      <c r="E25" s="266">
        <v>-0.22704760831487764</v>
      </c>
      <c r="F25" s="266">
        <v>-0.16330561382003111</v>
      </c>
      <c r="G25" s="267">
        <v>-0.11273674613871663</v>
      </c>
    </row>
    <row r="26" spans="2:7" x14ac:dyDescent="0.2">
      <c r="B26" s="995" t="s">
        <v>554</v>
      </c>
      <c r="C26" s="266">
        <v>-5.0000000000000001E-3</v>
      </c>
      <c r="D26" s="266">
        <v>-4.4999999999999998E-2</v>
      </c>
      <c r="E26" s="266">
        <v>-8.2000000000000003E-2</v>
      </c>
      <c r="F26" s="266">
        <v>-9.2999999999999999E-2</v>
      </c>
      <c r="G26" s="267">
        <v>-8.5999999999999993E-2</v>
      </c>
    </row>
    <row r="27" spans="2:7" x14ac:dyDescent="0.2">
      <c r="B27" s="995" t="s">
        <v>252</v>
      </c>
      <c r="C27" s="266">
        <v>-2.0897841780386645E-3</v>
      </c>
      <c r="D27" s="266">
        <v>-4.9980950401056656E-2</v>
      </c>
      <c r="E27" s="266">
        <v>5.2472594055331445E-2</v>
      </c>
      <c r="F27" s="266">
        <v>-7.4274557472678415E-2</v>
      </c>
      <c r="G27" s="267">
        <v>-0.23975763408244105</v>
      </c>
    </row>
    <row r="28" spans="2:7" ht="13.5" thickBot="1" x14ac:dyDescent="0.25">
      <c r="B28" s="397" t="s">
        <v>343</v>
      </c>
      <c r="C28" s="398">
        <v>-0.11070220427539977</v>
      </c>
      <c r="D28" s="398">
        <v>-0.43887531083513731</v>
      </c>
      <c r="E28" s="398">
        <v>-0.71702205954784182</v>
      </c>
      <c r="F28" s="398">
        <v>-0.45205948069134927</v>
      </c>
      <c r="G28" s="398">
        <v>-0.31214890705007264</v>
      </c>
    </row>
  </sheetData>
  <mergeCells count="2">
    <mergeCell ref="C4:G4"/>
    <mergeCell ref="C5:G5"/>
  </mergeCells>
  <conditionalFormatting sqref="B8:B9 B12:B13 B19:B20 B26">
    <cfRule type="cellIs" dxfId="26" priority="7" stopIfTrue="1" operator="equal">
      <formula>"End"</formula>
    </cfRule>
  </conditionalFormatting>
  <conditionalFormatting sqref="B4:B6">
    <cfRule type="cellIs" dxfId="25" priority="6" stopIfTrue="1" operator="equal">
      <formula>"End"</formula>
    </cfRule>
  </conditionalFormatting>
  <conditionalFormatting sqref="B23">
    <cfRule type="cellIs" dxfId="24" priority="5" stopIfTrue="1" operator="equal">
      <formula>"End"</formula>
    </cfRule>
  </conditionalFormatting>
  <conditionalFormatting sqref="B24">
    <cfRule type="cellIs" dxfId="23" priority="4" stopIfTrue="1" operator="equal">
      <formula>"End"</formula>
    </cfRule>
  </conditionalFormatting>
  <conditionalFormatting sqref="B25">
    <cfRule type="cellIs" dxfId="22" priority="3" stopIfTrue="1" operator="equal">
      <formula>"End"</formula>
    </cfRule>
  </conditionalFormatting>
  <conditionalFormatting sqref="B28">
    <cfRule type="cellIs" dxfId="21" priority="2" stopIfTrue="1" operator="equal">
      <formula>"End"</formula>
    </cfRule>
  </conditionalFormatting>
  <conditionalFormatting sqref="B27">
    <cfRule type="cellIs" dxfId="2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3"/>
  </sheetPr>
  <dimension ref="A1:H39"/>
  <sheetViews>
    <sheetView zoomScaleNormal="100" workbookViewId="0"/>
  </sheetViews>
  <sheetFormatPr defaultRowHeight="12.75" x14ac:dyDescent="0.2"/>
  <cols>
    <col min="1" max="1" width="9.140625" style="7"/>
    <col min="2" max="2" width="35.140625" style="7" customWidth="1"/>
    <col min="3" max="8" width="9.42578125" style="7" customWidth="1"/>
    <col min="9" max="16384" width="9.140625" style="7"/>
  </cols>
  <sheetData>
    <row r="1" spans="1:8" ht="39.950000000000003" customHeight="1" x14ac:dyDescent="0.2">
      <c r="A1" s="9" t="s">
        <v>90</v>
      </c>
    </row>
    <row r="2" spans="1:8" ht="16.5" x14ac:dyDescent="0.25">
      <c r="B2" s="8" t="s">
        <v>37</v>
      </c>
    </row>
    <row r="3" spans="1:8" ht="13.5" thickBot="1" x14ac:dyDescent="0.25">
      <c r="B3" s="572"/>
      <c r="C3" s="573"/>
      <c r="D3" s="573"/>
      <c r="E3" s="573"/>
      <c r="F3" s="573"/>
      <c r="G3" s="573"/>
      <c r="H3" s="574"/>
    </row>
    <row r="4" spans="1:8" x14ac:dyDescent="0.2">
      <c r="B4" s="575"/>
      <c r="C4" s="1397" t="s">
        <v>184</v>
      </c>
      <c r="D4" s="1397"/>
      <c r="E4" s="1397"/>
      <c r="F4" s="1397"/>
      <c r="G4" s="1397"/>
      <c r="H4" s="1398"/>
    </row>
    <row r="5" spans="1:8" x14ac:dyDescent="0.2">
      <c r="B5" s="576"/>
      <c r="C5" s="1399" t="s">
        <v>199</v>
      </c>
      <c r="D5" s="1399"/>
      <c r="E5" s="1399"/>
      <c r="F5" s="1399"/>
      <c r="G5" s="1399"/>
      <c r="H5" s="1400"/>
    </row>
    <row r="6" spans="1:8" x14ac:dyDescent="0.2">
      <c r="B6" s="576"/>
      <c r="C6" s="463" t="s">
        <v>185</v>
      </c>
      <c r="D6" s="463" t="s">
        <v>186</v>
      </c>
      <c r="E6" s="463" t="s">
        <v>187</v>
      </c>
      <c r="F6" s="577" t="s">
        <v>188</v>
      </c>
      <c r="G6" s="577" t="s">
        <v>189</v>
      </c>
      <c r="H6" s="578" t="s">
        <v>201</v>
      </c>
    </row>
    <row r="7" spans="1:8" x14ac:dyDescent="0.2">
      <c r="B7" s="579" t="s">
        <v>646</v>
      </c>
      <c r="C7" s="580"/>
      <c r="D7" s="581">
        <v>-0.19746761532455875</v>
      </c>
      <c r="E7" s="581">
        <v>-0.62109062025435091</v>
      </c>
      <c r="F7" s="581">
        <v>-0.85673780209466099</v>
      </c>
      <c r="G7" s="581">
        <v>-0.81675679101714449</v>
      </c>
      <c r="H7" s="582">
        <v>-1.0211824933238638</v>
      </c>
    </row>
    <row r="8" spans="1:8" x14ac:dyDescent="0.2">
      <c r="B8" s="1026" t="s">
        <v>191</v>
      </c>
      <c r="C8" s="583"/>
      <c r="D8" s="583"/>
      <c r="E8" s="583"/>
      <c r="F8" s="583"/>
      <c r="G8" s="583"/>
      <c r="H8" s="584"/>
    </row>
    <row r="9" spans="1:8" x14ac:dyDescent="0.2">
      <c r="B9" s="585" t="s">
        <v>647</v>
      </c>
      <c r="C9" s="586"/>
      <c r="D9" s="581">
        <v>1.1842295224399999</v>
      </c>
      <c r="E9" s="581">
        <v>2.7419024509632237</v>
      </c>
      <c r="F9" s="581">
        <v>4.5721674010168378</v>
      </c>
      <c r="G9" s="581">
        <v>6.6695917622484773</v>
      </c>
      <c r="H9" s="582">
        <v>7.9671904729749805</v>
      </c>
    </row>
    <row r="10" spans="1:8" x14ac:dyDescent="0.2">
      <c r="B10" s="1027" t="s">
        <v>191</v>
      </c>
      <c r="C10" s="586"/>
      <c r="D10" s="586"/>
      <c r="E10" s="586"/>
      <c r="F10" s="586"/>
      <c r="G10" s="586"/>
      <c r="H10" s="587"/>
    </row>
    <row r="11" spans="1:8" ht="14.25" x14ac:dyDescent="0.2">
      <c r="B11" s="1020" t="s">
        <v>1027</v>
      </c>
      <c r="C11" s="580"/>
      <c r="D11" s="1021">
        <v>0.51162716662999996</v>
      </c>
      <c r="E11" s="1021">
        <v>1.23039039846</v>
      </c>
      <c r="F11" s="1021">
        <v>1.89824567098</v>
      </c>
      <c r="G11" s="1021">
        <v>2.4683929878200002</v>
      </c>
      <c r="H11" s="1022">
        <v>2.8559567134199999</v>
      </c>
    </row>
    <row r="12" spans="1:8" ht="14.25" x14ac:dyDescent="0.2">
      <c r="B12" s="1020" t="s">
        <v>1028</v>
      </c>
      <c r="C12" s="580"/>
      <c r="D12" s="1021">
        <v>0.67260235580999994</v>
      </c>
      <c r="E12" s="1021">
        <v>1.50726398679</v>
      </c>
      <c r="F12" s="1021">
        <v>2.3827866575400001</v>
      </c>
      <c r="G12" s="1021">
        <v>3.2446295091199997</v>
      </c>
      <c r="H12" s="1022">
        <v>3.8429039002300001</v>
      </c>
    </row>
    <row r="13" spans="1:8" x14ac:dyDescent="0.2">
      <c r="B13" s="1020" t="s">
        <v>648</v>
      </c>
      <c r="C13" s="580"/>
      <c r="D13" s="1021">
        <v>0</v>
      </c>
      <c r="E13" s="1021">
        <v>4.2480657132238702E-3</v>
      </c>
      <c r="F13" s="1021">
        <v>0.29113507249683795</v>
      </c>
      <c r="G13" s="1021">
        <v>0.95656926530847708</v>
      </c>
      <c r="H13" s="1022">
        <v>1.2683298593249801</v>
      </c>
    </row>
    <row r="14" spans="1:8" x14ac:dyDescent="0.2">
      <c r="B14" s="588" t="s">
        <v>649</v>
      </c>
      <c r="C14" s="586"/>
      <c r="D14" s="581">
        <v>-1.5546971377645586</v>
      </c>
      <c r="E14" s="581">
        <v>-3.5789930712175746</v>
      </c>
      <c r="F14" s="581">
        <v>-5.6449052031114988</v>
      </c>
      <c r="G14" s="581">
        <v>-7.6713485532656218</v>
      </c>
      <c r="H14" s="582">
        <v>-9.1633729662988443</v>
      </c>
    </row>
    <row r="15" spans="1:8" x14ac:dyDescent="0.2">
      <c r="B15" s="1023" t="s">
        <v>191</v>
      </c>
      <c r="C15" s="1024"/>
      <c r="D15" s="1024"/>
      <c r="E15" s="1024"/>
      <c r="F15" s="1024"/>
      <c r="G15" s="1024"/>
      <c r="H15" s="1024"/>
    </row>
    <row r="16" spans="1:8" ht="14.25" x14ac:dyDescent="0.2">
      <c r="B16" s="1025" t="s">
        <v>1029</v>
      </c>
      <c r="C16" s="1024"/>
      <c r="D16" s="1021">
        <v>-0.84864078930999998</v>
      </c>
      <c r="E16" s="1021">
        <v>-2.1774581094099998</v>
      </c>
      <c r="F16" s="1021">
        <v>-3.4859256806599999</v>
      </c>
      <c r="G16" s="1021">
        <v>-4.6834201476299997</v>
      </c>
      <c r="H16" s="1021">
        <v>-5.5222647096999999</v>
      </c>
    </row>
    <row r="17" spans="2:8" x14ac:dyDescent="0.2">
      <c r="B17" s="1025" t="s">
        <v>650</v>
      </c>
      <c r="C17" s="1024"/>
      <c r="D17" s="1021">
        <v>-0.120168663847111</v>
      </c>
      <c r="E17" s="1021">
        <v>-0.29851099376192186</v>
      </c>
      <c r="F17" s="1021">
        <v>-0.48820441620597294</v>
      </c>
      <c r="G17" s="1021">
        <v>-0.67356846550991012</v>
      </c>
      <c r="H17" s="1022">
        <v>-0.79745464454511839</v>
      </c>
    </row>
    <row r="18" spans="2:8" x14ac:dyDescent="0.2">
      <c r="B18" s="1025" t="s">
        <v>651</v>
      </c>
      <c r="C18" s="1024"/>
      <c r="D18" s="1021">
        <v>-0.2135502021500402</v>
      </c>
      <c r="E18" s="1021">
        <v>-0.51868255832425203</v>
      </c>
      <c r="F18" s="1021">
        <v>-0.86859399381131019</v>
      </c>
      <c r="G18" s="1021">
        <v>-1.2192035976133397</v>
      </c>
      <c r="H18" s="1022">
        <v>-1.4774823514536033</v>
      </c>
    </row>
    <row r="19" spans="2:8" x14ac:dyDescent="0.2">
      <c r="B19" s="1025" t="s">
        <v>652</v>
      </c>
      <c r="C19" s="1024"/>
      <c r="D19" s="1021">
        <v>-0.16172949591000002</v>
      </c>
      <c r="E19" s="1021">
        <v>-0.39080020703000001</v>
      </c>
      <c r="F19" s="1021">
        <v>-0.67365300251000026</v>
      </c>
      <c r="G19" s="1021">
        <v>-0.9908334081800001</v>
      </c>
      <c r="H19" s="1022">
        <v>-1.24319718615</v>
      </c>
    </row>
    <row r="20" spans="2:8" x14ac:dyDescent="0.2">
      <c r="B20" s="1025" t="s">
        <v>653</v>
      </c>
      <c r="C20" s="1024"/>
      <c r="D20" s="1021">
        <v>-0.21060798654740751</v>
      </c>
      <c r="E20" s="1021">
        <v>-0.19354120269140132</v>
      </c>
      <c r="F20" s="1021">
        <v>-0.12852810992421607</v>
      </c>
      <c r="G20" s="1021">
        <v>-0.10432293433237205</v>
      </c>
      <c r="H20" s="1022">
        <v>-0.12297407445012237</v>
      </c>
    </row>
    <row r="21" spans="2:8" x14ac:dyDescent="0.2">
      <c r="B21" s="588" t="s">
        <v>654</v>
      </c>
      <c r="C21" s="581"/>
      <c r="D21" s="581">
        <v>0.17299999999999999</v>
      </c>
      <c r="E21" s="581">
        <v>0.216</v>
      </c>
      <c r="F21" s="581">
        <v>0.216</v>
      </c>
      <c r="G21" s="581">
        <v>0.185</v>
      </c>
      <c r="H21" s="582">
        <v>0.17499999999999999</v>
      </c>
    </row>
    <row r="22" spans="2:8" x14ac:dyDescent="0.2">
      <c r="B22" s="589"/>
      <c r="C22" s="1401" t="s">
        <v>637</v>
      </c>
      <c r="D22" s="1401"/>
      <c r="E22" s="1401"/>
      <c r="F22" s="1401"/>
      <c r="G22" s="1401"/>
      <c r="H22" s="1402"/>
    </row>
    <row r="23" spans="2:8" x14ac:dyDescent="0.2">
      <c r="B23" s="579" t="s">
        <v>646</v>
      </c>
      <c r="C23" s="590">
        <v>-0.38134867323199217</v>
      </c>
      <c r="D23" s="590">
        <v>0.32329038744390315</v>
      </c>
      <c r="E23" s="590">
        <v>0.58316233638794113</v>
      </c>
      <c r="F23" s="590">
        <v>0.75930858440617999</v>
      </c>
      <c r="G23" s="590">
        <v>1.1098663865593743</v>
      </c>
      <c r="H23" s="590"/>
    </row>
    <row r="24" spans="2:8" x14ac:dyDescent="0.2">
      <c r="B24" s="1026" t="s">
        <v>191</v>
      </c>
      <c r="C24" s="591"/>
      <c r="D24" s="591"/>
      <c r="E24" s="591"/>
      <c r="F24" s="591"/>
      <c r="G24" s="591"/>
      <c r="H24" s="592"/>
    </row>
    <row r="25" spans="2:8" x14ac:dyDescent="0.2">
      <c r="B25" s="593" t="s">
        <v>498</v>
      </c>
      <c r="C25" s="590">
        <v>0</v>
      </c>
      <c r="D25" s="590">
        <v>1.1871746740536725E-2</v>
      </c>
      <c r="E25" s="590">
        <v>6.4161501162499038E-2</v>
      </c>
      <c r="F25" s="590">
        <v>0.12989545538648289</v>
      </c>
      <c r="G25" s="590">
        <v>0.17688806533660867</v>
      </c>
      <c r="H25" s="584"/>
    </row>
    <row r="26" spans="2:8" x14ac:dyDescent="0.2">
      <c r="B26" s="593" t="s">
        <v>655</v>
      </c>
      <c r="C26" s="581">
        <v>-0.37659302089888352</v>
      </c>
      <c r="D26" s="581">
        <v>0.13841864070336646</v>
      </c>
      <c r="E26" s="581">
        <v>0.30411820849840587</v>
      </c>
      <c r="F26" s="581">
        <v>0.42288477160030585</v>
      </c>
      <c r="G26" s="581">
        <v>0.73605063433598938</v>
      </c>
      <c r="H26" s="584"/>
    </row>
    <row r="27" spans="2:8" x14ac:dyDescent="0.2">
      <c r="B27" s="1027" t="s">
        <v>191</v>
      </c>
      <c r="C27" s="1021"/>
      <c r="D27" s="1021"/>
      <c r="E27" s="1021"/>
      <c r="F27" s="1021"/>
      <c r="G27" s="1021"/>
      <c r="H27" s="1022"/>
    </row>
    <row r="28" spans="2:8" x14ac:dyDescent="0.2">
      <c r="B28" s="1020" t="str">
        <f>'[18]UC diagnostics'!B26</f>
        <v>Modelling changes</v>
      </c>
      <c r="C28" s="1021"/>
      <c r="D28" s="1021">
        <v>0.12908011150756629</v>
      </c>
      <c r="E28" s="1021">
        <v>0.41997421935675855</v>
      </c>
      <c r="F28" s="1021">
        <v>0.72229920439523765</v>
      </c>
      <c r="G28" s="1021">
        <v>0.94216258026484923</v>
      </c>
      <c r="H28" s="1022"/>
    </row>
    <row r="29" spans="2:8" x14ac:dyDescent="0.2">
      <c r="B29" s="1020" t="str">
        <f>'[18]UC diagnostics'!B27</f>
        <v>Recostings of measures</v>
      </c>
      <c r="C29" s="1021"/>
      <c r="D29" s="1021">
        <v>6.6052058065490887E-2</v>
      </c>
      <c r="E29" s="1021">
        <v>0.21093103409412753</v>
      </c>
      <c r="F29" s="1021">
        <v>0.2318676789406677</v>
      </c>
      <c r="G29" s="1021">
        <v>0.28846011065525839</v>
      </c>
      <c r="H29" s="1022"/>
    </row>
    <row r="30" spans="2:8" x14ac:dyDescent="0.2">
      <c r="B30" s="1020" t="str">
        <f>'[18]UC diagnostics'!B28</f>
        <v>Updated volumes</v>
      </c>
      <c r="C30" s="1021"/>
      <c r="D30" s="1021">
        <v>1.2948489343694903E-2</v>
      </c>
      <c r="E30" s="1021">
        <v>3.4696352401629882E-2</v>
      </c>
      <c r="F30" s="1021">
        <v>5.8797092033935926E-2</v>
      </c>
      <c r="G30" s="1021">
        <v>6.1515226392031136E-2</v>
      </c>
      <c r="H30" s="1022"/>
    </row>
    <row r="31" spans="2:8" x14ac:dyDescent="0.2">
      <c r="B31" s="1020" t="str">
        <f>'[18]UC diagnostics'!B29</f>
        <v>Revised income disregard modelling</v>
      </c>
      <c r="C31" s="1021"/>
      <c r="D31" s="1021">
        <v>-2.2676364230190926E-2</v>
      </c>
      <c r="E31" s="1021">
        <v>-3.6952574415130016E-2</v>
      </c>
      <c r="F31" s="1021">
        <v>-2.799370867063378E-2</v>
      </c>
      <c r="G31" s="1021">
        <v>-1.0324332913629903E-2</v>
      </c>
      <c r="H31" s="1022"/>
    </row>
    <row r="32" spans="2:8" x14ac:dyDescent="0.2">
      <c r="B32" s="1020" t="str">
        <f>'[18]UC diagnostics'!B30</f>
        <v>Revised fraud and error modelling</v>
      </c>
      <c r="C32" s="1021"/>
      <c r="D32" s="1021">
        <v>1.5427014195314427E-2</v>
      </c>
      <c r="E32" s="1021">
        <v>-0.17708273588100304</v>
      </c>
      <c r="F32" s="1021">
        <v>-0.32252009382732183</v>
      </c>
      <c r="G32" s="1021">
        <v>-0.25859356300902087</v>
      </c>
      <c r="H32" s="1022"/>
    </row>
    <row r="33" spans="2:8" x14ac:dyDescent="0.2">
      <c r="B33" s="1020" t="str">
        <f>'[18]UC diagnostics'!B31</f>
        <v>Updated FRS data to 2015-16</v>
      </c>
      <c r="C33" s="1028">
        <v>-0.37659302089888352</v>
      </c>
      <c r="D33" s="1028"/>
      <c r="E33" s="1028"/>
      <c r="F33" s="1028"/>
      <c r="G33" s="1028"/>
      <c r="H33" s="1029"/>
    </row>
    <row r="34" spans="2:8" x14ac:dyDescent="0.2">
      <c r="B34" s="1020" t="str">
        <f>'[18]UC diagnostics'!B32</f>
        <v>In-year modelling</v>
      </c>
      <c r="C34" s="1021"/>
      <c r="D34" s="1021">
        <v>-9.5675070873111973E-2</v>
      </c>
      <c r="E34" s="1021">
        <v>-0.19171583487842314</v>
      </c>
      <c r="F34" s="1021">
        <v>-0.28110840862213898</v>
      </c>
      <c r="G34" s="1021">
        <v>-0.36673003594285414</v>
      </c>
      <c r="H34" s="1022"/>
    </row>
    <row r="35" spans="2:8" x14ac:dyDescent="0.2">
      <c r="B35" s="1020" t="str">
        <f>'[18]UC diagnostics'!B33</f>
        <v>Lower take-up</v>
      </c>
      <c r="C35" s="1030"/>
      <c r="D35" s="1030">
        <v>3.3262402694602837E-2</v>
      </c>
      <c r="E35" s="1030">
        <v>4.4267747820446006E-2</v>
      </c>
      <c r="F35" s="1030">
        <v>4.154300735055904E-2</v>
      </c>
      <c r="G35" s="1030">
        <v>7.9560648889355601E-2</v>
      </c>
      <c r="H35" s="1031"/>
    </row>
    <row r="36" spans="2:8" x14ac:dyDescent="0.2">
      <c r="B36" s="588" t="s">
        <v>654</v>
      </c>
      <c r="C36" s="594"/>
      <c r="D36" s="594">
        <v>0.17299999999999999</v>
      </c>
      <c r="E36" s="594">
        <v>0.216</v>
      </c>
      <c r="F36" s="594">
        <v>0.216</v>
      </c>
      <c r="G36" s="594">
        <v>0.185</v>
      </c>
      <c r="H36" s="595"/>
    </row>
    <row r="37" spans="2:8" ht="12" customHeight="1" thickBot="1" x14ac:dyDescent="0.25">
      <c r="B37" s="1403" t="s">
        <v>1030</v>
      </c>
      <c r="C37" s="1404"/>
      <c r="D37" s="1404"/>
      <c r="E37" s="1404"/>
      <c r="F37" s="1404"/>
      <c r="G37" s="1404"/>
      <c r="H37" s="1405"/>
    </row>
    <row r="38" spans="2:8" ht="12" customHeight="1" thickTop="1" thickBot="1" x14ac:dyDescent="0.25">
      <c r="B38" s="1406" t="s">
        <v>1031</v>
      </c>
      <c r="C38" s="1407"/>
      <c r="D38" s="1407"/>
      <c r="E38" s="1407"/>
      <c r="F38" s="1407"/>
      <c r="G38" s="1407"/>
      <c r="H38" s="1408"/>
    </row>
    <row r="39" spans="2:8" ht="12" customHeight="1" thickTop="1" thickBot="1" x14ac:dyDescent="0.25">
      <c r="B39" s="1394" t="s">
        <v>1032</v>
      </c>
      <c r="C39" s="1395"/>
      <c r="D39" s="1395"/>
      <c r="E39" s="1395"/>
      <c r="F39" s="1395"/>
      <c r="G39" s="1395"/>
      <c r="H39" s="1396"/>
    </row>
  </sheetData>
  <mergeCells count="6">
    <mergeCell ref="B39:H39"/>
    <mergeCell ref="C4:H4"/>
    <mergeCell ref="C5:H5"/>
    <mergeCell ref="C22:H22"/>
    <mergeCell ref="B37:H37"/>
    <mergeCell ref="B38:H3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3"/>
  </sheetPr>
  <dimension ref="A1:I10"/>
  <sheetViews>
    <sheetView zoomScaleNormal="100" workbookViewId="0"/>
  </sheetViews>
  <sheetFormatPr defaultRowHeight="12.75" x14ac:dyDescent="0.2"/>
  <cols>
    <col min="1" max="1" width="9.140625" style="7"/>
    <col min="2" max="2" width="35.7109375" style="7" customWidth="1"/>
    <col min="3" max="9" width="8" style="7" customWidth="1"/>
    <col min="10" max="16384" width="9.140625" style="7"/>
  </cols>
  <sheetData>
    <row r="1" spans="1:9" ht="39.950000000000003" customHeight="1" x14ac:dyDescent="0.2">
      <c r="A1" s="9" t="s">
        <v>90</v>
      </c>
    </row>
    <row r="2" spans="1:9" ht="16.5" x14ac:dyDescent="0.25">
      <c r="B2" s="8" t="s">
        <v>39</v>
      </c>
    </row>
    <row r="3" spans="1:9" ht="13.5" thickBot="1" x14ac:dyDescent="0.25">
      <c r="B3" s="131"/>
      <c r="C3" s="399"/>
      <c r="D3" s="400"/>
      <c r="E3" s="400"/>
      <c r="F3" s="401"/>
      <c r="G3" s="401"/>
      <c r="H3" s="401"/>
      <c r="I3" s="402"/>
    </row>
    <row r="4" spans="1:9" x14ac:dyDescent="0.2">
      <c r="B4" s="403"/>
      <c r="C4" s="1409" t="s">
        <v>184</v>
      </c>
      <c r="D4" s="1409"/>
      <c r="E4" s="1409"/>
      <c r="F4" s="1409"/>
      <c r="G4" s="1409"/>
      <c r="H4" s="1409"/>
      <c r="I4" s="1410"/>
    </row>
    <row r="5" spans="1:9" x14ac:dyDescent="0.2">
      <c r="B5" s="300"/>
      <c r="C5" s="404" t="s">
        <v>198</v>
      </c>
      <c r="D5" s="1312" t="s">
        <v>199</v>
      </c>
      <c r="E5" s="1312"/>
      <c r="F5" s="1312"/>
      <c r="G5" s="1312"/>
      <c r="H5" s="1312"/>
      <c r="I5" s="1313"/>
    </row>
    <row r="6" spans="1:9" x14ac:dyDescent="0.2">
      <c r="B6" s="300"/>
      <c r="C6" s="226" t="s">
        <v>200</v>
      </c>
      <c r="D6" s="226" t="s">
        <v>185</v>
      </c>
      <c r="E6" s="226" t="s">
        <v>186</v>
      </c>
      <c r="F6" s="226" t="s">
        <v>187</v>
      </c>
      <c r="G6" s="301" t="s">
        <v>188</v>
      </c>
      <c r="H6" s="301" t="s">
        <v>189</v>
      </c>
      <c r="I6" s="302" t="s">
        <v>201</v>
      </c>
    </row>
    <row r="7" spans="1:9" x14ac:dyDescent="0.2">
      <c r="B7" s="391" t="s">
        <v>555</v>
      </c>
      <c r="C7" s="266">
        <v>8.8030000000000008</v>
      </c>
      <c r="D7" s="266">
        <v>9.9068397922987845</v>
      </c>
      <c r="E7" s="266">
        <v>12.548607817075379</v>
      </c>
      <c r="F7" s="266">
        <v>13.825336568139299</v>
      </c>
      <c r="G7" s="266">
        <v>13.977360642180933</v>
      </c>
      <c r="H7" s="266">
        <v>13.633760296288504</v>
      </c>
      <c r="I7" s="267">
        <v>13.573969900110541</v>
      </c>
    </row>
    <row r="8" spans="1:9" x14ac:dyDescent="0.2">
      <c r="B8" s="313" t="s">
        <v>556</v>
      </c>
      <c r="C8" s="266"/>
      <c r="D8" s="266"/>
      <c r="E8" s="266"/>
      <c r="F8" s="266"/>
      <c r="G8" s="266"/>
      <c r="H8" s="266"/>
      <c r="I8" s="267"/>
    </row>
    <row r="9" spans="1:9" x14ac:dyDescent="0.2">
      <c r="B9" s="287" t="s">
        <v>495</v>
      </c>
      <c r="C9" s="266">
        <v>8.8030000000000008</v>
      </c>
      <c r="D9" s="266">
        <v>9.9068397922987845</v>
      </c>
      <c r="E9" s="266">
        <v>12.548607817075379</v>
      </c>
      <c r="F9" s="266" t="s">
        <v>216</v>
      </c>
      <c r="G9" s="266" t="s">
        <v>216</v>
      </c>
      <c r="H9" s="266" t="s">
        <v>216</v>
      </c>
      <c r="I9" s="267" t="s">
        <v>216</v>
      </c>
    </row>
    <row r="10" spans="1:9" ht="26.25" thickBot="1" x14ac:dyDescent="0.25">
      <c r="B10" s="405" t="s">
        <v>557</v>
      </c>
      <c r="C10" s="406" t="s">
        <v>216</v>
      </c>
      <c r="D10" s="406" t="s">
        <v>216</v>
      </c>
      <c r="E10" s="406" t="s">
        <v>216</v>
      </c>
      <c r="F10" s="407">
        <v>13.825336568139299</v>
      </c>
      <c r="G10" s="407">
        <v>13.977360642180933</v>
      </c>
      <c r="H10" s="407">
        <v>13.633760296288504</v>
      </c>
      <c r="I10" s="408">
        <v>13.573969900110541</v>
      </c>
    </row>
  </sheetData>
  <mergeCells count="2">
    <mergeCell ref="C4:I4"/>
    <mergeCell ref="D5:I5"/>
  </mergeCells>
  <conditionalFormatting sqref="C3 F10:H10 B4:B10 C7:H9 I7:I10">
    <cfRule type="cellIs" dxfId="19" priority="2" stopIfTrue="1" operator="equal">
      <formula>"End"</formula>
    </cfRule>
  </conditionalFormatting>
  <conditionalFormatting sqref="C10:E10">
    <cfRule type="cellIs" dxfId="18"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3"/>
  </sheetPr>
  <dimension ref="A1:G16"/>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40</v>
      </c>
    </row>
    <row r="3" spans="1:7" ht="13.5" thickBot="1" x14ac:dyDescent="0.25">
      <c r="B3" s="131"/>
      <c r="C3" s="400"/>
      <c r="D3" s="400"/>
      <c r="E3" s="401"/>
      <c r="F3" s="400"/>
      <c r="G3" s="401"/>
    </row>
    <row r="4" spans="1:7" x14ac:dyDescent="0.2">
      <c r="B4" s="403"/>
      <c r="C4" s="1409" t="s">
        <v>184</v>
      </c>
      <c r="D4" s="1409"/>
      <c r="E4" s="1409"/>
      <c r="F4" s="1409"/>
      <c r="G4" s="1410"/>
    </row>
    <row r="5" spans="1:7" x14ac:dyDescent="0.2">
      <c r="B5" s="300"/>
      <c r="C5" s="1312" t="s">
        <v>199</v>
      </c>
      <c r="D5" s="1312"/>
      <c r="E5" s="1312"/>
      <c r="F5" s="1312"/>
      <c r="G5" s="1313"/>
    </row>
    <row r="6" spans="1:7" x14ac:dyDescent="0.2">
      <c r="B6" s="300"/>
      <c r="C6" s="226" t="s">
        <v>185</v>
      </c>
      <c r="D6" s="226" t="s">
        <v>186</v>
      </c>
      <c r="E6" s="226" t="s">
        <v>187</v>
      </c>
      <c r="F6" s="226" t="s">
        <v>188</v>
      </c>
      <c r="G6" s="388" t="s">
        <v>189</v>
      </c>
    </row>
    <row r="7" spans="1:7" x14ac:dyDescent="0.2">
      <c r="B7" s="391" t="s">
        <v>312</v>
      </c>
      <c r="C7" s="240">
        <v>11.527748667157399</v>
      </c>
      <c r="D7" s="240">
        <v>12.573278243557267</v>
      </c>
      <c r="E7" s="240">
        <v>12.668643302331828</v>
      </c>
      <c r="F7" s="240">
        <v>13.059150535581756</v>
      </c>
      <c r="G7" s="241">
        <v>13.687913161436608</v>
      </c>
    </row>
    <row r="8" spans="1:7" x14ac:dyDescent="0.2">
      <c r="B8" s="409" t="s">
        <v>316</v>
      </c>
      <c r="C8" s="977">
        <v>9.9068397922987845</v>
      </c>
      <c r="D8" s="977">
        <v>12.548607817075379</v>
      </c>
      <c r="E8" s="977">
        <v>13.825336568139301</v>
      </c>
      <c r="F8" s="977">
        <v>13.977360642180933</v>
      </c>
      <c r="G8" s="978">
        <v>13.633760296288504</v>
      </c>
    </row>
    <row r="9" spans="1:7" x14ac:dyDescent="0.2">
      <c r="B9" s="410" t="s">
        <v>352</v>
      </c>
      <c r="C9" s="411">
        <v>-1.620908874858614</v>
      </c>
      <c r="D9" s="411">
        <v>-2.4670426481888441E-2</v>
      </c>
      <c r="E9" s="411">
        <v>1.1566932658074727</v>
      </c>
      <c r="F9" s="411">
        <v>0.91821010659917768</v>
      </c>
      <c r="G9" s="412">
        <v>-5.4152865148104468E-2</v>
      </c>
    </row>
    <row r="10" spans="1:7" x14ac:dyDescent="0.2">
      <c r="B10" s="313" t="s">
        <v>191</v>
      </c>
      <c r="C10" s="240"/>
      <c r="D10" s="240"/>
      <c r="E10" s="240"/>
      <c r="F10" s="240"/>
      <c r="G10" s="241"/>
    </row>
    <row r="11" spans="1:7" x14ac:dyDescent="0.2">
      <c r="B11" s="413" t="s">
        <v>558</v>
      </c>
      <c r="C11" s="122">
        <v>0.15380084966763752</v>
      </c>
      <c r="D11" s="122">
        <v>-0.1016522276669275</v>
      </c>
      <c r="E11" s="122">
        <v>0.23809892810452221</v>
      </c>
      <c r="F11" s="122">
        <v>0.29053057749548133</v>
      </c>
      <c r="G11" s="122">
        <v>0.32655243064344175</v>
      </c>
    </row>
    <row r="12" spans="1:7" x14ac:dyDescent="0.2">
      <c r="B12" s="413" t="s">
        <v>559</v>
      </c>
      <c r="C12" s="122">
        <v>0.86213899258120541</v>
      </c>
      <c r="D12" s="122">
        <v>-0.95394200467677914</v>
      </c>
      <c r="E12" s="122">
        <v>-0.48214622192347451</v>
      </c>
      <c r="F12" s="122">
        <v>-0.56343622433501883</v>
      </c>
      <c r="G12" s="122">
        <v>-0.60150564336882595</v>
      </c>
    </row>
    <row r="13" spans="1:7" x14ac:dyDescent="0.2">
      <c r="B13" s="413" t="s">
        <v>560</v>
      </c>
      <c r="C13" s="122">
        <v>-1.6008593085412612</v>
      </c>
      <c r="D13" s="122">
        <v>-0.15259398595825768</v>
      </c>
      <c r="E13" s="122">
        <v>1.2976006426332205</v>
      </c>
      <c r="F13" s="122">
        <v>1.0876988509398962</v>
      </c>
      <c r="G13" s="122">
        <v>0.11693378386681434</v>
      </c>
    </row>
    <row r="14" spans="1:7" x14ac:dyDescent="0.2">
      <c r="B14" s="413" t="s">
        <v>561</v>
      </c>
      <c r="C14" s="122">
        <v>-1.0475188521163818</v>
      </c>
      <c r="D14" s="122">
        <v>1.0475188521163818</v>
      </c>
      <c r="E14" s="122">
        <v>0</v>
      </c>
      <c r="F14" s="122">
        <v>0</v>
      </c>
      <c r="G14" s="122">
        <v>0</v>
      </c>
    </row>
    <row r="15" spans="1:7" x14ac:dyDescent="0.2">
      <c r="B15" s="413" t="s">
        <v>562</v>
      </c>
      <c r="C15" s="122">
        <v>1.1529443550185533E-2</v>
      </c>
      <c r="D15" s="122">
        <v>0.13599893970369523</v>
      </c>
      <c r="E15" s="122">
        <v>0.10313991699320468</v>
      </c>
      <c r="F15" s="122">
        <v>0.10341690249881867</v>
      </c>
      <c r="G15" s="122">
        <v>0.10386656371046411</v>
      </c>
    </row>
    <row r="16" spans="1:7" ht="57.75" customHeight="1" thickBot="1" x14ac:dyDescent="0.25">
      <c r="B16" s="1411" t="s">
        <v>563</v>
      </c>
      <c r="C16" s="1412"/>
      <c r="D16" s="1412"/>
      <c r="E16" s="1412"/>
      <c r="F16" s="1412"/>
      <c r="G16" s="1413"/>
    </row>
  </sheetData>
  <mergeCells count="3">
    <mergeCell ref="C4:G4"/>
    <mergeCell ref="C5:G5"/>
    <mergeCell ref="B16:G16"/>
  </mergeCells>
  <conditionalFormatting sqref="B4:B6 B8:B11 C10:G10 B7:G7 B14:B16">
    <cfRule type="cellIs" dxfId="17" priority="3" stopIfTrue="1" operator="equal">
      <formula>"End"</formula>
    </cfRule>
  </conditionalFormatting>
  <conditionalFormatting sqref="B12">
    <cfRule type="cellIs" dxfId="16" priority="2" stopIfTrue="1" operator="equal">
      <formula>"End"</formula>
    </cfRule>
  </conditionalFormatting>
  <conditionalFormatting sqref="B13">
    <cfRule type="cellIs" dxfId="1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3"/>
  </sheetPr>
  <dimension ref="A1:O29"/>
  <sheetViews>
    <sheetView zoomScaleNormal="100" workbookViewId="0"/>
  </sheetViews>
  <sheetFormatPr defaultRowHeight="12.75" x14ac:dyDescent="0.2"/>
  <cols>
    <col min="1" max="1" width="9.140625" style="7"/>
    <col min="2" max="2" width="17.140625" style="7" customWidth="1"/>
    <col min="3" max="15" width="11.42578125" style="7" customWidth="1"/>
    <col min="16" max="16384" width="9.140625" style="7"/>
  </cols>
  <sheetData>
    <row r="1" spans="1:2" ht="39.950000000000003" customHeight="1" x14ac:dyDescent="0.2">
      <c r="A1" s="9" t="s">
        <v>90</v>
      </c>
    </row>
    <row r="2" spans="1:2" ht="16.5" x14ac:dyDescent="0.25">
      <c r="B2" s="8" t="s">
        <v>41</v>
      </c>
    </row>
    <row r="3" spans="1:2" ht="16.5" x14ac:dyDescent="0.25">
      <c r="B3" s="8"/>
    </row>
    <row r="25" spans="2:15" ht="13.5" thickBot="1" x14ac:dyDescent="0.25"/>
    <row r="26" spans="2:15" ht="13.5" thickBot="1" x14ac:dyDescent="0.25">
      <c r="B26" s="17"/>
      <c r="C26" s="18" t="s">
        <v>564</v>
      </c>
      <c r="D26" s="18" t="s">
        <v>565</v>
      </c>
      <c r="E26" s="18" t="s">
        <v>566</v>
      </c>
      <c r="F26" s="18" t="s">
        <v>567</v>
      </c>
      <c r="G26" s="18" t="s">
        <v>568</v>
      </c>
      <c r="H26" s="18" t="s">
        <v>542</v>
      </c>
      <c r="I26" s="18" t="s">
        <v>200</v>
      </c>
      <c r="J26" s="18" t="s">
        <v>185</v>
      </c>
      <c r="K26" s="18" t="s">
        <v>186</v>
      </c>
      <c r="L26" s="18" t="s">
        <v>187</v>
      </c>
      <c r="M26" s="18" t="s">
        <v>188</v>
      </c>
      <c r="N26" s="18" t="s">
        <v>189</v>
      </c>
      <c r="O26" s="19" t="s">
        <v>201</v>
      </c>
    </row>
    <row r="27" spans="2:15" x14ac:dyDescent="0.2">
      <c r="B27" s="15" t="s">
        <v>569</v>
      </c>
      <c r="C27" s="34">
        <v>3.5892248795810473</v>
      </c>
      <c r="D27" s="34">
        <v>3.3673263408962457</v>
      </c>
      <c r="E27" s="34">
        <v>3.1794302181967882</v>
      </c>
      <c r="F27" s="34">
        <v>3.1587838413064793</v>
      </c>
      <c r="G27" s="34">
        <v>3.0728323196139153</v>
      </c>
      <c r="H27" s="34">
        <v>2.9777098020380519</v>
      </c>
      <c r="I27" s="34">
        <v>2.8828609832170846</v>
      </c>
      <c r="J27" s="34"/>
      <c r="K27" s="34"/>
      <c r="L27" s="34"/>
      <c r="M27" s="34"/>
      <c r="N27" s="34"/>
      <c r="O27" s="899"/>
    </row>
    <row r="28" spans="2:15" x14ac:dyDescent="0.2">
      <c r="B28" s="15" t="s">
        <v>570</v>
      </c>
      <c r="C28" s="34">
        <v>2.8312426535685526</v>
      </c>
      <c r="D28" s="34">
        <v>2.4521562927361047</v>
      </c>
      <c r="E28" s="34">
        <v>2.18394595071458</v>
      </c>
      <c r="F28" s="34">
        <v>2.0229654340713643</v>
      </c>
      <c r="G28" s="34">
        <v>1.8645123574262723</v>
      </c>
      <c r="H28" s="34">
        <v>1.7944580898554392</v>
      </c>
      <c r="I28" s="34">
        <v>1.6822734308740379</v>
      </c>
      <c r="J28" s="34"/>
      <c r="K28" s="34"/>
      <c r="L28" s="34"/>
      <c r="M28" s="34"/>
      <c r="N28" s="34"/>
      <c r="O28" s="899"/>
    </row>
    <row r="29" spans="2:15" ht="13.5" thickBot="1" x14ac:dyDescent="0.25">
      <c r="B29" s="16" t="s">
        <v>229</v>
      </c>
      <c r="C29" s="910">
        <v>6.4204675331496004</v>
      </c>
      <c r="D29" s="910">
        <v>5.81948263363235</v>
      </c>
      <c r="E29" s="910">
        <v>5.3633761689113681</v>
      </c>
      <c r="F29" s="910">
        <v>5.1817492753778431</v>
      </c>
      <c r="G29" s="910">
        <v>4.9373446770401879</v>
      </c>
      <c r="H29" s="910">
        <v>4.7721678918934902</v>
      </c>
      <c r="I29" s="910">
        <v>4.5651344140911227</v>
      </c>
      <c r="J29" s="910">
        <v>4.4236084047522173</v>
      </c>
      <c r="K29" s="910">
        <v>4.371976429389977</v>
      </c>
      <c r="L29" s="910">
        <v>4.2053288076450857</v>
      </c>
      <c r="M29" s="910">
        <v>4.1482010961878863</v>
      </c>
      <c r="N29" s="910">
        <v>4.108265136481017</v>
      </c>
      <c r="O29" s="911">
        <v>4.0810106776064856</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3"/>
  </sheetPr>
  <dimension ref="A1:I36"/>
  <sheetViews>
    <sheetView zoomScaleNormal="100" workbookViewId="0"/>
  </sheetViews>
  <sheetFormatPr defaultRowHeight="12.75" x14ac:dyDescent="0.2"/>
  <cols>
    <col min="1" max="1" width="9.140625" style="7"/>
    <col min="2" max="2" width="36.7109375" style="7" customWidth="1"/>
    <col min="3" max="9" width="11.42578125" style="7" customWidth="1"/>
    <col min="10" max="16384" width="9.140625" style="7"/>
  </cols>
  <sheetData>
    <row r="1" spans="1:2" ht="39.950000000000003" customHeight="1" x14ac:dyDescent="0.2">
      <c r="A1" s="9" t="s">
        <v>90</v>
      </c>
    </row>
    <row r="2" spans="1:2" ht="16.5" x14ac:dyDescent="0.25">
      <c r="B2" s="8" t="s">
        <v>42</v>
      </c>
    </row>
    <row r="3" spans="1:2" ht="16.5" x14ac:dyDescent="0.25">
      <c r="B3" s="8"/>
    </row>
    <row r="26" spans="2:9" ht="13.5" thickBot="1" x14ac:dyDescent="0.25"/>
    <row r="27" spans="2:9" ht="13.5" thickBot="1" x14ac:dyDescent="0.25">
      <c r="B27" s="17"/>
      <c r="C27" s="18" t="s">
        <v>565</v>
      </c>
      <c r="D27" s="18" t="s">
        <v>566</v>
      </c>
      <c r="E27" s="18" t="s">
        <v>567</v>
      </c>
      <c r="F27" s="18" t="s">
        <v>571</v>
      </c>
      <c r="G27" s="18" t="s">
        <v>542</v>
      </c>
      <c r="H27" s="18" t="s">
        <v>200</v>
      </c>
      <c r="I27" s="19" t="s">
        <v>572</v>
      </c>
    </row>
    <row r="28" spans="2:9" x14ac:dyDescent="0.2">
      <c r="B28" s="15" t="s">
        <v>573</v>
      </c>
      <c r="C28" s="34">
        <v>-0.16</v>
      </c>
      <c r="D28" s="34">
        <v>-0.21099999999999999</v>
      </c>
      <c r="E28" s="34">
        <v>-8.5000000000000006E-2</v>
      </c>
      <c r="F28" s="34">
        <v>0.13200000000000001</v>
      </c>
      <c r="G28" s="34">
        <v>0.317</v>
      </c>
      <c r="H28" s="34">
        <v>0.52600000000000002</v>
      </c>
      <c r="I28" s="899">
        <v>8.6500000000000007E-2</v>
      </c>
    </row>
    <row r="29" spans="2:9" x14ac:dyDescent="0.2">
      <c r="B29" s="15" t="s">
        <v>574</v>
      </c>
      <c r="C29" s="34">
        <v>-0.21</v>
      </c>
      <c r="D29" s="34">
        <v>-0.13</v>
      </c>
      <c r="E29" s="34">
        <v>-0.39900000000000002</v>
      </c>
      <c r="F29" s="34">
        <v>-0.13499999999999998</v>
      </c>
      <c r="G29" s="34">
        <v>-8.0999999999999989E-2</v>
      </c>
      <c r="H29" s="34">
        <v>9.9999999999999992E-2</v>
      </c>
      <c r="I29" s="899">
        <v>-0.14249999999999999</v>
      </c>
    </row>
    <row r="30" spans="2:9" x14ac:dyDescent="0.2">
      <c r="B30" s="15" t="s">
        <v>575</v>
      </c>
      <c r="C30" s="34">
        <v>0.12</v>
      </c>
      <c r="D30" s="34">
        <v>9.9000000000000005E-2</v>
      </c>
      <c r="E30" s="34">
        <v>0.27900000000000003</v>
      </c>
      <c r="F30" s="34">
        <v>0.36599999999999999</v>
      </c>
      <c r="G30" s="34">
        <v>0.60399999999999998</v>
      </c>
      <c r="H30" s="34">
        <v>0.64700000000000002</v>
      </c>
      <c r="I30" s="899">
        <v>0.35250000000000004</v>
      </c>
    </row>
    <row r="31" spans="2:9" x14ac:dyDescent="0.2">
      <c r="B31" s="15" t="s">
        <v>576</v>
      </c>
      <c r="C31" s="34">
        <v>-0.27100000000000002</v>
      </c>
      <c r="D31" s="34">
        <v>-0.223</v>
      </c>
      <c r="E31" s="34">
        <v>-0.29899999999999999</v>
      </c>
      <c r="F31" s="34">
        <v>-0.19400000000000001</v>
      </c>
      <c r="G31" s="34">
        <v>-6.8000000000000005E-2</v>
      </c>
      <c r="H31" s="34">
        <v>-0.105</v>
      </c>
      <c r="I31" s="899">
        <v>-0.19333333333333333</v>
      </c>
    </row>
    <row r="32" spans="2:9" x14ac:dyDescent="0.2">
      <c r="B32" s="15" t="s">
        <v>577</v>
      </c>
      <c r="C32" s="34">
        <v>-0.29699999999999999</v>
      </c>
      <c r="D32" s="34">
        <v>-0.36599999999999999</v>
      </c>
      <c r="E32" s="34">
        <v>-0.33199999999999996</v>
      </c>
      <c r="F32" s="34">
        <v>-0.31</v>
      </c>
      <c r="G32" s="34">
        <v>-0.115</v>
      </c>
      <c r="H32" s="34">
        <v>-0.124</v>
      </c>
      <c r="I32" s="899">
        <v>-0.25733333333333336</v>
      </c>
    </row>
    <row r="33" spans="2:9" x14ac:dyDescent="0.2">
      <c r="B33" s="15" t="s">
        <v>578</v>
      </c>
      <c r="C33" s="34">
        <v>-0.222</v>
      </c>
      <c r="D33" s="34">
        <v>-0.44900000000000001</v>
      </c>
      <c r="E33" s="34">
        <v>-0.33400000000000002</v>
      </c>
      <c r="F33" s="34">
        <v>-0.27600000000000002</v>
      </c>
      <c r="G33" s="34">
        <v>-0.59099999999999997</v>
      </c>
      <c r="H33" s="34">
        <v>-0.38800000000000001</v>
      </c>
      <c r="I33" s="899">
        <v>-0.37666666666666671</v>
      </c>
    </row>
    <row r="34" spans="2:9" x14ac:dyDescent="0.2">
      <c r="B34" s="15" t="s">
        <v>579</v>
      </c>
      <c r="C34" s="34">
        <v>2.7999999999999997E-2</v>
      </c>
      <c r="D34" s="34">
        <v>-2.200000000000002E-2</v>
      </c>
      <c r="E34" s="34">
        <v>1.6E-2</v>
      </c>
      <c r="F34" s="34">
        <v>-7.1000000000000008E-2</v>
      </c>
      <c r="G34" s="34">
        <v>-7.1000000000000008E-2</v>
      </c>
      <c r="H34" s="34">
        <v>-1.0999999999999996E-2</v>
      </c>
      <c r="I34" s="899">
        <v>-2.183333333333334E-2</v>
      </c>
    </row>
    <row r="35" spans="2:9" x14ac:dyDescent="0.2">
      <c r="B35" s="15" t="s">
        <v>580</v>
      </c>
      <c r="C35" s="34" t="s">
        <v>216</v>
      </c>
      <c r="D35" s="34" t="s">
        <v>216</v>
      </c>
      <c r="E35" s="34">
        <v>-0.191</v>
      </c>
      <c r="F35" s="34">
        <v>-0.11</v>
      </c>
      <c r="G35" s="34">
        <v>-0.16900000000000001</v>
      </c>
      <c r="H35" s="34">
        <v>-0.03</v>
      </c>
      <c r="I35" s="899">
        <v>-0.125</v>
      </c>
    </row>
    <row r="36" spans="2:9" ht="13.5" thickBot="1" x14ac:dyDescent="0.25">
      <c r="B36" s="16" t="s">
        <v>229</v>
      </c>
      <c r="C36" s="910">
        <v>-1.012</v>
      </c>
      <c r="D36" s="910">
        <v>-1.302</v>
      </c>
      <c r="E36" s="910">
        <v>-1.345</v>
      </c>
      <c r="F36" s="910">
        <v>-0.59800000000000009</v>
      </c>
      <c r="G36" s="910">
        <v>-0.17399999999999996</v>
      </c>
      <c r="H36" s="910">
        <v>0.61499999999999999</v>
      </c>
      <c r="I36" s="911">
        <v>-0.67766666666666675</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3"/>
  </sheetPr>
  <dimension ref="A1:H29"/>
  <sheetViews>
    <sheetView zoomScaleNormal="100" workbookViewId="0"/>
  </sheetViews>
  <sheetFormatPr defaultRowHeight="12.75" x14ac:dyDescent="0.2"/>
  <cols>
    <col min="1" max="1" width="9.140625" style="7"/>
    <col min="2" max="2" width="30.85546875" style="7" customWidth="1"/>
    <col min="3" max="8" width="11.42578125" style="7" customWidth="1"/>
    <col min="9" max="16384" width="9.140625" style="7"/>
  </cols>
  <sheetData>
    <row r="1" spans="1:2" ht="39.950000000000003" customHeight="1" x14ac:dyDescent="0.2">
      <c r="A1" s="9" t="s">
        <v>90</v>
      </c>
    </row>
    <row r="2" spans="1:2" ht="16.5" x14ac:dyDescent="0.25">
      <c r="B2" s="8" t="s">
        <v>43</v>
      </c>
    </row>
    <row r="24" spans="2:8" ht="13.5" thickBot="1" x14ac:dyDescent="0.25"/>
    <row r="25" spans="2:8" ht="13.5" thickBot="1" x14ac:dyDescent="0.25">
      <c r="B25" s="17"/>
      <c r="C25" s="18" t="s">
        <v>565</v>
      </c>
      <c r="D25" s="18" t="s">
        <v>566</v>
      </c>
      <c r="E25" s="18" t="s">
        <v>567</v>
      </c>
      <c r="F25" s="18" t="s">
        <v>571</v>
      </c>
      <c r="G25" s="18" t="s">
        <v>542</v>
      </c>
      <c r="H25" s="19" t="s">
        <v>200</v>
      </c>
    </row>
    <row r="26" spans="2:8" x14ac:dyDescent="0.2">
      <c r="B26" s="15" t="s">
        <v>581</v>
      </c>
      <c r="C26" s="34">
        <v>1.5281499999999999</v>
      </c>
      <c r="D26" s="34">
        <v>1.2687580000000001</v>
      </c>
      <c r="E26" s="34">
        <v>1.44173</v>
      </c>
      <c r="F26" s="34">
        <v>0.67388700000000001</v>
      </c>
      <c r="G26" s="34">
        <v>-0.15197874258999994</v>
      </c>
      <c r="H26" s="899">
        <v>-1.3963192801799997</v>
      </c>
    </row>
    <row r="27" spans="2:8" x14ac:dyDescent="0.2">
      <c r="B27" s="15" t="s">
        <v>582</v>
      </c>
      <c r="C27" s="34">
        <v>0.439195</v>
      </c>
      <c r="D27" s="34">
        <v>0.387463</v>
      </c>
      <c r="E27" s="34">
        <v>0.63700999999999997</v>
      </c>
      <c r="F27" s="34">
        <v>0.39998899999999998</v>
      </c>
      <c r="G27" s="34">
        <v>0.21920183269000001</v>
      </c>
      <c r="H27" s="899">
        <v>0.24961200959999999</v>
      </c>
    </row>
    <row r="28" spans="2:8" x14ac:dyDescent="0.2">
      <c r="B28" s="15" t="s">
        <v>583</v>
      </c>
      <c r="C28" s="34">
        <v>0.58521400000000001</v>
      </c>
      <c r="D28" s="34">
        <v>0.93598700000000001</v>
      </c>
      <c r="E28" s="34">
        <v>0.30044100000000001</v>
      </c>
      <c r="F28" s="34">
        <v>-0.12598999999999999</v>
      </c>
      <c r="G28" s="34">
        <v>-0.45680599999999999</v>
      </c>
      <c r="H28" s="899">
        <v>-0.396368</v>
      </c>
    </row>
    <row r="29" spans="2:8" ht="13.5" thickBot="1" x14ac:dyDescent="0.25">
      <c r="B29" s="16" t="s">
        <v>229</v>
      </c>
      <c r="C29" s="910">
        <v>2.552559</v>
      </c>
      <c r="D29" s="910">
        <v>2.5922079999999998</v>
      </c>
      <c r="E29" s="910">
        <v>2.379181</v>
      </c>
      <c r="F29" s="910">
        <v>0.94788600000000001</v>
      </c>
      <c r="G29" s="910">
        <v>-0.38958290989999989</v>
      </c>
      <c r="H29" s="911">
        <v>-1.5430752705799997</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3"/>
  </sheetPr>
  <dimension ref="A1:H29"/>
  <sheetViews>
    <sheetView zoomScaleNormal="100" workbookViewId="0"/>
  </sheetViews>
  <sheetFormatPr defaultRowHeight="12.75" x14ac:dyDescent="0.2"/>
  <cols>
    <col min="1" max="1" width="9.140625" style="7"/>
    <col min="2" max="2" width="18.85546875" style="7" customWidth="1"/>
    <col min="3" max="8" width="11.42578125" style="7" customWidth="1"/>
    <col min="9" max="16384" width="9.140625" style="7"/>
  </cols>
  <sheetData>
    <row r="1" spans="1:2" ht="39.950000000000003" customHeight="1" x14ac:dyDescent="0.2">
      <c r="A1" s="9" t="s">
        <v>90</v>
      </c>
    </row>
    <row r="2" spans="1:2" ht="16.5" x14ac:dyDescent="0.25">
      <c r="B2" s="8" t="s">
        <v>44</v>
      </c>
    </row>
    <row r="24" spans="2:8" ht="13.5" thickBot="1" x14ac:dyDescent="0.25"/>
    <row r="25" spans="2:8" ht="13.5" thickBot="1" x14ac:dyDescent="0.25">
      <c r="B25" s="17"/>
      <c r="C25" s="18" t="s">
        <v>565</v>
      </c>
      <c r="D25" s="18" t="s">
        <v>566</v>
      </c>
      <c r="E25" s="18" t="s">
        <v>567</v>
      </c>
      <c r="F25" s="18" t="s">
        <v>571</v>
      </c>
      <c r="G25" s="18" t="s">
        <v>542</v>
      </c>
      <c r="H25" s="19" t="s">
        <v>200</v>
      </c>
    </row>
    <row r="26" spans="2:8" x14ac:dyDescent="0.2">
      <c r="B26" s="15" t="s">
        <v>581</v>
      </c>
      <c r="C26" s="34">
        <v>13.499221</v>
      </c>
      <c r="D26" s="34">
        <v>14.767979</v>
      </c>
      <c r="E26" s="34">
        <v>16.209709</v>
      </c>
      <c r="F26" s="34">
        <v>16.883596000000001</v>
      </c>
      <c r="G26" s="34">
        <v>16.731617257410001</v>
      </c>
      <c r="H26" s="899">
        <v>15.378773813743345</v>
      </c>
    </row>
    <row r="27" spans="2:8" x14ac:dyDescent="0.2">
      <c r="B27" s="15" t="s">
        <v>582</v>
      </c>
      <c r="C27" s="34">
        <v>3.8140840000000003</v>
      </c>
      <c r="D27" s="34">
        <v>4.2015470000000006</v>
      </c>
      <c r="E27" s="34">
        <v>4.8385570000000007</v>
      </c>
      <c r="F27" s="34">
        <v>5.2385460000000004</v>
      </c>
      <c r="G27" s="34">
        <v>5.45774783269</v>
      </c>
      <c r="H27" s="899">
        <v>5.8439563637800003</v>
      </c>
    </row>
    <row r="28" spans="2:8" x14ac:dyDescent="0.2">
      <c r="B28" s="15" t="s">
        <v>583</v>
      </c>
      <c r="C28" s="34">
        <v>1.599275</v>
      </c>
      <c r="D28" s="34">
        <v>2.5352619999999999</v>
      </c>
      <c r="E28" s="34">
        <v>2.8357030000000001</v>
      </c>
      <c r="F28" s="34">
        <v>2.7097130000000003</v>
      </c>
      <c r="G28" s="34">
        <v>2.2529070000000004</v>
      </c>
      <c r="H28" s="899">
        <v>1.8589109999999998</v>
      </c>
    </row>
    <row r="29" spans="2:8" ht="13.5" thickBot="1" x14ac:dyDescent="0.25">
      <c r="B29" s="16" t="s">
        <v>229</v>
      </c>
      <c r="C29" s="910">
        <v>18.912579999999998</v>
      </c>
      <c r="D29" s="910">
        <v>21.504788000000001</v>
      </c>
      <c r="E29" s="910">
        <v>23.883969</v>
      </c>
      <c r="F29" s="910">
        <v>24.831855000000001</v>
      </c>
      <c r="G29" s="910">
        <v>24.442272090100001</v>
      </c>
      <c r="H29" s="911">
        <v>23.081641177523345</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3"/>
  </sheetPr>
  <dimension ref="A1:G20"/>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45</v>
      </c>
    </row>
    <row r="3" spans="1:7" ht="13.5" thickBot="1" x14ac:dyDescent="0.25">
      <c r="B3" s="132"/>
      <c r="C3" s="414"/>
      <c r="D3" s="414"/>
      <c r="E3" s="414"/>
      <c r="F3" s="414"/>
      <c r="G3" s="414"/>
    </row>
    <row r="4" spans="1:7" x14ac:dyDescent="0.2">
      <c r="B4" s="415"/>
      <c r="C4" s="1414" t="s">
        <v>184</v>
      </c>
      <c r="D4" s="1414"/>
      <c r="E4" s="1414"/>
      <c r="F4" s="1414"/>
      <c r="G4" s="1415"/>
    </row>
    <row r="5" spans="1:7" x14ac:dyDescent="0.2">
      <c r="B5" s="416"/>
      <c r="C5" s="1416" t="s">
        <v>199</v>
      </c>
      <c r="D5" s="1416"/>
      <c r="E5" s="1416"/>
      <c r="F5" s="1416"/>
      <c r="G5" s="1417"/>
    </row>
    <row r="6" spans="1:7" x14ac:dyDescent="0.2">
      <c r="B6" s="416"/>
      <c r="C6" s="321" t="s">
        <v>185</v>
      </c>
      <c r="D6" s="321" t="s">
        <v>186</v>
      </c>
      <c r="E6" s="321" t="s">
        <v>187</v>
      </c>
      <c r="F6" s="715" t="s">
        <v>188</v>
      </c>
      <c r="G6" s="716" t="s">
        <v>189</v>
      </c>
    </row>
    <row r="7" spans="1:7" x14ac:dyDescent="0.2">
      <c r="B7" s="391" t="s">
        <v>312</v>
      </c>
      <c r="C7" s="266">
        <v>46.639537467999894</v>
      </c>
      <c r="D7" s="266">
        <v>48.717258191275029</v>
      </c>
      <c r="E7" s="266">
        <v>49.063885677162531</v>
      </c>
      <c r="F7" s="266">
        <v>50.46317846417746</v>
      </c>
      <c r="G7" s="267">
        <v>51.981831270181551</v>
      </c>
    </row>
    <row r="8" spans="1:7" x14ac:dyDescent="0.2">
      <c r="B8" s="391" t="s">
        <v>316</v>
      </c>
      <c r="C8" s="266">
        <v>47.793351516429631</v>
      </c>
      <c r="D8" s="266">
        <v>50.202484745555083</v>
      </c>
      <c r="E8" s="266">
        <v>49.336548517036135</v>
      </c>
      <c r="F8" s="266">
        <v>50.434414543062672</v>
      </c>
      <c r="G8" s="267">
        <v>52.025722356237402</v>
      </c>
    </row>
    <row r="9" spans="1:7" x14ac:dyDescent="0.2">
      <c r="B9" s="417" t="s">
        <v>352</v>
      </c>
      <c r="C9" s="376">
        <v>1.1538140484297372</v>
      </c>
      <c r="D9" s="376">
        <v>1.4852265542800538</v>
      </c>
      <c r="E9" s="376">
        <v>0.27266283987360396</v>
      </c>
      <c r="F9" s="377">
        <v>-2.8763921114787649E-2</v>
      </c>
      <c r="G9" s="377">
        <v>4.3891086055850792E-2</v>
      </c>
    </row>
    <row r="10" spans="1:7" ht="18" customHeight="1" x14ac:dyDescent="0.2">
      <c r="B10" s="418" t="s">
        <v>584</v>
      </c>
      <c r="C10" s="419"/>
      <c r="D10" s="419"/>
      <c r="E10" s="419"/>
      <c r="F10" s="420"/>
      <c r="G10" s="421"/>
    </row>
    <row r="11" spans="1:7" x14ac:dyDescent="0.2">
      <c r="B11" s="375" t="s">
        <v>527</v>
      </c>
      <c r="C11" s="306">
        <v>1.1538140484297372</v>
      </c>
      <c r="D11" s="306">
        <v>0.88715655428005391</v>
      </c>
      <c r="E11" s="306">
        <v>0.52037283987361105</v>
      </c>
      <c r="F11" s="306">
        <v>0.21494607888521233</v>
      </c>
      <c r="G11" s="306">
        <v>0.2830710860558579</v>
      </c>
    </row>
    <row r="12" spans="1:7" x14ac:dyDescent="0.2">
      <c r="B12" s="1032" t="s">
        <v>191</v>
      </c>
      <c r="C12" s="306"/>
      <c r="D12" s="306"/>
      <c r="E12" s="306"/>
      <c r="F12" s="306"/>
      <c r="G12" s="307"/>
    </row>
    <row r="13" spans="1:7" x14ac:dyDescent="0.2">
      <c r="B13" s="117" t="s">
        <v>265</v>
      </c>
      <c r="C13" s="266">
        <v>0.15827589307957979</v>
      </c>
      <c r="D13" s="266">
        <v>0.20438943494004036</v>
      </c>
      <c r="E13" s="266">
        <v>0.17569151310015485</v>
      </c>
      <c r="F13" s="266">
        <v>0.20469866970967843</v>
      </c>
      <c r="G13" s="267">
        <v>0.21289884309301499</v>
      </c>
    </row>
    <row r="14" spans="1:7" x14ac:dyDescent="0.2">
      <c r="B14" s="117" t="s">
        <v>585</v>
      </c>
      <c r="C14" s="266">
        <v>0.11850789565132147</v>
      </c>
      <c r="D14" s="266">
        <v>-2.3683025081639553E-2</v>
      </c>
      <c r="E14" s="266">
        <v>-8.3786561770646362E-2</v>
      </c>
      <c r="F14" s="266">
        <v>-0.10840124236016324</v>
      </c>
      <c r="G14" s="267">
        <v>-1.2137605598625312E-2</v>
      </c>
    </row>
    <row r="15" spans="1:7" x14ac:dyDescent="0.2">
      <c r="B15" s="117" t="s">
        <v>586</v>
      </c>
      <c r="C15" s="266">
        <v>0.51372612677917817</v>
      </c>
      <c r="D15" s="266">
        <v>0.34689139075600695</v>
      </c>
      <c r="E15" s="266">
        <v>0.31394353169479455</v>
      </c>
      <c r="F15" s="266">
        <v>3.3698617003038646E-2</v>
      </c>
      <c r="G15" s="267">
        <v>3.638123400607729E-2</v>
      </c>
    </row>
    <row r="16" spans="1:7" x14ac:dyDescent="0.2">
      <c r="B16" s="422" t="s">
        <v>252</v>
      </c>
      <c r="C16" s="423">
        <v>0.3633041329196578</v>
      </c>
      <c r="D16" s="423">
        <v>0.35955875366564616</v>
      </c>
      <c r="E16" s="423">
        <v>0.1145243568493009</v>
      </c>
      <c r="F16" s="423">
        <v>8.4950034532658508E-2</v>
      </c>
      <c r="G16" s="424">
        <v>4.5928614555383829E-2</v>
      </c>
    </row>
    <row r="17" spans="2:7" x14ac:dyDescent="0.2">
      <c r="B17" s="378" t="s">
        <v>505</v>
      </c>
      <c r="C17" s="411">
        <v>0</v>
      </c>
      <c r="D17" s="411">
        <v>0.59806999999999999</v>
      </c>
      <c r="E17" s="411">
        <v>-0.24770999999999999</v>
      </c>
      <c r="F17" s="411">
        <v>-0.24370999999999998</v>
      </c>
      <c r="G17" s="412">
        <v>-0.23918</v>
      </c>
    </row>
    <row r="18" spans="2:7" x14ac:dyDescent="0.2">
      <c r="B18" s="1032" t="s">
        <v>191</v>
      </c>
      <c r="C18" s="411"/>
      <c r="D18" s="411"/>
      <c r="E18" s="411"/>
      <c r="F18" s="411"/>
      <c r="G18" s="412"/>
    </row>
    <row r="19" spans="2:7" x14ac:dyDescent="0.2">
      <c r="B19" s="117" t="s">
        <v>234</v>
      </c>
      <c r="C19" s="423">
        <v>0</v>
      </c>
      <c r="D19" s="423">
        <v>-0.17643</v>
      </c>
      <c r="E19" s="423">
        <v>-0.24770999999999999</v>
      </c>
      <c r="F19" s="423">
        <v>-0.24370999999999998</v>
      </c>
      <c r="G19" s="424">
        <v>-0.23918</v>
      </c>
    </row>
    <row r="20" spans="2:7" ht="26.25" thickBot="1" x14ac:dyDescent="0.25">
      <c r="B20" s="425" t="s">
        <v>587</v>
      </c>
      <c r="C20" s="426">
        <v>0</v>
      </c>
      <c r="D20" s="426">
        <v>0.77449999999999997</v>
      </c>
      <c r="E20" s="426">
        <v>0</v>
      </c>
      <c r="F20" s="426">
        <v>0</v>
      </c>
      <c r="G20" s="427">
        <v>0</v>
      </c>
    </row>
  </sheetData>
  <mergeCells count="2">
    <mergeCell ref="C4:G4"/>
    <mergeCell ref="C5:G5"/>
  </mergeCells>
  <conditionalFormatting sqref="B4:B6 B9:B10 C7:G9 B13:G16 B19:G20 C11:G12">
    <cfRule type="cellIs" dxfId="14" priority="5" stopIfTrue="1" operator="equal">
      <formula>"End"</formula>
    </cfRule>
  </conditionalFormatting>
  <conditionalFormatting sqref="B7:B8">
    <cfRule type="cellIs" dxfId="13" priority="4" stopIfTrue="1" operator="equal">
      <formula>"End"</formula>
    </cfRule>
  </conditionalFormatting>
  <conditionalFormatting sqref="B11:B12">
    <cfRule type="cellIs" dxfId="12" priority="3" stopIfTrue="1" operator="equal">
      <formula>"End"</formula>
    </cfRule>
  </conditionalFormatting>
  <conditionalFormatting sqref="B17">
    <cfRule type="cellIs" dxfId="11" priority="2" stopIfTrue="1" operator="equal">
      <formula>"End"</formula>
    </cfRule>
  </conditionalFormatting>
  <conditionalFormatting sqref="B18">
    <cfRule type="cellIs" dxfId="1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3"/>
  </sheetPr>
  <dimension ref="A1:G21"/>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46</v>
      </c>
    </row>
    <row r="3" spans="1:7" ht="13.5" thickBot="1" x14ac:dyDescent="0.25">
      <c r="B3" s="428"/>
      <c r="C3" s="429"/>
      <c r="D3" s="429"/>
      <c r="E3" s="429"/>
      <c r="F3" s="429"/>
      <c r="G3" s="429"/>
    </row>
    <row r="4" spans="1:7" x14ac:dyDescent="0.2">
      <c r="B4" s="430"/>
      <c r="C4" s="1418" t="s">
        <v>184</v>
      </c>
      <c r="D4" s="1418"/>
      <c r="E4" s="1418"/>
      <c r="F4" s="1418"/>
      <c r="G4" s="1419"/>
    </row>
    <row r="5" spans="1:7" x14ac:dyDescent="0.2">
      <c r="B5" s="431"/>
      <c r="C5" s="1420" t="s">
        <v>199</v>
      </c>
      <c r="D5" s="1420"/>
      <c r="E5" s="1420"/>
      <c r="F5" s="1420"/>
      <c r="G5" s="1421"/>
    </row>
    <row r="6" spans="1:7" x14ac:dyDescent="0.2">
      <c r="B6" s="432"/>
      <c r="C6" s="1179" t="s">
        <v>185</v>
      </c>
      <c r="D6" s="1179" t="s">
        <v>186</v>
      </c>
      <c r="E6" s="1179" t="s">
        <v>187</v>
      </c>
      <c r="F6" s="1179" t="s">
        <v>188</v>
      </c>
      <c r="G6" s="1180" t="s">
        <v>189</v>
      </c>
    </row>
    <row r="7" spans="1:7" x14ac:dyDescent="0.2">
      <c r="B7" s="994" t="s">
        <v>312</v>
      </c>
      <c r="C7" s="1033">
        <v>25.719267963437112</v>
      </c>
      <c r="D7" s="1033">
        <v>25.568290488743195</v>
      </c>
      <c r="E7" s="1033">
        <v>24.055589463921091</v>
      </c>
      <c r="F7" s="1033">
        <v>23.562735974461614</v>
      </c>
      <c r="G7" s="1034">
        <v>25.508335326129412</v>
      </c>
    </row>
    <row r="8" spans="1:7" x14ac:dyDescent="0.2">
      <c r="B8" s="1035" t="s">
        <v>313</v>
      </c>
      <c r="C8" s="1036">
        <v>-3.2208679425616835</v>
      </c>
      <c r="D8" s="1036">
        <v>-8.1100993515662712</v>
      </c>
      <c r="E8" s="1036">
        <v>-7.6153312304699439</v>
      </c>
      <c r="F8" s="1036">
        <v>-7.5009461511763647</v>
      </c>
      <c r="G8" s="1037">
        <v>-8.6153207010818296</v>
      </c>
    </row>
    <row r="9" spans="1:7" x14ac:dyDescent="0.2">
      <c r="B9" s="1038" t="s">
        <v>315</v>
      </c>
      <c r="C9" s="1033">
        <v>22.49840002087543</v>
      </c>
      <c r="D9" s="1033">
        <v>17.458191137176925</v>
      </c>
      <c r="E9" s="1033">
        <v>16.440258233451146</v>
      </c>
      <c r="F9" s="1033">
        <v>16.061789823285249</v>
      </c>
      <c r="G9" s="1034">
        <v>16.893014625047584</v>
      </c>
    </row>
    <row r="10" spans="1:7" x14ac:dyDescent="0.2">
      <c r="B10" s="994" t="s">
        <v>316</v>
      </c>
      <c r="C10" s="1033">
        <v>26.943156519967012</v>
      </c>
      <c r="D10" s="1033">
        <v>20.735514006190435</v>
      </c>
      <c r="E10" s="1033">
        <v>19.648859473541062</v>
      </c>
      <c r="F10" s="1033">
        <v>19.451468520880692</v>
      </c>
      <c r="G10" s="1034">
        <v>20.156345643246897</v>
      </c>
    </row>
    <row r="11" spans="1:7" x14ac:dyDescent="0.2">
      <c r="B11" s="435" t="s">
        <v>588</v>
      </c>
      <c r="C11" s="436">
        <v>4.4447564990915822</v>
      </c>
      <c r="D11" s="436">
        <v>3.2773228690135099</v>
      </c>
      <c r="E11" s="436">
        <v>3.2086012400899158</v>
      </c>
      <c r="F11" s="436">
        <v>3.3896786975954427</v>
      </c>
      <c r="G11" s="437">
        <v>3.2633310181993131</v>
      </c>
    </row>
    <row r="12" spans="1:7" x14ac:dyDescent="0.2">
      <c r="B12" s="1039" t="s">
        <v>191</v>
      </c>
      <c r="C12" s="433"/>
      <c r="D12" s="433"/>
      <c r="E12" s="433"/>
      <c r="F12" s="433"/>
      <c r="G12" s="434"/>
    </row>
    <row r="13" spans="1:7" x14ac:dyDescent="0.2">
      <c r="B13" s="438" t="s">
        <v>527</v>
      </c>
      <c r="C13" s="436">
        <v>4.4447564990915822</v>
      </c>
      <c r="D13" s="436">
        <v>3.27632286901351</v>
      </c>
      <c r="E13" s="436">
        <v>2.831601240089916</v>
      </c>
      <c r="F13" s="436">
        <v>3.0956786975954427</v>
      </c>
      <c r="G13" s="437">
        <v>2.9723310181993132</v>
      </c>
    </row>
    <row r="14" spans="1:7" x14ac:dyDescent="0.2">
      <c r="B14" s="1040" t="s">
        <v>191</v>
      </c>
      <c r="C14" s="1033"/>
      <c r="D14" s="1033"/>
      <c r="E14" s="1033"/>
      <c r="F14" s="1033"/>
      <c r="G14" s="1034"/>
    </row>
    <row r="15" spans="1:7" x14ac:dyDescent="0.2">
      <c r="B15" s="117" t="s">
        <v>589</v>
      </c>
      <c r="C15" s="328">
        <v>3.8324348851089924</v>
      </c>
      <c r="D15" s="328">
        <v>2.2957569046985817</v>
      </c>
      <c r="E15" s="328">
        <v>1.707079757757092</v>
      </c>
      <c r="F15" s="328">
        <v>1.6547926108156013</v>
      </c>
      <c r="G15" s="1041">
        <v>1.6151827972074466</v>
      </c>
    </row>
    <row r="16" spans="1:7" x14ac:dyDescent="0.2">
      <c r="B16" s="116" t="s">
        <v>590</v>
      </c>
      <c r="C16" s="328">
        <v>-0.16183014997394418</v>
      </c>
      <c r="D16" s="328">
        <v>6.6358369509360027E-3</v>
      </c>
      <c r="E16" s="328">
        <v>0.24866921345106813</v>
      </c>
      <c r="F16" s="328">
        <v>0.34012678828473097</v>
      </c>
      <c r="G16" s="1041">
        <v>0.34439726439950352</v>
      </c>
    </row>
    <row r="17" spans="2:7" x14ac:dyDescent="0.2">
      <c r="B17" s="117" t="s">
        <v>591</v>
      </c>
      <c r="C17" s="328">
        <v>-0.46421399999999996</v>
      </c>
      <c r="D17" s="328">
        <v>-7.6562000000000005E-2</v>
      </c>
      <c r="E17" s="328">
        <v>-9.1008000000000006E-2</v>
      </c>
      <c r="F17" s="328">
        <v>0.125329</v>
      </c>
      <c r="G17" s="1041">
        <v>0</v>
      </c>
    </row>
    <row r="18" spans="2:7" x14ac:dyDescent="0.2">
      <c r="B18" s="117" t="s">
        <v>592</v>
      </c>
      <c r="C18" s="328">
        <v>0.47747938678015833</v>
      </c>
      <c r="D18" s="328">
        <v>0.47618047165646926</v>
      </c>
      <c r="E18" s="328">
        <v>0.4688999226418189</v>
      </c>
      <c r="F18" s="328">
        <v>0.47700418237526909</v>
      </c>
      <c r="G18" s="1041">
        <v>0.47519092455896672</v>
      </c>
    </row>
    <row r="19" spans="2:7" x14ac:dyDescent="0.2">
      <c r="B19" s="117" t="s">
        <v>593</v>
      </c>
      <c r="C19" s="328">
        <v>0.26209514824530222</v>
      </c>
      <c r="D19" s="328">
        <v>0.28098697264434008</v>
      </c>
      <c r="E19" s="328">
        <v>0.30394774152985199</v>
      </c>
      <c r="F19" s="328">
        <v>0.33512865188529578</v>
      </c>
      <c r="G19" s="1041">
        <v>0.37477115761452251</v>
      </c>
    </row>
    <row r="20" spans="2:7" x14ac:dyDescent="0.2">
      <c r="B20" s="117" t="s">
        <v>594</v>
      </c>
      <c r="C20" s="328">
        <v>0.49879122893107924</v>
      </c>
      <c r="D20" s="328">
        <v>0.29332468306318366</v>
      </c>
      <c r="E20" s="328">
        <v>0.19401260471008666</v>
      </c>
      <c r="F20" s="328">
        <v>0.16329746423454633</v>
      </c>
      <c r="G20" s="1041">
        <v>0.16278887441887446</v>
      </c>
    </row>
    <row r="21" spans="2:7" ht="13.5" thickBot="1" x14ac:dyDescent="0.25">
      <c r="B21" s="439" t="s">
        <v>234</v>
      </c>
      <c r="C21" s="440">
        <v>0</v>
      </c>
      <c r="D21" s="440">
        <v>1E-3</v>
      </c>
      <c r="E21" s="440">
        <v>0.377</v>
      </c>
      <c r="F21" s="440">
        <v>0.29399999999999998</v>
      </c>
      <c r="G21" s="440">
        <v>0.29099999999999998</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sheetPr>
  <dimension ref="A1:I47"/>
  <sheetViews>
    <sheetView zoomScaleNormal="100" workbookViewId="0"/>
  </sheetViews>
  <sheetFormatPr defaultRowHeight="12.75" x14ac:dyDescent="0.2"/>
  <cols>
    <col min="1" max="1" width="9.140625" style="7"/>
    <col min="2" max="2" width="34.7109375" style="7" customWidth="1"/>
    <col min="3" max="9" width="8.140625" style="7" customWidth="1"/>
    <col min="10" max="16384" width="9.140625" style="7"/>
  </cols>
  <sheetData>
    <row r="1" spans="1:9" ht="39.950000000000003" customHeight="1" x14ac:dyDescent="0.2">
      <c r="A1" s="9" t="s">
        <v>90</v>
      </c>
    </row>
    <row r="2" spans="1:9" ht="16.5" x14ac:dyDescent="0.25">
      <c r="B2" s="8" t="s">
        <v>2</v>
      </c>
    </row>
    <row r="3" spans="1:9" ht="15.75" thickBot="1" x14ac:dyDescent="0.3">
      <c r="B3" s="21"/>
      <c r="C3" s="22"/>
      <c r="D3" s="22"/>
      <c r="E3" s="22"/>
      <c r="F3" s="22"/>
      <c r="G3" s="22"/>
      <c r="H3" s="22"/>
      <c r="I3" s="23"/>
    </row>
    <row r="4" spans="1:9" x14ac:dyDescent="0.2">
      <c r="B4" s="24"/>
      <c r="C4" s="1247" t="s">
        <v>197</v>
      </c>
      <c r="D4" s="1247"/>
      <c r="E4" s="1247"/>
      <c r="F4" s="1247"/>
      <c r="G4" s="1247"/>
      <c r="H4" s="1247"/>
      <c r="I4" s="1248"/>
    </row>
    <row r="5" spans="1:9" x14ac:dyDescent="0.2">
      <c r="B5" s="25"/>
      <c r="C5" s="26" t="s">
        <v>198</v>
      </c>
      <c r="D5" s="1249" t="s">
        <v>199</v>
      </c>
      <c r="E5" s="1249"/>
      <c r="F5" s="1249"/>
      <c r="G5" s="1249"/>
      <c r="H5" s="1249"/>
      <c r="I5" s="1250"/>
    </row>
    <row r="6" spans="1:9" x14ac:dyDescent="0.2">
      <c r="B6" s="25"/>
      <c r="C6" s="27" t="s">
        <v>200</v>
      </c>
      <c r="D6" s="27" t="s">
        <v>185</v>
      </c>
      <c r="E6" s="27" t="s">
        <v>186</v>
      </c>
      <c r="F6" s="27" t="s">
        <v>187</v>
      </c>
      <c r="G6" s="28" t="s">
        <v>188</v>
      </c>
      <c r="H6" s="27" t="s">
        <v>189</v>
      </c>
      <c r="I6" s="29" t="s">
        <v>201</v>
      </c>
    </row>
    <row r="7" spans="1:9" x14ac:dyDescent="0.2">
      <c r="B7" s="30" t="s">
        <v>202</v>
      </c>
      <c r="C7" s="11"/>
      <c r="D7" s="11"/>
      <c r="E7" s="11"/>
      <c r="F7" s="11"/>
      <c r="G7" s="31"/>
      <c r="H7" s="11"/>
      <c r="I7" s="32"/>
    </row>
    <row r="8" spans="1:9" x14ac:dyDescent="0.2">
      <c r="B8" s="33" t="s">
        <v>203</v>
      </c>
      <c r="C8" s="34">
        <v>1.7612063472991411</v>
      </c>
      <c r="D8" s="34">
        <v>1.4520065686751256</v>
      </c>
      <c r="E8" s="34">
        <v>1.3964628250539428</v>
      </c>
      <c r="F8" s="34">
        <v>1.2801188897581428</v>
      </c>
      <c r="G8" s="34">
        <v>1.3397912124727733</v>
      </c>
      <c r="H8" s="34">
        <v>1.5222488179089249</v>
      </c>
      <c r="I8" s="35">
        <v>1.5445490978575174</v>
      </c>
    </row>
    <row r="9" spans="1:9" ht="14.25" x14ac:dyDescent="0.2">
      <c r="B9" s="33" t="s">
        <v>944</v>
      </c>
      <c r="C9" s="34">
        <v>4.1605726596647363</v>
      </c>
      <c r="D9" s="34">
        <v>3.125501569186012</v>
      </c>
      <c r="E9" s="34">
        <v>2.8021634616561122</v>
      </c>
      <c r="F9" s="34">
        <v>2.7335427794184226</v>
      </c>
      <c r="G9" s="34">
        <v>3.0684774579471128</v>
      </c>
      <c r="H9" s="34">
        <v>3.3605624227774751</v>
      </c>
      <c r="I9" s="35">
        <v>3.3478711381509063</v>
      </c>
    </row>
    <row r="10" spans="1:9" ht="14.25" x14ac:dyDescent="0.2">
      <c r="B10" s="33" t="s">
        <v>924</v>
      </c>
      <c r="C10" s="36">
        <v>1981.2819999999999</v>
      </c>
      <c r="D10" s="36">
        <v>2043.2070000000001</v>
      </c>
      <c r="E10" s="36">
        <v>2100.4609999999998</v>
      </c>
      <c r="F10" s="36">
        <v>2157.8780000000002</v>
      </c>
      <c r="G10" s="36">
        <v>2224.0920000000001</v>
      </c>
      <c r="H10" s="36">
        <v>2298.8339999999998</v>
      </c>
      <c r="I10" s="37">
        <v>2375.7959999999998</v>
      </c>
    </row>
    <row r="11" spans="1:9" ht="14.25" x14ac:dyDescent="0.2">
      <c r="B11" s="33" t="s">
        <v>923</v>
      </c>
      <c r="C11" s="38">
        <v>2012.5</v>
      </c>
      <c r="D11" s="38">
        <v>2071.8649999999998</v>
      </c>
      <c r="E11" s="38">
        <v>2129.3090000000002</v>
      </c>
      <c r="F11" s="38">
        <v>2188.9989999999998</v>
      </c>
      <c r="G11" s="38">
        <v>2260.598</v>
      </c>
      <c r="H11" s="38">
        <v>2337.0419999999999</v>
      </c>
      <c r="I11" s="39">
        <v>2415.2831546044649</v>
      </c>
    </row>
    <row r="12" spans="1:9" ht="14.25" x14ac:dyDescent="0.2">
      <c r="B12" s="33" t="s">
        <v>925</v>
      </c>
      <c r="C12" s="40">
        <v>3.9697859518244401</v>
      </c>
      <c r="D12" s="40">
        <v>3.34889115149605</v>
      </c>
      <c r="E12" s="40">
        <v>2.63115886781664</v>
      </c>
      <c r="F12" s="40">
        <v>2.6524995734318253</v>
      </c>
      <c r="G12" s="40">
        <v>2.8384889283892991</v>
      </c>
      <c r="H12" s="40">
        <v>3.2679041476356869</v>
      </c>
      <c r="I12" s="41">
        <v>3.2281626016952671</v>
      </c>
    </row>
    <row r="13" spans="1:9" ht="14.25" x14ac:dyDescent="0.2">
      <c r="B13" s="33" t="s">
        <v>926</v>
      </c>
      <c r="C13" s="40">
        <v>7.8308580805199632</v>
      </c>
      <c r="D13" s="40">
        <v>0.28806144042609189</v>
      </c>
      <c r="E13" s="40">
        <v>1.2626502110690014</v>
      </c>
      <c r="F13" s="40">
        <v>2.8752154392179747</v>
      </c>
      <c r="G13" s="40">
        <v>3.6394423030475096</v>
      </c>
      <c r="H13" s="40">
        <v>3.6702974365562282</v>
      </c>
      <c r="I13" s="41">
        <v>3.4010028228055877</v>
      </c>
    </row>
    <row r="14" spans="1:9" ht="14.25" x14ac:dyDescent="0.2">
      <c r="B14" s="33" t="s">
        <v>927</v>
      </c>
      <c r="C14" s="40">
        <v>4.1862538171729584</v>
      </c>
      <c r="D14" s="40">
        <v>3.8869186749415654</v>
      </c>
      <c r="E14" s="40">
        <v>2.9957134821653701</v>
      </c>
      <c r="F14" s="40">
        <v>3.1089951826654181</v>
      </c>
      <c r="G14" s="40">
        <v>3.2035814361570227</v>
      </c>
      <c r="H14" s="40">
        <v>3.5224698604924694</v>
      </c>
      <c r="I14" s="41">
        <v>3.6672564416645459</v>
      </c>
    </row>
    <row r="15" spans="1:9" x14ac:dyDescent="0.2">
      <c r="B15" s="30" t="s">
        <v>204</v>
      </c>
      <c r="C15" s="34"/>
      <c r="D15" s="34"/>
      <c r="E15" s="34"/>
      <c r="F15" s="34"/>
      <c r="G15" s="34"/>
      <c r="H15" s="34"/>
      <c r="I15" s="35"/>
    </row>
    <row r="16" spans="1:9" x14ac:dyDescent="0.2">
      <c r="B16" s="33" t="s">
        <v>205</v>
      </c>
      <c r="C16" s="40">
        <v>2.2670652715495834</v>
      </c>
      <c r="D16" s="40">
        <v>1.5646772228989079</v>
      </c>
      <c r="E16" s="40">
        <v>1.4774910475075558</v>
      </c>
      <c r="F16" s="40">
        <v>1.4051616349510851</v>
      </c>
      <c r="G16" s="40">
        <v>1.6980243713696979</v>
      </c>
      <c r="H16" s="40">
        <v>1.8250659503613349</v>
      </c>
      <c r="I16" s="41">
        <v>1.7691705156254187</v>
      </c>
    </row>
    <row r="17" spans="2:9" ht="14.25" x14ac:dyDescent="0.2">
      <c r="B17" s="42" t="s">
        <v>935</v>
      </c>
      <c r="C17" s="40">
        <v>2.1424900424001123</v>
      </c>
      <c r="D17" s="40">
        <v>3.8211141420510444</v>
      </c>
      <c r="E17" s="40">
        <v>3.0678085957556078</v>
      </c>
      <c r="F17" s="40">
        <v>2.756416470542689</v>
      </c>
      <c r="G17" s="40">
        <v>2.8905900904476596</v>
      </c>
      <c r="H17" s="40">
        <v>2.9462338781062272</v>
      </c>
      <c r="I17" s="40">
        <v>2.9791917006110253</v>
      </c>
    </row>
    <row r="18" spans="2:9" ht="14.25" x14ac:dyDescent="0.2">
      <c r="B18" s="33" t="s">
        <v>928</v>
      </c>
      <c r="C18" s="40">
        <v>1.1074605590506881</v>
      </c>
      <c r="D18" s="40">
        <v>3</v>
      </c>
      <c r="E18" s="40">
        <v>2.1751661078678239</v>
      </c>
      <c r="F18" s="40">
        <v>1.8221932503911944</v>
      </c>
      <c r="G18" s="40">
        <v>2.0028243391902789</v>
      </c>
      <c r="H18" s="40">
        <v>1.9965788358338399</v>
      </c>
      <c r="I18" s="41">
        <v>1.9986926604442345</v>
      </c>
    </row>
    <row r="19" spans="2:9" ht="14.25" x14ac:dyDescent="0.2">
      <c r="B19" s="43" t="s">
        <v>929</v>
      </c>
      <c r="C19" s="40">
        <v>2.9352702850977019</v>
      </c>
      <c r="D19" s="40">
        <v>2.2823882934335016</v>
      </c>
      <c r="E19" s="40">
        <v>2.1749898374134213</v>
      </c>
      <c r="F19" s="40">
        <v>2.4442590455526325</v>
      </c>
      <c r="G19" s="40">
        <v>2.6949200714777577</v>
      </c>
      <c r="H19" s="40">
        <v>3.1051640473793718</v>
      </c>
      <c r="I19" s="41">
        <v>3.0709749236512485</v>
      </c>
    </row>
    <row r="20" spans="2:9" x14ac:dyDescent="0.2">
      <c r="B20" s="44" t="s">
        <v>206</v>
      </c>
      <c r="C20" s="40">
        <v>2.5</v>
      </c>
      <c r="D20" s="40">
        <v>3</v>
      </c>
      <c r="E20" s="40">
        <v>2.6</v>
      </c>
      <c r="F20" s="40">
        <v>2.5</v>
      </c>
      <c r="G20" s="40">
        <v>2.5</v>
      </c>
      <c r="H20" s="40">
        <v>3</v>
      </c>
      <c r="I20" s="40">
        <v>3.1</v>
      </c>
    </row>
    <row r="21" spans="2:9" x14ac:dyDescent="0.2">
      <c r="B21" s="30" t="s">
        <v>207</v>
      </c>
      <c r="C21" s="45"/>
      <c r="D21" s="45"/>
      <c r="E21" s="45"/>
      <c r="F21" s="45"/>
      <c r="G21" s="45"/>
      <c r="H21" s="45"/>
      <c r="I21" s="46"/>
    </row>
    <row r="22" spans="2:9" x14ac:dyDescent="0.2">
      <c r="B22" s="33" t="s">
        <v>208</v>
      </c>
      <c r="C22" s="34">
        <v>31.821750000000002</v>
      </c>
      <c r="D22" s="34">
        <v>32.147737499999998</v>
      </c>
      <c r="E22" s="34">
        <v>32.338237499999998</v>
      </c>
      <c r="F22" s="34">
        <v>32.451239999999999</v>
      </c>
      <c r="G22" s="34">
        <v>32.544094999999999</v>
      </c>
      <c r="H22" s="34">
        <v>32.6430875</v>
      </c>
      <c r="I22" s="35">
        <v>32.740735000000001</v>
      </c>
    </row>
    <row r="23" spans="2:9" x14ac:dyDescent="0.2">
      <c r="B23" s="33" t="s">
        <v>209</v>
      </c>
      <c r="C23" s="34">
        <v>9.3000000000000007</v>
      </c>
      <c r="D23" s="34">
        <v>9.1999999999999993</v>
      </c>
      <c r="E23" s="34">
        <v>9</v>
      </c>
      <c r="F23" s="34">
        <v>8.6999999999999993</v>
      </c>
      <c r="G23" s="34">
        <v>8.5</v>
      </c>
      <c r="H23" s="34">
        <v>8.4</v>
      </c>
      <c r="I23" s="35">
        <v>8.4</v>
      </c>
    </row>
    <row r="24" spans="2:9" x14ac:dyDescent="0.2">
      <c r="B24" s="33" t="s">
        <v>210</v>
      </c>
      <c r="C24" s="34">
        <v>-0.264673007571119</v>
      </c>
      <c r="D24" s="34">
        <v>-7.9941784795792614E-2</v>
      </c>
      <c r="E24" s="34">
        <v>-0.11654161060049262</v>
      </c>
      <c r="F24" s="34">
        <v>-0.17716336149199208</v>
      </c>
      <c r="G24" s="34">
        <v>-0.20251783121813105</v>
      </c>
      <c r="H24" s="34">
        <v>-9.3075977980944913E-2</v>
      </c>
      <c r="I24" s="35">
        <v>-6.0843069570495345E-3</v>
      </c>
    </row>
    <row r="25" spans="2:9" x14ac:dyDescent="0.2">
      <c r="B25" s="30" t="s">
        <v>211</v>
      </c>
      <c r="C25" s="47"/>
      <c r="D25" s="47"/>
      <c r="E25" s="47"/>
      <c r="F25" s="47"/>
      <c r="G25" s="47"/>
      <c r="H25" s="47"/>
      <c r="I25" s="48"/>
    </row>
    <row r="26" spans="2:9" x14ac:dyDescent="0.2">
      <c r="B26" s="33" t="s">
        <v>212</v>
      </c>
      <c r="C26" s="36">
        <v>3699.5349999999999</v>
      </c>
      <c r="D26" s="36">
        <v>4089.7849999999999</v>
      </c>
      <c r="E26" s="36">
        <v>4224.4925000000003</v>
      </c>
      <c r="F26" s="36">
        <v>4338.6875</v>
      </c>
      <c r="G26" s="36">
        <v>4471.5</v>
      </c>
      <c r="H26" s="36">
        <v>4622.4424999999992</v>
      </c>
      <c r="I26" s="37">
        <v>4776.8424999999997</v>
      </c>
    </row>
    <row r="27" spans="2:9" ht="14.25" x14ac:dyDescent="0.2">
      <c r="B27" s="33" t="s">
        <v>930</v>
      </c>
      <c r="C27" s="40">
        <v>3.8326140696137045</v>
      </c>
      <c r="D27" s="40">
        <v>6.0000000000000053</v>
      </c>
      <c r="E27" s="40">
        <v>2.7495115752456334</v>
      </c>
      <c r="F27" s="40">
        <v>1.3045906313336797</v>
      </c>
      <c r="G27" s="40">
        <v>1.5516466667427009</v>
      </c>
      <c r="H27" s="40">
        <v>1.7023946678053514</v>
      </c>
      <c r="I27" s="41">
        <v>1.7041185988083463</v>
      </c>
    </row>
    <row r="28" spans="2:9" ht="14.25" x14ac:dyDescent="0.2">
      <c r="B28" s="33" t="s">
        <v>931</v>
      </c>
      <c r="C28" s="40">
        <v>6.1026024928238565</v>
      </c>
      <c r="D28" s="40">
        <v>4.128383677009519</v>
      </c>
      <c r="E28" s="40">
        <v>2.778077485790249</v>
      </c>
      <c r="F28" s="40">
        <v>2.9591339693630729</v>
      </c>
      <c r="G28" s="40">
        <v>2.8993723260641739</v>
      </c>
      <c r="H28" s="40">
        <v>3.4116131589377785</v>
      </c>
      <c r="I28" s="41">
        <v>3.6315552446748236</v>
      </c>
    </row>
    <row r="29" spans="2:9" ht="14.25" x14ac:dyDescent="0.2">
      <c r="B29" s="33" t="s">
        <v>932</v>
      </c>
      <c r="C29" s="36">
        <v>1155.5</v>
      </c>
      <c r="D29" s="36">
        <v>1230.2368999999999</v>
      </c>
      <c r="E29" s="36">
        <v>1262.6834999999999</v>
      </c>
      <c r="F29" s="36">
        <v>1287.3912</v>
      </c>
      <c r="G29" s="36">
        <v>1309.9317000000001</v>
      </c>
      <c r="H29" s="36">
        <v>1327.77</v>
      </c>
      <c r="I29" s="37">
        <v>1349.0466000000001</v>
      </c>
    </row>
    <row r="30" spans="2:9" ht="14.25" x14ac:dyDescent="0.2">
      <c r="B30" s="33" t="s">
        <v>933</v>
      </c>
      <c r="C30" s="49">
        <v>-12.333498837877455</v>
      </c>
      <c r="D30" s="49">
        <v>1.1499999999999844</v>
      </c>
      <c r="E30" s="49">
        <v>-0.67500000000000338</v>
      </c>
      <c r="F30" s="49">
        <v>1.3420492388483307</v>
      </c>
      <c r="G30" s="49">
        <v>1.7777429025516822</v>
      </c>
      <c r="H30" s="49">
        <v>1.8213832790711537</v>
      </c>
      <c r="I30" s="50">
        <v>1.8138272336009731</v>
      </c>
    </row>
    <row r="31" spans="2:9" ht="15" thickBot="1" x14ac:dyDescent="0.25">
      <c r="B31" s="33" t="s">
        <v>934</v>
      </c>
      <c r="C31" s="49">
        <v>6.5002512983749261</v>
      </c>
      <c r="D31" s="49">
        <v>-0.87934560327198596</v>
      </c>
      <c r="E31" s="49">
        <v>1.5116408246179214</v>
      </c>
      <c r="F31" s="49">
        <v>1.2436780351294141</v>
      </c>
      <c r="G31" s="49">
        <v>1.4646612826016536</v>
      </c>
      <c r="H31" s="49">
        <v>1.5561389491306254</v>
      </c>
      <c r="I31" s="50">
        <v>1.5607672710924669</v>
      </c>
    </row>
    <row r="32" spans="2:9" ht="13.5" thickTop="1" x14ac:dyDescent="0.2">
      <c r="B32" s="30" t="s">
        <v>213</v>
      </c>
      <c r="C32" s="51"/>
      <c r="D32" s="51"/>
      <c r="E32" s="51"/>
      <c r="F32" s="51"/>
      <c r="G32" s="52"/>
      <c r="H32" s="53"/>
      <c r="I32" s="54"/>
    </row>
    <row r="33" spans="2:9" ht="14.25" x14ac:dyDescent="0.2">
      <c r="B33" s="33" t="s">
        <v>938</v>
      </c>
      <c r="C33" s="49">
        <v>44.047499999999999</v>
      </c>
      <c r="D33" s="49">
        <v>53.767949999999999</v>
      </c>
      <c r="E33" s="49">
        <v>57.667274999999997</v>
      </c>
      <c r="F33" s="49">
        <v>56.167124999999999</v>
      </c>
      <c r="G33" s="49">
        <v>56.767524999999992</v>
      </c>
      <c r="H33" s="49">
        <v>57.754850000000005</v>
      </c>
      <c r="I33" s="50">
        <v>58.916999999999994</v>
      </c>
    </row>
    <row r="34" spans="2:9" ht="14.25" x14ac:dyDescent="0.2">
      <c r="B34" s="33" t="s">
        <v>937</v>
      </c>
      <c r="C34" s="49">
        <v>32.512778874720894</v>
      </c>
      <c r="D34" s="49">
        <v>41.747729084330238</v>
      </c>
      <c r="E34" s="49">
        <v>43.426966809645407</v>
      </c>
      <c r="F34" s="49">
        <v>41.864401030390425</v>
      </c>
      <c r="G34" s="49">
        <v>41.884606041104028</v>
      </c>
      <c r="H34" s="49">
        <v>42.194072414583992</v>
      </c>
      <c r="I34" s="50">
        <v>42.62884998329671</v>
      </c>
    </row>
    <row r="35" spans="2:9" ht="14.25" x14ac:dyDescent="0.2">
      <c r="B35" s="33" t="s">
        <v>939</v>
      </c>
      <c r="C35" s="40">
        <v>34.6</v>
      </c>
      <c r="D35" s="40">
        <v>43.946067943135247</v>
      </c>
      <c r="E35" s="40">
        <v>46.106333333333332</v>
      </c>
      <c r="F35" s="40">
        <v>44.915416666666665</v>
      </c>
      <c r="G35" s="40">
        <v>45.763770756588009</v>
      </c>
      <c r="H35" s="40">
        <v>46.559741879398445</v>
      </c>
      <c r="I35" s="41">
        <v>47.496615792157606</v>
      </c>
    </row>
    <row r="36" spans="2:9" ht="14.25" x14ac:dyDescent="0.2">
      <c r="B36" s="33" t="s">
        <v>940</v>
      </c>
      <c r="C36" s="40">
        <v>47.444578189071237</v>
      </c>
      <c r="D36" s="40">
        <v>47.444578189071237</v>
      </c>
      <c r="E36" s="40">
        <v>48.867915534743375</v>
      </c>
      <c r="F36" s="40">
        <v>48.867915534743375</v>
      </c>
      <c r="G36" s="40">
        <v>46.424519758006205</v>
      </c>
      <c r="H36" s="40">
        <v>44.103293770105893</v>
      </c>
      <c r="I36" s="41">
        <v>41.898129081600594</v>
      </c>
    </row>
    <row r="37" spans="2:9" ht="14.25" x14ac:dyDescent="0.2">
      <c r="B37" s="33" t="s">
        <v>941</v>
      </c>
      <c r="C37" s="40">
        <v>14.1</v>
      </c>
      <c r="D37" s="40">
        <v>14.347128625502542</v>
      </c>
      <c r="E37" s="40">
        <v>13.629772194227414</v>
      </c>
      <c r="F37" s="40">
        <v>12.948283584516043</v>
      </c>
      <c r="G37" s="40">
        <v>12.300869405290239</v>
      </c>
      <c r="H37" s="40">
        <v>11.685825935025727</v>
      </c>
      <c r="I37" s="41">
        <v>11.10153463827444</v>
      </c>
    </row>
    <row r="38" spans="2:9" x14ac:dyDescent="0.2">
      <c r="B38" s="55" t="s">
        <v>214</v>
      </c>
      <c r="C38" s="51"/>
      <c r="D38" s="51"/>
      <c r="E38" s="51"/>
      <c r="F38" s="51"/>
      <c r="G38" s="56"/>
      <c r="H38" s="57"/>
      <c r="I38" s="58"/>
    </row>
    <row r="39" spans="2:9" ht="14.25" x14ac:dyDescent="0.2">
      <c r="B39" s="33" t="s">
        <v>942</v>
      </c>
      <c r="C39" s="40">
        <v>0.4400675</v>
      </c>
      <c r="D39" s="40">
        <v>0.41093599999999997</v>
      </c>
      <c r="E39" s="40">
        <v>0.79157725000000001</v>
      </c>
      <c r="F39" s="40">
        <v>1.0090587499999999</v>
      </c>
      <c r="G39" s="40">
        <v>1.18533825</v>
      </c>
      <c r="H39" s="40">
        <v>1.3126105000000001</v>
      </c>
      <c r="I39" s="41">
        <v>1.4205265</v>
      </c>
    </row>
    <row r="40" spans="2:9" ht="14.25" x14ac:dyDescent="0.2">
      <c r="B40" s="33" t="s">
        <v>943</v>
      </c>
      <c r="C40" s="40">
        <v>1.2</v>
      </c>
      <c r="D40" s="40">
        <v>1.3</v>
      </c>
      <c r="E40" s="40">
        <v>1.5</v>
      </c>
      <c r="F40" s="40">
        <v>1.7</v>
      </c>
      <c r="G40" s="40">
        <v>1.8</v>
      </c>
      <c r="H40" s="40">
        <v>2</v>
      </c>
      <c r="I40" s="41">
        <v>2.0670000000000002</v>
      </c>
    </row>
    <row r="41" spans="2:9" x14ac:dyDescent="0.2">
      <c r="B41" s="59" t="s">
        <v>215</v>
      </c>
      <c r="C41" s="60">
        <v>1.190175</v>
      </c>
      <c r="D41" s="60">
        <v>1.1310914999999999</v>
      </c>
      <c r="E41" s="60">
        <v>1.1135440000000001</v>
      </c>
      <c r="F41" s="60">
        <v>1.1021852500000002</v>
      </c>
      <c r="G41" s="60">
        <v>1.0916185</v>
      </c>
      <c r="H41" s="60">
        <v>1.0828010000000001</v>
      </c>
      <c r="I41" s="61">
        <v>1.0758955000000001</v>
      </c>
    </row>
    <row r="42" spans="2:9" ht="15" customHeight="1" x14ac:dyDescent="0.25">
      <c r="B42" s="62" t="s">
        <v>911</v>
      </c>
      <c r="C42" s="2"/>
      <c r="D42" s="1251" t="s">
        <v>912</v>
      </c>
      <c r="E42" s="1251"/>
      <c r="F42" s="1251"/>
      <c r="G42" s="1251"/>
      <c r="H42" s="1251"/>
      <c r="I42" s="1252"/>
    </row>
    <row r="43" spans="2:9" ht="23.25" customHeight="1" x14ac:dyDescent="0.25">
      <c r="B43" s="63" t="s">
        <v>913</v>
      </c>
      <c r="C43" s="2"/>
      <c r="D43" s="1253" t="s">
        <v>914</v>
      </c>
      <c r="E43" s="1253"/>
      <c r="F43" s="1253"/>
      <c r="G43" s="1253"/>
      <c r="H43" s="1253"/>
      <c r="I43" s="1254"/>
    </row>
    <row r="44" spans="2:9" ht="12.75" customHeight="1" x14ac:dyDescent="0.25">
      <c r="B44" s="64" t="s">
        <v>915</v>
      </c>
      <c r="C44" s="907"/>
      <c r="D44" s="1255" t="s">
        <v>916</v>
      </c>
      <c r="E44" s="1255"/>
      <c r="F44" s="1255"/>
      <c r="G44" s="1255"/>
      <c r="H44" s="1255"/>
      <c r="I44" s="1256"/>
    </row>
    <row r="45" spans="2:9" ht="12.75" customHeight="1" x14ac:dyDescent="0.25">
      <c r="B45" s="908" t="s">
        <v>921</v>
      </c>
      <c r="C45" s="2"/>
      <c r="D45" s="1253" t="s">
        <v>917</v>
      </c>
      <c r="E45" s="1253"/>
      <c r="F45" s="1253"/>
      <c r="G45" s="1253"/>
      <c r="H45" s="1253"/>
      <c r="I45" s="1254"/>
    </row>
    <row r="46" spans="2:9" ht="12.75" customHeight="1" x14ac:dyDescent="0.25">
      <c r="B46" s="909" t="s">
        <v>922</v>
      </c>
      <c r="C46" s="2"/>
      <c r="D46" s="1241" t="s">
        <v>918</v>
      </c>
      <c r="E46" s="1241"/>
      <c r="F46" s="1241"/>
      <c r="G46" s="1241"/>
      <c r="H46" s="1241"/>
      <c r="I46" s="1242"/>
    </row>
    <row r="47" spans="2:9" ht="24" customHeight="1" thickBot="1" x14ac:dyDescent="0.25">
      <c r="B47" s="1243" t="s">
        <v>919</v>
      </c>
      <c r="C47" s="1244"/>
      <c r="D47" s="1245" t="s">
        <v>920</v>
      </c>
      <c r="E47" s="1245"/>
      <c r="F47" s="1245"/>
      <c r="G47" s="1245"/>
      <c r="H47" s="1245"/>
      <c r="I47" s="1246"/>
    </row>
  </sheetData>
  <mergeCells count="9">
    <mergeCell ref="D46:I46"/>
    <mergeCell ref="B47:C47"/>
    <mergeCell ref="D47:I47"/>
    <mergeCell ref="C4:I4"/>
    <mergeCell ref="D5:I5"/>
    <mergeCell ref="D42:I42"/>
    <mergeCell ref="D43:I43"/>
    <mergeCell ref="D44:I44"/>
    <mergeCell ref="D45:I4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3"/>
  </sheetPr>
  <dimension ref="A1:H26"/>
  <sheetViews>
    <sheetView zoomScaleNormal="100" workbookViewId="0"/>
  </sheetViews>
  <sheetFormatPr defaultRowHeight="12.75" x14ac:dyDescent="0.2"/>
  <cols>
    <col min="1" max="1" width="9.140625" style="7"/>
    <col min="2" max="2" width="36" style="7" customWidth="1"/>
    <col min="3" max="8" width="9.28515625" style="7" customWidth="1"/>
    <col min="9" max="16384" width="9.140625" style="7"/>
  </cols>
  <sheetData>
    <row r="1" spans="1:8" ht="39.950000000000003" customHeight="1" x14ac:dyDescent="0.2">
      <c r="A1" s="9" t="s">
        <v>90</v>
      </c>
    </row>
    <row r="2" spans="1:8" ht="16.5" x14ac:dyDescent="0.25">
      <c r="B2" s="8" t="s">
        <v>47</v>
      </c>
    </row>
    <row r="3" spans="1:8" ht="13.5" thickBot="1" x14ac:dyDescent="0.25">
      <c r="B3" s="596"/>
      <c r="C3" s="596"/>
      <c r="D3" s="597"/>
      <c r="E3" s="597"/>
      <c r="F3" s="597"/>
      <c r="G3" s="597"/>
      <c r="H3" s="598"/>
    </row>
    <row r="4" spans="1:8" x14ac:dyDescent="0.2">
      <c r="B4" s="1042"/>
      <c r="C4" s="1422" t="s">
        <v>184</v>
      </c>
      <c r="D4" s="1422"/>
      <c r="E4" s="1422"/>
      <c r="F4" s="1422"/>
      <c r="G4" s="1422"/>
      <c r="H4" s="1423"/>
    </row>
    <row r="5" spans="1:8" x14ac:dyDescent="0.2">
      <c r="B5" s="1043"/>
      <c r="C5" s="1044" t="s">
        <v>198</v>
      </c>
      <c r="D5" s="1424" t="s">
        <v>199</v>
      </c>
      <c r="E5" s="1424"/>
      <c r="F5" s="1424"/>
      <c r="G5" s="1424"/>
      <c r="H5" s="1425"/>
    </row>
    <row r="6" spans="1:8" x14ac:dyDescent="0.2">
      <c r="B6" s="1043"/>
      <c r="C6" s="1045" t="s">
        <v>200</v>
      </c>
      <c r="D6" s="1045" t="s">
        <v>185</v>
      </c>
      <c r="E6" s="1045" t="s">
        <v>186</v>
      </c>
      <c r="F6" s="1046" t="s">
        <v>187</v>
      </c>
      <c r="G6" s="1045" t="s">
        <v>188</v>
      </c>
      <c r="H6" s="1047" t="s">
        <v>189</v>
      </c>
    </row>
    <row r="7" spans="1:8" x14ac:dyDescent="0.2">
      <c r="B7" s="1048" t="s">
        <v>656</v>
      </c>
      <c r="C7" s="1049">
        <v>36.015243783112986</v>
      </c>
      <c r="D7" s="1049">
        <v>41.489961620512553</v>
      </c>
      <c r="E7" s="1049">
        <v>39.056914562959527</v>
      </c>
      <c r="F7" s="1049">
        <v>40.148279012113605</v>
      </c>
      <c r="G7" s="1049">
        <v>40.937630233470443</v>
      </c>
      <c r="H7" s="1050">
        <v>43.955006386227396</v>
      </c>
    </row>
    <row r="8" spans="1:8" x14ac:dyDescent="0.2">
      <c r="B8" s="1048" t="s">
        <v>657</v>
      </c>
      <c r="C8" s="1049">
        <v>35.505000000000003</v>
      </c>
      <c r="D8" s="1049">
        <v>40.941250330456747</v>
      </c>
      <c r="E8" s="1049">
        <v>39.751648334584281</v>
      </c>
      <c r="F8" s="1049">
        <v>39.919676344158013</v>
      </c>
      <c r="G8" s="1049">
        <v>40.383739965939327</v>
      </c>
      <c r="H8" s="1050">
        <v>42.238297779645599</v>
      </c>
    </row>
    <row r="9" spans="1:8" x14ac:dyDescent="0.2">
      <c r="B9" s="601" t="s">
        <v>352</v>
      </c>
      <c r="C9" s="602">
        <v>-0.51024378311298335</v>
      </c>
      <c r="D9" s="602">
        <v>-0.54871129005580599</v>
      </c>
      <c r="E9" s="602">
        <v>0.69473377162475458</v>
      </c>
      <c r="F9" s="602">
        <v>-0.2286026679555917</v>
      </c>
      <c r="G9" s="602">
        <v>-0.55389026753111636</v>
      </c>
      <c r="H9" s="603">
        <v>-1.7167086065817969</v>
      </c>
    </row>
    <row r="10" spans="1:8" x14ac:dyDescent="0.2">
      <c r="B10" s="1048" t="s">
        <v>658</v>
      </c>
      <c r="C10" s="1051">
        <v>49.131499494512717</v>
      </c>
      <c r="D10" s="1051">
        <v>55.778866412087815</v>
      </c>
      <c r="E10" s="1051">
        <v>52.279697572771376</v>
      </c>
      <c r="F10" s="1051">
        <v>52.191397540671375</v>
      </c>
      <c r="G10" s="1051">
        <v>51.853486265724264</v>
      </c>
      <c r="H10" s="1052">
        <v>53.700613513308333</v>
      </c>
    </row>
    <row r="11" spans="1:8" x14ac:dyDescent="0.2">
      <c r="B11" s="1048" t="s">
        <v>659</v>
      </c>
      <c r="C11" s="1049">
        <v>48.66</v>
      </c>
      <c r="D11" s="1049">
        <v>54.685775993048821</v>
      </c>
      <c r="E11" s="1049">
        <v>51.542993595684308</v>
      </c>
      <c r="F11" s="1049">
        <v>50.612381809489939</v>
      </c>
      <c r="G11" s="1049">
        <v>50.12104218254003</v>
      </c>
      <c r="H11" s="1050">
        <v>51.298935397784497</v>
      </c>
    </row>
    <row r="12" spans="1:8" x14ac:dyDescent="0.2">
      <c r="B12" s="604" t="s">
        <v>526</v>
      </c>
      <c r="C12" s="602">
        <v>-0.47149949451272022</v>
      </c>
      <c r="D12" s="602">
        <v>-1.0930904190389938</v>
      </c>
      <c r="E12" s="602">
        <v>-0.73670397708706759</v>
      </c>
      <c r="F12" s="602">
        <v>-1.5790157311814355</v>
      </c>
      <c r="G12" s="602">
        <v>-1.7324440831842338</v>
      </c>
      <c r="H12" s="603">
        <v>-2.4016781155238363</v>
      </c>
    </row>
    <row r="13" spans="1:8" x14ac:dyDescent="0.2">
      <c r="B13" s="605" t="s">
        <v>284</v>
      </c>
      <c r="C13" s="1049"/>
      <c r="D13" s="1049"/>
      <c r="E13" s="1049"/>
      <c r="F13" s="1049"/>
      <c r="G13" s="1049"/>
      <c r="H13" s="1050"/>
    </row>
    <row r="14" spans="1:8" x14ac:dyDescent="0.2">
      <c r="B14" s="606" t="s">
        <v>329</v>
      </c>
      <c r="C14" s="1049">
        <v>0</v>
      </c>
      <c r="D14" s="1049">
        <v>-5.539594655666491E-2</v>
      </c>
      <c r="E14" s="1049">
        <v>5.9695003270270774E-2</v>
      </c>
      <c r="F14" s="1049">
        <v>-0.10881861317350427</v>
      </c>
      <c r="G14" s="1049">
        <v>-0.32101019501543249</v>
      </c>
      <c r="H14" s="1050">
        <v>-0.55811242841483022</v>
      </c>
    </row>
    <row r="15" spans="1:8" x14ac:dyDescent="0.2">
      <c r="B15" s="606" t="s">
        <v>660</v>
      </c>
      <c r="C15" s="1049">
        <v>0</v>
      </c>
      <c r="D15" s="1049">
        <v>-1.499923689905863</v>
      </c>
      <c r="E15" s="1049">
        <v>-0.89423363634382724</v>
      </c>
      <c r="F15" s="1049">
        <v>-1.7352399446199769</v>
      </c>
      <c r="G15" s="1049">
        <v>-1.2791855904276943</v>
      </c>
      <c r="H15" s="1050">
        <v>-1.4473673942111986</v>
      </c>
    </row>
    <row r="16" spans="1:8" x14ac:dyDescent="0.2">
      <c r="B16" s="606" t="s">
        <v>433</v>
      </c>
      <c r="C16" s="1049">
        <v>0</v>
      </c>
      <c r="D16" s="1049">
        <v>0.18022191565832799</v>
      </c>
      <c r="E16" s="1049">
        <v>0.42783817268506308</v>
      </c>
      <c r="F16" s="1049">
        <v>0.39644365181123969</v>
      </c>
      <c r="G16" s="1049">
        <v>0.59447363384256402</v>
      </c>
      <c r="H16" s="1050">
        <v>1.0718674200845091</v>
      </c>
    </row>
    <row r="17" spans="2:8" x14ac:dyDescent="0.2">
      <c r="B17" s="606" t="s">
        <v>661</v>
      </c>
      <c r="C17" s="1049">
        <v>-0.11588586683774338</v>
      </c>
      <c r="D17" s="1049">
        <v>-5.0965730335782666E-2</v>
      </c>
      <c r="E17" s="1049">
        <v>-7.0169134523240473E-2</v>
      </c>
      <c r="F17" s="1049">
        <v>-0.280517974066953</v>
      </c>
      <c r="G17" s="1049">
        <v>-0.39365801941755052</v>
      </c>
      <c r="H17" s="1050">
        <v>-0.87561856310939845</v>
      </c>
    </row>
    <row r="18" spans="2:8" x14ac:dyDescent="0.2">
      <c r="B18" s="606" t="s">
        <v>662</v>
      </c>
      <c r="C18" s="1049">
        <v>-0.35561362767497684</v>
      </c>
      <c r="D18" s="1049">
        <v>7.144450163276983E-2</v>
      </c>
      <c r="E18" s="1049">
        <v>-6.3218459995723286E-2</v>
      </c>
      <c r="F18" s="1049">
        <v>-0.12684572818016493</v>
      </c>
      <c r="G18" s="1049">
        <v>-0.48064595890502471</v>
      </c>
      <c r="H18" s="1050">
        <v>-0.81482769314665449</v>
      </c>
    </row>
    <row r="19" spans="2:8" x14ac:dyDescent="0.2">
      <c r="B19" s="606" t="s">
        <v>505</v>
      </c>
      <c r="C19" s="1049">
        <v>0</v>
      </c>
      <c r="D19" s="1049">
        <v>0.26152853046821889</v>
      </c>
      <c r="E19" s="1049">
        <v>-0.19661592217961044</v>
      </c>
      <c r="F19" s="1049">
        <v>0.27596287704792388</v>
      </c>
      <c r="G19" s="1049">
        <v>0.14758204673890418</v>
      </c>
      <c r="H19" s="1050">
        <v>0.22238054327373646</v>
      </c>
    </row>
    <row r="20" spans="2:8" x14ac:dyDescent="0.2">
      <c r="B20" s="604" t="s">
        <v>663</v>
      </c>
      <c r="C20" s="599"/>
      <c r="D20" s="599"/>
      <c r="E20" s="599"/>
      <c r="F20" s="599"/>
      <c r="G20" s="599"/>
      <c r="H20" s="600"/>
    </row>
    <row r="21" spans="2:8" x14ac:dyDescent="0.2">
      <c r="B21" s="1048" t="s">
        <v>536</v>
      </c>
      <c r="C21" s="1049">
        <v>-13.116255711399726</v>
      </c>
      <c r="D21" s="1049">
        <v>-14.289505514633795</v>
      </c>
      <c r="E21" s="1049">
        <v>-13.22428395289146</v>
      </c>
      <c r="F21" s="1049">
        <v>-12.044980892778065</v>
      </c>
      <c r="G21" s="1049">
        <v>-10.917908643060226</v>
      </c>
      <c r="H21" s="1050">
        <v>-9.7481610483248495</v>
      </c>
    </row>
    <row r="22" spans="2:8" x14ac:dyDescent="0.2">
      <c r="B22" s="1048" t="s">
        <v>664</v>
      </c>
      <c r="C22" s="1049">
        <v>-13.154999999999999</v>
      </c>
      <c r="D22" s="1049">
        <v>-13.74452566259208</v>
      </c>
      <c r="E22" s="1049">
        <v>-11.791345261100034</v>
      </c>
      <c r="F22" s="1049">
        <v>-10.692705465331926</v>
      </c>
      <c r="G22" s="1049">
        <v>-9.7373022166007104</v>
      </c>
      <c r="H22" s="1050">
        <v>-9.0606376181388946</v>
      </c>
    </row>
    <row r="23" spans="2:8" x14ac:dyDescent="0.2">
      <c r="B23" s="604" t="s">
        <v>352</v>
      </c>
      <c r="C23" s="602">
        <v>-3.8744288600273791E-2</v>
      </c>
      <c r="D23" s="602">
        <v>0.54497985204171506</v>
      </c>
      <c r="E23" s="602">
        <v>1.432938691791426</v>
      </c>
      <c r="F23" s="602">
        <v>1.3522754274461395</v>
      </c>
      <c r="G23" s="602">
        <v>1.1806064264595157</v>
      </c>
      <c r="H23" s="603">
        <v>0.68752343018595496</v>
      </c>
    </row>
    <row r="24" spans="2:8" x14ac:dyDescent="0.2">
      <c r="B24" s="1053" t="s">
        <v>284</v>
      </c>
      <c r="C24" s="1049"/>
      <c r="D24" s="1049"/>
      <c r="E24" s="1049"/>
      <c r="F24" s="1049"/>
      <c r="G24" s="1049"/>
      <c r="H24" s="1050"/>
    </row>
    <row r="25" spans="2:8" x14ac:dyDescent="0.2">
      <c r="B25" s="1054" t="s">
        <v>665</v>
      </c>
      <c r="C25" s="1049">
        <v>0.10997398856071208</v>
      </c>
      <c r="D25" s="1049">
        <v>0.47679583630033312</v>
      </c>
      <c r="E25" s="1049">
        <v>1.2980564668034138</v>
      </c>
      <c r="F25" s="1049">
        <v>1.1647435428370385</v>
      </c>
      <c r="G25" s="1049">
        <v>0.84604002698894465</v>
      </c>
      <c r="H25" s="1050">
        <v>0.44460278505995482</v>
      </c>
    </row>
    <row r="26" spans="2:8" ht="13.5" thickBot="1" x14ac:dyDescent="0.25">
      <c r="B26" s="1055" t="s">
        <v>252</v>
      </c>
      <c r="C26" s="1056">
        <v>-0.14871827716098587</v>
      </c>
      <c r="D26" s="1056">
        <v>6.8184015741381943E-2</v>
      </c>
      <c r="E26" s="1056">
        <v>0.13488222498801217</v>
      </c>
      <c r="F26" s="1056">
        <v>0.18753188460910097</v>
      </c>
      <c r="G26" s="1056">
        <v>0.3345663994705711</v>
      </c>
      <c r="H26" s="1057">
        <v>0.24292064512600015</v>
      </c>
    </row>
  </sheetData>
  <mergeCells count="2">
    <mergeCell ref="C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3"/>
  </sheetPr>
  <dimension ref="A1:G11"/>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48</v>
      </c>
    </row>
    <row r="3" spans="1:7" ht="15.75" thickBot="1" x14ac:dyDescent="0.3">
      <c r="B3" s="441"/>
      <c r="C3" s="442"/>
      <c r="D3" s="442"/>
      <c r="E3" s="442"/>
      <c r="F3" s="442"/>
      <c r="G3" s="442"/>
    </row>
    <row r="4" spans="1:7" x14ac:dyDescent="0.2">
      <c r="B4" s="443"/>
      <c r="C4" s="1426" t="s">
        <v>184</v>
      </c>
      <c r="D4" s="1426"/>
      <c r="E4" s="1426"/>
      <c r="F4" s="1426"/>
      <c r="G4" s="1427"/>
    </row>
    <row r="5" spans="1:7" x14ac:dyDescent="0.2">
      <c r="B5" s="444"/>
      <c r="C5" s="1428" t="s">
        <v>199</v>
      </c>
      <c r="D5" s="1428"/>
      <c r="E5" s="1428"/>
      <c r="F5" s="1428"/>
      <c r="G5" s="1429"/>
    </row>
    <row r="6" spans="1:7" x14ac:dyDescent="0.2">
      <c r="B6" s="444"/>
      <c r="C6" s="445" t="s">
        <v>185</v>
      </c>
      <c r="D6" s="445" t="s">
        <v>186</v>
      </c>
      <c r="E6" s="445" t="s">
        <v>187</v>
      </c>
      <c r="F6" s="445" t="s">
        <v>188</v>
      </c>
      <c r="G6" s="446" t="s">
        <v>189</v>
      </c>
    </row>
    <row r="7" spans="1:7" x14ac:dyDescent="0.2">
      <c r="B7" s="33" t="s">
        <v>312</v>
      </c>
      <c r="C7" s="122">
        <v>3.9078217740628944</v>
      </c>
      <c r="D7" s="122">
        <v>4.2994441125533847</v>
      </c>
      <c r="E7" s="122">
        <v>3.90205098343128</v>
      </c>
      <c r="F7" s="122">
        <v>3.8821324313709775</v>
      </c>
      <c r="G7" s="123">
        <v>4.54929692842114</v>
      </c>
    </row>
    <row r="8" spans="1:7" x14ac:dyDescent="0.2">
      <c r="B8" s="33" t="s">
        <v>595</v>
      </c>
      <c r="C8" s="122">
        <v>-1.4491775227694768</v>
      </c>
      <c r="D8" s="122">
        <v>-3.8767505097439514</v>
      </c>
      <c r="E8" s="122">
        <v>-3.4883729723351342</v>
      </c>
      <c r="F8" s="122">
        <v>-3.4346783202004452</v>
      </c>
      <c r="G8" s="123">
        <v>-4.0653607229190021</v>
      </c>
    </row>
    <row r="9" spans="1:7" x14ac:dyDescent="0.2">
      <c r="B9" s="447" t="s">
        <v>315</v>
      </c>
      <c r="C9" s="448">
        <v>2.4586442512934177</v>
      </c>
      <c r="D9" s="448">
        <v>0.42269360280943324</v>
      </c>
      <c r="E9" s="448">
        <v>0.41367801109614577</v>
      </c>
      <c r="F9" s="448">
        <v>0.44745411117053235</v>
      </c>
      <c r="G9" s="449">
        <v>0.48393620550213789</v>
      </c>
    </row>
    <row r="10" spans="1:7" x14ac:dyDescent="0.2">
      <c r="B10" s="33" t="s">
        <v>316</v>
      </c>
      <c r="C10" s="122">
        <v>2.6795953270817079</v>
      </c>
      <c r="D10" s="122">
        <v>0.37989231632227394</v>
      </c>
      <c r="E10" s="122">
        <v>0.37065603362788113</v>
      </c>
      <c r="F10" s="122">
        <v>0.40258973241653612</v>
      </c>
      <c r="G10" s="123">
        <v>0.43840287827537355</v>
      </c>
    </row>
    <row r="11" spans="1:7" ht="13.5" thickBot="1" x14ac:dyDescent="0.25">
      <c r="B11" s="147" t="s">
        <v>317</v>
      </c>
      <c r="C11" s="450">
        <v>0.22095107578829021</v>
      </c>
      <c r="D11" s="450">
        <v>-4.2801286487159307E-2</v>
      </c>
      <c r="E11" s="450">
        <v>-4.3021977468264638E-2</v>
      </c>
      <c r="F11" s="450">
        <v>-4.4864378753996237E-2</v>
      </c>
      <c r="G11" s="451">
        <v>-4.5533327226764342E-2</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3"/>
  </sheetPr>
  <dimension ref="A1:G11"/>
  <sheetViews>
    <sheetView showGridLines="0"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49</v>
      </c>
    </row>
    <row r="3" spans="1:7" ht="15.75" thickBot="1" x14ac:dyDescent="0.3">
      <c r="B3" s="452"/>
      <c r="C3" s="452"/>
      <c r="D3" s="452"/>
      <c r="E3" s="452"/>
      <c r="F3" s="452"/>
      <c r="G3" s="452"/>
    </row>
    <row r="4" spans="1:7" x14ac:dyDescent="0.2">
      <c r="B4" s="443"/>
      <c r="C4" s="1426" t="s">
        <v>184</v>
      </c>
      <c r="D4" s="1426"/>
      <c r="E4" s="1426"/>
      <c r="F4" s="1426"/>
      <c r="G4" s="1427"/>
    </row>
    <row r="5" spans="1:7" x14ac:dyDescent="0.2">
      <c r="B5" s="444"/>
      <c r="C5" s="1430" t="s">
        <v>199</v>
      </c>
      <c r="D5" s="1430"/>
      <c r="E5" s="1430"/>
      <c r="F5" s="1430"/>
      <c r="G5" s="1431"/>
    </row>
    <row r="6" spans="1:7" x14ac:dyDescent="0.2">
      <c r="B6" s="444"/>
      <c r="C6" s="445" t="s">
        <v>185</v>
      </c>
      <c r="D6" s="445" t="s">
        <v>186</v>
      </c>
      <c r="E6" s="445" t="s">
        <v>187</v>
      </c>
      <c r="F6" s="445" t="s">
        <v>188</v>
      </c>
      <c r="G6" s="446" t="s">
        <v>189</v>
      </c>
    </row>
    <row r="7" spans="1:7" x14ac:dyDescent="0.2">
      <c r="B7" s="453" t="s">
        <v>312</v>
      </c>
      <c r="C7" s="454">
        <v>73.637531169785859</v>
      </c>
      <c r="D7" s="454">
        <v>77.821830834226859</v>
      </c>
      <c r="E7" s="454">
        <v>81.607615053646384</v>
      </c>
      <c r="F7" s="454">
        <v>85.368173614940773</v>
      </c>
      <c r="G7" s="455">
        <v>89.790261081182919</v>
      </c>
    </row>
    <row r="8" spans="1:7" x14ac:dyDescent="0.2">
      <c r="B8" s="453" t="s">
        <v>595</v>
      </c>
      <c r="C8" s="454">
        <v>-66.965472788227316</v>
      </c>
      <c r="D8" s="454">
        <v>-70.727078849858884</v>
      </c>
      <c r="E8" s="454">
        <v>-74.099185058182272</v>
      </c>
      <c r="F8" s="454">
        <v>-77.412289508306117</v>
      </c>
      <c r="G8" s="455">
        <v>-81.350440769046131</v>
      </c>
    </row>
    <row r="9" spans="1:7" x14ac:dyDescent="0.2">
      <c r="B9" s="456" t="s">
        <v>315</v>
      </c>
      <c r="C9" s="457">
        <v>6.6720583815585428</v>
      </c>
      <c r="D9" s="457">
        <v>7.0947519843679743</v>
      </c>
      <c r="E9" s="457">
        <v>7.5084299954641125</v>
      </c>
      <c r="F9" s="457">
        <v>7.955884106634656</v>
      </c>
      <c r="G9" s="458">
        <v>8.4398203121367885</v>
      </c>
    </row>
    <row r="10" spans="1:7" x14ac:dyDescent="0.2">
      <c r="B10" s="453" t="s">
        <v>316</v>
      </c>
      <c r="C10" s="454">
        <v>6.6112313689266742</v>
      </c>
      <c r="D10" s="454">
        <v>7.004733378468238</v>
      </c>
      <c r="E10" s="454">
        <v>7.3927254306530887</v>
      </c>
      <c r="F10" s="454">
        <v>7.8117967813060414</v>
      </c>
      <c r="G10" s="455">
        <v>8.2665857159355571</v>
      </c>
    </row>
    <row r="11" spans="1:7" ht="13.5" thickBot="1" x14ac:dyDescent="0.25">
      <c r="B11" s="459" t="s">
        <v>317</v>
      </c>
      <c r="C11" s="460">
        <v>-6.0827012631868627E-2</v>
      </c>
      <c r="D11" s="460">
        <v>-9.0018605899736315E-2</v>
      </c>
      <c r="E11" s="460">
        <v>-0.11570456481102376</v>
      </c>
      <c r="F11" s="460">
        <v>-0.14408732532861457</v>
      </c>
      <c r="G11" s="461">
        <v>-0.17323459620123138</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3"/>
  </sheetPr>
  <dimension ref="A1:G20"/>
  <sheetViews>
    <sheetView showGridLines="0" zoomScaleNormal="100" workbookViewId="0"/>
  </sheetViews>
  <sheetFormatPr defaultRowHeight="12.75" x14ac:dyDescent="0.2"/>
  <cols>
    <col min="1" max="1" width="9.140625" style="7"/>
    <col min="2" max="2" width="46.7109375" style="7" customWidth="1"/>
    <col min="3" max="7" width="8.85546875" style="7" customWidth="1"/>
    <col min="8" max="16384" width="9.140625" style="7"/>
  </cols>
  <sheetData>
    <row r="1" spans="1:7" ht="39.950000000000003" customHeight="1" x14ac:dyDescent="0.2">
      <c r="A1" s="9" t="s">
        <v>90</v>
      </c>
    </row>
    <row r="2" spans="1:7" ht="16.5" x14ac:dyDescent="0.25">
      <c r="B2" s="8" t="s">
        <v>50</v>
      </c>
    </row>
    <row r="3" spans="1:7" ht="13.5" thickBot="1" x14ac:dyDescent="0.25">
      <c r="B3" s="462"/>
      <c r="C3" s="462"/>
      <c r="D3" s="462"/>
      <c r="E3" s="462"/>
      <c r="F3" s="462"/>
      <c r="G3" s="462"/>
    </row>
    <row r="4" spans="1:7" x14ac:dyDescent="0.2">
      <c r="B4" s="443"/>
      <c r="C4" s="1426" t="s">
        <v>184</v>
      </c>
      <c r="D4" s="1426">
        <v>0</v>
      </c>
      <c r="E4" s="1426">
        <v>0</v>
      </c>
      <c r="F4" s="1426">
        <v>0</v>
      </c>
      <c r="G4" s="1427">
        <v>0</v>
      </c>
    </row>
    <row r="5" spans="1:7" x14ac:dyDescent="0.2">
      <c r="B5" s="444"/>
      <c r="C5" s="1428" t="s">
        <v>199</v>
      </c>
      <c r="D5" s="1428">
        <v>0</v>
      </c>
      <c r="E5" s="1428">
        <v>0</v>
      </c>
      <c r="F5" s="1428">
        <v>0</v>
      </c>
      <c r="G5" s="1429">
        <v>0</v>
      </c>
    </row>
    <row r="6" spans="1:7" x14ac:dyDescent="0.2">
      <c r="B6" s="444"/>
      <c r="C6" s="445" t="s">
        <v>185</v>
      </c>
      <c r="D6" s="445" t="s">
        <v>186</v>
      </c>
      <c r="E6" s="445" t="s">
        <v>187</v>
      </c>
      <c r="F6" s="445" t="s">
        <v>188</v>
      </c>
      <c r="G6" s="446" t="s">
        <v>189</v>
      </c>
    </row>
    <row r="7" spans="1:7" x14ac:dyDescent="0.2">
      <c r="B7" s="33" t="s">
        <v>312</v>
      </c>
      <c r="C7" s="122">
        <v>3.9078217740628944</v>
      </c>
      <c r="D7" s="122">
        <v>4.2994441125533847</v>
      </c>
      <c r="E7" s="122">
        <v>3.90205098343128</v>
      </c>
      <c r="F7" s="122">
        <v>3.8821324313709775</v>
      </c>
      <c r="G7" s="123">
        <v>4.54929692842114</v>
      </c>
    </row>
    <row r="8" spans="1:7" x14ac:dyDescent="0.2">
      <c r="B8" s="30" t="s">
        <v>595</v>
      </c>
      <c r="C8" s="140">
        <v>-1.4491775227694768</v>
      </c>
      <c r="D8" s="140">
        <v>-3.8767505097439514</v>
      </c>
      <c r="E8" s="140">
        <v>-3.4883729723351342</v>
      </c>
      <c r="F8" s="140">
        <v>-3.4346783202004452</v>
      </c>
      <c r="G8" s="153">
        <v>-4.0653607229190021</v>
      </c>
    </row>
    <row r="9" spans="1:7" x14ac:dyDescent="0.2">
      <c r="B9" s="71" t="s">
        <v>191</v>
      </c>
      <c r="C9" s="122"/>
      <c r="D9" s="122"/>
      <c r="E9" s="122"/>
      <c r="F9" s="122"/>
      <c r="G9" s="123"/>
    </row>
    <row r="10" spans="1:7" x14ac:dyDescent="0.2">
      <c r="B10" s="115" t="s">
        <v>273</v>
      </c>
      <c r="C10" s="140">
        <v>2.7558722087280776</v>
      </c>
      <c r="D10" s="140">
        <v>6.5145578238531394</v>
      </c>
      <c r="E10" s="140">
        <v>6.3636748879330947</v>
      </c>
      <c r="F10" s="140">
        <v>6.7669546119977504</v>
      </c>
      <c r="G10" s="153">
        <v>7.1959096580278654</v>
      </c>
    </row>
    <row r="11" spans="1:7" x14ac:dyDescent="0.2">
      <c r="B11" s="113" t="s">
        <v>284</v>
      </c>
      <c r="C11" s="122"/>
      <c r="D11" s="122"/>
      <c r="E11" s="122"/>
      <c r="F11" s="122"/>
      <c r="G11" s="123"/>
    </row>
    <row r="12" spans="1:7" x14ac:dyDescent="0.2">
      <c r="B12" s="116" t="s">
        <v>310</v>
      </c>
      <c r="C12" s="122">
        <v>2.6499171174780778</v>
      </c>
      <c r="D12" s="122">
        <v>6.2602656048531395</v>
      </c>
      <c r="E12" s="122">
        <v>6.1093826689330948</v>
      </c>
      <c r="F12" s="122">
        <v>6.5126623929977505</v>
      </c>
      <c r="G12" s="123">
        <v>6.9416174390278655</v>
      </c>
    </row>
    <row r="13" spans="1:7" x14ac:dyDescent="0.2">
      <c r="B13" s="116" t="s">
        <v>309</v>
      </c>
      <c r="C13" s="122">
        <v>0.10595509124999999</v>
      </c>
      <c r="D13" s="122">
        <v>0.25429221899999999</v>
      </c>
      <c r="E13" s="122">
        <v>0.25429221899999999</v>
      </c>
      <c r="F13" s="122">
        <v>0.25429221899999999</v>
      </c>
      <c r="G13" s="123">
        <v>0.25429221899999999</v>
      </c>
    </row>
    <row r="14" spans="1:7" x14ac:dyDescent="0.2">
      <c r="B14" s="115" t="s">
        <v>494</v>
      </c>
      <c r="C14" s="140">
        <v>-4.2050497314975548</v>
      </c>
      <c r="D14" s="140">
        <v>-10.391308333597092</v>
      </c>
      <c r="E14" s="140">
        <v>-9.8520478602682289</v>
      </c>
      <c r="F14" s="140">
        <v>-10.201632932198196</v>
      </c>
      <c r="G14" s="140">
        <v>-11.261270380946868</v>
      </c>
    </row>
    <row r="15" spans="1:7" x14ac:dyDescent="0.2">
      <c r="B15" s="113" t="s">
        <v>284</v>
      </c>
      <c r="C15" s="122"/>
      <c r="D15" s="122"/>
      <c r="E15" s="122"/>
      <c r="F15" s="122"/>
      <c r="G15" s="123"/>
    </row>
    <row r="16" spans="1:7" x14ac:dyDescent="0.2">
      <c r="B16" s="1058" t="s">
        <v>596</v>
      </c>
      <c r="C16" s="122">
        <v>-1.3653245070044071</v>
      </c>
      <c r="D16" s="122">
        <v>-3.3627916923111942</v>
      </c>
      <c r="E16" s="122">
        <v>-3.4600518097913628</v>
      </c>
      <c r="F16" s="122">
        <v>-3.532571126816225</v>
      </c>
      <c r="G16" s="123">
        <v>-3.5957970987381254</v>
      </c>
    </row>
    <row r="17" spans="2:7" x14ac:dyDescent="0.2">
      <c r="B17" s="1059" t="s">
        <v>462</v>
      </c>
      <c r="C17" s="122">
        <v>0.38114271806853589</v>
      </c>
      <c r="D17" s="122">
        <v>1.0815827102803737</v>
      </c>
      <c r="E17" s="122">
        <v>1.2233351799930772</v>
      </c>
      <c r="F17" s="122">
        <v>0.83188434579439219</v>
      </c>
      <c r="G17" s="123">
        <v>0.94984741887308877</v>
      </c>
    </row>
    <row r="18" spans="2:7" x14ac:dyDescent="0.2">
      <c r="B18" s="1058" t="s">
        <v>597</v>
      </c>
      <c r="C18" s="122">
        <v>0.25868055555555552</v>
      </c>
      <c r="D18" s="122">
        <v>0.86433333333333329</v>
      </c>
      <c r="E18" s="122">
        <v>0.6968333333333333</v>
      </c>
      <c r="F18" s="122">
        <v>0.85299999999999998</v>
      </c>
      <c r="G18" s="123">
        <v>0.97395732038332872</v>
      </c>
    </row>
    <row r="19" spans="2:7" ht="16.5" customHeight="1" x14ac:dyDescent="0.2">
      <c r="B19" s="1060" t="s">
        <v>598</v>
      </c>
      <c r="C19" s="126">
        <v>-3.4795484981172389</v>
      </c>
      <c r="D19" s="126">
        <v>-8.9744326848996039</v>
      </c>
      <c r="E19" s="126">
        <v>-8.3121645638032771</v>
      </c>
      <c r="F19" s="126">
        <v>-8.3539461511763644</v>
      </c>
      <c r="G19" s="127">
        <v>-9.5892780214651587</v>
      </c>
    </row>
    <row r="20" spans="2:7" ht="23.25" customHeight="1" thickBot="1" x14ac:dyDescent="0.25">
      <c r="B20" s="1432" t="s">
        <v>599</v>
      </c>
      <c r="C20" s="1433">
        <v>0</v>
      </c>
      <c r="D20" s="1433">
        <v>0</v>
      </c>
      <c r="E20" s="1433">
        <v>0</v>
      </c>
      <c r="F20" s="1433">
        <v>0</v>
      </c>
      <c r="G20" s="1434">
        <v>0</v>
      </c>
    </row>
  </sheetData>
  <mergeCells count="3">
    <mergeCell ref="C4:G4"/>
    <mergeCell ref="C5:G5"/>
    <mergeCell ref="B20:G2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3"/>
  </sheetPr>
  <dimension ref="A1:H51"/>
  <sheetViews>
    <sheetView zoomScaleNormal="100" workbookViewId="0"/>
  </sheetViews>
  <sheetFormatPr defaultRowHeight="12.75" x14ac:dyDescent="0.2"/>
  <cols>
    <col min="1" max="1" width="9.140625" style="7"/>
    <col min="2" max="2" width="35.140625" style="7" customWidth="1"/>
    <col min="3" max="8" width="9.42578125" style="7" customWidth="1"/>
    <col min="9" max="16384" width="9.140625" style="7"/>
  </cols>
  <sheetData>
    <row r="1" spans="1:8" ht="39.950000000000003" customHeight="1" x14ac:dyDescent="0.2">
      <c r="A1" s="9" t="s">
        <v>90</v>
      </c>
    </row>
    <row r="2" spans="1:8" ht="16.5" x14ac:dyDescent="0.25">
      <c r="B2" s="8" t="s">
        <v>51</v>
      </c>
    </row>
    <row r="3" spans="1:8" ht="13.5" thickBot="1" x14ac:dyDescent="0.25">
      <c r="B3" s="607"/>
      <c r="C3" s="597"/>
      <c r="D3" s="597"/>
      <c r="E3" s="597"/>
      <c r="F3" s="597"/>
      <c r="G3" s="597"/>
      <c r="H3" s="598"/>
    </row>
    <row r="4" spans="1:8" x14ac:dyDescent="0.2">
      <c r="B4" s="608"/>
      <c r="C4" s="1437" t="s">
        <v>184</v>
      </c>
      <c r="D4" s="1437"/>
      <c r="E4" s="1437"/>
      <c r="F4" s="1437"/>
      <c r="G4" s="1437"/>
      <c r="H4" s="1438"/>
    </row>
    <row r="5" spans="1:8" x14ac:dyDescent="0.2">
      <c r="B5" s="609"/>
      <c r="C5" s="1439" t="s">
        <v>199</v>
      </c>
      <c r="D5" s="1439"/>
      <c r="E5" s="1439"/>
      <c r="F5" s="1439"/>
      <c r="G5" s="1439"/>
      <c r="H5" s="1440"/>
    </row>
    <row r="6" spans="1:8" x14ac:dyDescent="0.2">
      <c r="B6" s="609"/>
      <c r="C6" s="1061" t="s">
        <v>185</v>
      </c>
      <c r="D6" s="1061" t="s">
        <v>186</v>
      </c>
      <c r="E6" s="1061" t="s">
        <v>187</v>
      </c>
      <c r="F6" s="1061" t="s">
        <v>188</v>
      </c>
      <c r="G6" s="227" t="s">
        <v>189</v>
      </c>
      <c r="H6" s="371" t="s">
        <v>201</v>
      </c>
    </row>
    <row r="7" spans="1:8" x14ac:dyDescent="0.2">
      <c r="B7" s="610" t="s">
        <v>441</v>
      </c>
      <c r="C7" s="611">
        <v>49.882477768463851</v>
      </c>
      <c r="D7" s="611">
        <v>39.498446813666902</v>
      </c>
      <c r="E7" s="611">
        <v>34.742312141064382</v>
      </c>
      <c r="F7" s="611">
        <v>32.768019131449982</v>
      </c>
      <c r="G7" s="611">
        <v>30.07061061208573</v>
      </c>
      <c r="H7" s="612">
        <v>25.563156587330859</v>
      </c>
    </row>
    <row r="8" spans="1:8" x14ac:dyDescent="0.2">
      <c r="B8" s="610" t="s">
        <v>666</v>
      </c>
      <c r="C8" s="611">
        <v>21.626787982179433</v>
      </c>
      <c r="D8" s="611">
        <v>24.401355064890843</v>
      </c>
      <c r="E8" s="611">
        <v>25.292961486238394</v>
      </c>
      <c r="F8" s="611">
        <v>25.307546156588657</v>
      </c>
      <c r="G8" s="611">
        <v>26.385630168934565</v>
      </c>
      <c r="H8" s="612">
        <v>26.417316537408901</v>
      </c>
    </row>
    <row r="9" spans="1:8" x14ac:dyDescent="0.2">
      <c r="B9" s="1062" t="s">
        <v>191</v>
      </c>
      <c r="C9" s="621"/>
      <c r="D9" s="621"/>
      <c r="E9" s="621"/>
      <c r="F9" s="621"/>
      <c r="G9" s="621"/>
      <c r="H9" s="622"/>
    </row>
    <row r="10" spans="1:8" ht="14.25" x14ac:dyDescent="0.2">
      <c r="B10" s="1063" t="s">
        <v>1033</v>
      </c>
      <c r="C10" s="621">
        <v>13.978259982179438</v>
      </c>
      <c r="D10" s="621">
        <v>15.63866306489084</v>
      </c>
      <c r="E10" s="621">
        <v>16.931635486238388</v>
      </c>
      <c r="F10" s="621">
        <v>17.846276156588658</v>
      </c>
      <c r="G10" s="621">
        <v>18.238005846225867</v>
      </c>
      <c r="H10" s="622">
        <v>18.646429728640882</v>
      </c>
    </row>
    <row r="11" spans="1:8" ht="14.25" x14ac:dyDescent="0.2">
      <c r="B11" s="1063" t="s">
        <v>1034</v>
      </c>
      <c r="C11" s="621">
        <v>0.91695000000000004</v>
      </c>
      <c r="D11" s="621">
        <v>0.74020000000000008</v>
      </c>
      <c r="E11" s="621">
        <v>1.02</v>
      </c>
      <c r="F11" s="621">
        <v>1.2150000000000001</v>
      </c>
      <c r="G11" s="621" t="s">
        <v>216</v>
      </c>
      <c r="H11" s="622" t="s">
        <v>216</v>
      </c>
    </row>
    <row r="12" spans="1:8" x14ac:dyDescent="0.2">
      <c r="B12" s="1063" t="s">
        <v>667</v>
      </c>
      <c r="C12" s="621">
        <v>5.6305999999999995E-2</v>
      </c>
      <c r="D12" s="621">
        <v>0.02</v>
      </c>
      <c r="E12" s="621">
        <v>0.01</v>
      </c>
      <c r="F12" s="621">
        <v>0</v>
      </c>
      <c r="G12" s="621" t="s">
        <v>216</v>
      </c>
      <c r="H12" s="622" t="s">
        <v>216</v>
      </c>
    </row>
    <row r="13" spans="1:8" x14ac:dyDescent="0.2">
      <c r="B13" s="1063" t="s">
        <v>668</v>
      </c>
      <c r="C13" s="621">
        <v>0.154004</v>
      </c>
      <c r="D13" s="621">
        <v>-0.13911699999999999</v>
      </c>
      <c r="E13" s="621">
        <v>0.197855</v>
      </c>
      <c r="F13" s="621">
        <v>-0.19800000000000001</v>
      </c>
      <c r="G13" s="621" t="s">
        <v>216</v>
      </c>
      <c r="H13" s="622" t="s">
        <v>216</v>
      </c>
    </row>
    <row r="14" spans="1:8" x14ac:dyDescent="0.2">
      <c r="B14" s="1063" t="s">
        <v>669</v>
      </c>
      <c r="C14" s="621">
        <v>3.5859999999999999</v>
      </c>
      <c r="D14" s="621">
        <v>4.6029999999999998</v>
      </c>
      <c r="E14" s="621">
        <v>5.12</v>
      </c>
      <c r="F14" s="621">
        <v>5.5750000000000002</v>
      </c>
      <c r="G14" s="1064" t="s">
        <v>216</v>
      </c>
      <c r="H14" s="623" t="s">
        <v>216</v>
      </c>
    </row>
    <row r="15" spans="1:8" x14ac:dyDescent="0.2">
      <c r="B15" s="1063" t="s">
        <v>670</v>
      </c>
      <c r="C15" s="621">
        <v>0.6788280000000001</v>
      </c>
      <c r="D15" s="621">
        <v>0.51204399999999994</v>
      </c>
      <c r="E15" s="621">
        <v>0.93173000000000006</v>
      </c>
      <c r="F15" s="621">
        <v>0.56902199999999992</v>
      </c>
      <c r="G15" s="621" t="s">
        <v>216</v>
      </c>
      <c r="H15" s="622" t="s">
        <v>216</v>
      </c>
    </row>
    <row r="16" spans="1:8" x14ac:dyDescent="0.2">
      <c r="B16" s="1063" t="s">
        <v>671</v>
      </c>
      <c r="C16" s="621">
        <v>0</v>
      </c>
      <c r="D16" s="621">
        <v>0</v>
      </c>
      <c r="E16" s="621">
        <v>-1.61348</v>
      </c>
      <c r="F16" s="621">
        <v>-1.61348</v>
      </c>
      <c r="G16" s="1064" t="s">
        <v>216</v>
      </c>
      <c r="H16" s="623" t="s">
        <v>216</v>
      </c>
    </row>
    <row r="17" spans="2:8" ht="14.25" x14ac:dyDescent="0.2">
      <c r="B17" s="1065" t="s">
        <v>1035</v>
      </c>
      <c r="C17" s="621">
        <v>2.8564400000000001</v>
      </c>
      <c r="D17" s="621">
        <v>3.4265650000000001</v>
      </c>
      <c r="E17" s="621">
        <v>3.2952210000000002</v>
      </c>
      <c r="F17" s="621">
        <v>2.513728</v>
      </c>
      <c r="G17" s="621">
        <v>8.7476243227086989</v>
      </c>
      <c r="H17" s="622">
        <v>8.3708868087680184</v>
      </c>
    </row>
    <row r="18" spans="2:8" x14ac:dyDescent="0.2">
      <c r="B18" s="1063" t="s">
        <v>672</v>
      </c>
      <c r="C18" s="621">
        <v>-0.6</v>
      </c>
      <c r="D18" s="621">
        <v>-0.4</v>
      </c>
      <c r="E18" s="621">
        <v>-0.6</v>
      </c>
      <c r="F18" s="621">
        <v>-0.6</v>
      </c>
      <c r="G18" s="621">
        <v>-0.6</v>
      </c>
      <c r="H18" s="622">
        <v>-0.6</v>
      </c>
    </row>
    <row r="19" spans="2:8" x14ac:dyDescent="0.2">
      <c r="B19" s="610" t="s">
        <v>673</v>
      </c>
      <c r="C19" s="611">
        <v>-5.2940000000000005</v>
      </c>
      <c r="D19" s="611">
        <v>-5.58</v>
      </c>
      <c r="E19" s="611">
        <v>-5.45</v>
      </c>
      <c r="F19" s="611">
        <v>-5.42</v>
      </c>
      <c r="G19" s="611">
        <v>-5.37</v>
      </c>
      <c r="H19" s="612">
        <v>-3</v>
      </c>
    </row>
    <row r="20" spans="2:8" x14ac:dyDescent="0.2">
      <c r="B20" s="1062" t="s">
        <v>191</v>
      </c>
      <c r="C20" s="621"/>
      <c r="D20" s="621"/>
      <c r="E20" s="621"/>
      <c r="F20" s="621"/>
      <c r="G20" s="621"/>
      <c r="H20" s="622"/>
    </row>
    <row r="21" spans="2:8" x14ac:dyDescent="0.2">
      <c r="B21" s="1065" t="s">
        <v>674</v>
      </c>
      <c r="C21" s="621">
        <v>-2.37</v>
      </c>
      <c r="D21" s="621">
        <v>-2.37</v>
      </c>
      <c r="E21" s="621">
        <v>-2.37</v>
      </c>
      <c r="F21" s="621">
        <v>-2.37</v>
      </c>
      <c r="G21" s="621">
        <v>-2.37</v>
      </c>
      <c r="H21" s="622">
        <v>0</v>
      </c>
    </row>
    <row r="22" spans="2:8" x14ac:dyDescent="0.2">
      <c r="B22" s="1063" t="s">
        <v>675</v>
      </c>
      <c r="C22" s="621">
        <v>-1.004</v>
      </c>
      <c r="D22" s="621">
        <v>0</v>
      </c>
      <c r="E22" s="621">
        <v>0</v>
      </c>
      <c r="F22" s="621">
        <v>0</v>
      </c>
      <c r="G22" s="621">
        <v>0</v>
      </c>
      <c r="H22" s="622">
        <v>0</v>
      </c>
    </row>
    <row r="23" spans="2:8" x14ac:dyDescent="0.2">
      <c r="B23" s="1063" t="s">
        <v>676</v>
      </c>
      <c r="C23" s="621">
        <v>0</v>
      </c>
      <c r="D23" s="621">
        <v>-3</v>
      </c>
      <c r="E23" s="621">
        <v>-3</v>
      </c>
      <c r="F23" s="621">
        <v>-3</v>
      </c>
      <c r="G23" s="621">
        <v>-3</v>
      </c>
      <c r="H23" s="622">
        <v>-3</v>
      </c>
    </row>
    <row r="24" spans="2:8" x14ac:dyDescent="0.2">
      <c r="B24" s="1063" t="s">
        <v>667</v>
      </c>
      <c r="C24" s="621">
        <v>-1.75</v>
      </c>
      <c r="D24" s="621">
        <v>0</v>
      </c>
      <c r="E24" s="621">
        <v>0</v>
      </c>
      <c r="F24" s="621">
        <v>0</v>
      </c>
      <c r="G24" s="621">
        <v>0</v>
      </c>
      <c r="H24" s="622">
        <v>0</v>
      </c>
    </row>
    <row r="25" spans="2:8" x14ac:dyDescent="0.2">
      <c r="B25" s="1063" t="s">
        <v>252</v>
      </c>
      <c r="C25" s="621">
        <v>-0.17</v>
      </c>
      <c r="D25" s="621">
        <v>-0.21</v>
      </c>
      <c r="E25" s="621">
        <v>-0.08</v>
      </c>
      <c r="F25" s="621">
        <v>-0.05</v>
      </c>
      <c r="G25" s="621">
        <v>0</v>
      </c>
      <c r="H25" s="622">
        <v>0</v>
      </c>
    </row>
    <row r="26" spans="2:8" x14ac:dyDescent="0.2">
      <c r="B26" s="610" t="s">
        <v>409</v>
      </c>
      <c r="C26" s="611">
        <v>77.682000000000002</v>
      </c>
      <c r="D26" s="611">
        <v>0</v>
      </c>
      <c r="E26" s="611">
        <v>0</v>
      </c>
      <c r="F26" s="611">
        <v>-53.493000000000002</v>
      </c>
      <c r="G26" s="611">
        <v>-76.507000000000005</v>
      </c>
      <c r="H26" s="612">
        <v>0</v>
      </c>
    </row>
    <row r="27" spans="2:8" x14ac:dyDescent="0.2">
      <c r="B27" s="610" t="s">
        <v>677</v>
      </c>
      <c r="C27" s="611">
        <v>-13.875839140286466</v>
      </c>
      <c r="D27" s="611">
        <v>-11.711071963121682</v>
      </c>
      <c r="E27" s="611">
        <v>-2.6618673514586053</v>
      </c>
      <c r="F27" s="611">
        <v>-1.8752766562588923</v>
      </c>
      <c r="G27" s="611">
        <v>-1.7297891284648941E-3</v>
      </c>
      <c r="H27" s="612">
        <v>-1.51135302074195E-3</v>
      </c>
    </row>
    <row r="28" spans="2:8" x14ac:dyDescent="0.2">
      <c r="B28" s="610" t="s">
        <v>678</v>
      </c>
      <c r="C28" s="611">
        <v>1.8699629525725812</v>
      </c>
      <c r="D28" s="611">
        <v>0.8542042278155193</v>
      </c>
      <c r="E28" s="611">
        <v>-4.4052349482183448</v>
      </c>
      <c r="F28" s="611">
        <v>11.553368141380469</v>
      </c>
      <c r="G28" s="611">
        <v>2.087036863079625</v>
      </c>
      <c r="H28" s="612">
        <v>10.940552318652887</v>
      </c>
    </row>
    <row r="29" spans="2:8" x14ac:dyDescent="0.2">
      <c r="B29" s="1062" t="s">
        <v>191</v>
      </c>
      <c r="C29" s="621"/>
      <c r="D29" s="621"/>
      <c r="E29" s="621"/>
      <c r="F29" s="621"/>
      <c r="G29" s="621"/>
      <c r="H29" s="622"/>
    </row>
    <row r="30" spans="2:8" ht="14.25" x14ac:dyDescent="0.2">
      <c r="B30" s="1065" t="s">
        <v>1036</v>
      </c>
      <c r="C30" s="621">
        <v>3.1956469707005377</v>
      </c>
      <c r="D30" s="621">
        <v>4.6144007811996364</v>
      </c>
      <c r="E30" s="621">
        <v>5.2453178947403005</v>
      </c>
      <c r="F30" s="621">
        <v>5.5691476043599639</v>
      </c>
      <c r="G30" s="621">
        <v>6.3859221860247208</v>
      </c>
      <c r="H30" s="622">
        <v>7.3347397633520544</v>
      </c>
    </row>
    <row r="31" spans="2:8" x14ac:dyDescent="0.2">
      <c r="B31" s="1063" t="s">
        <v>679</v>
      </c>
      <c r="C31" s="621">
        <v>1.1226630953966656</v>
      </c>
      <c r="D31" s="621">
        <v>0.43891514466623832</v>
      </c>
      <c r="E31" s="621">
        <v>-4.0308356558826856E-2</v>
      </c>
      <c r="F31" s="621">
        <v>0.98878398603781981</v>
      </c>
      <c r="G31" s="621">
        <v>0.98885834687018259</v>
      </c>
      <c r="H31" s="622">
        <v>0.87937281277222512</v>
      </c>
    </row>
    <row r="32" spans="2:8" x14ac:dyDescent="0.2">
      <c r="B32" s="1063" t="s">
        <v>680</v>
      </c>
      <c r="C32" s="621">
        <v>-0.17288058376396642</v>
      </c>
      <c r="D32" s="621">
        <v>0.98492822647723621</v>
      </c>
      <c r="E32" s="621">
        <v>0.60883212264310227</v>
      </c>
      <c r="F32" s="621">
        <v>0.63558301636970538</v>
      </c>
      <c r="G32" s="621">
        <v>0.60252276751248368</v>
      </c>
      <c r="H32" s="622">
        <v>0.63741295422974875</v>
      </c>
    </row>
    <row r="33" spans="2:8" x14ac:dyDescent="0.2">
      <c r="B33" s="1063" t="s">
        <v>681</v>
      </c>
      <c r="C33" s="621">
        <v>-3.5679852986690644E-2</v>
      </c>
      <c r="D33" s="621">
        <v>1.6841922285486428</v>
      </c>
      <c r="E33" s="621">
        <v>-6.2045133315833594</v>
      </c>
      <c r="F33" s="621">
        <v>-4.000422849629631</v>
      </c>
      <c r="G33" s="621">
        <v>0.90168548655437808</v>
      </c>
      <c r="H33" s="622">
        <v>1.4835595161096531</v>
      </c>
    </row>
    <row r="34" spans="2:8" x14ac:dyDescent="0.2">
      <c r="B34" s="1063" t="s">
        <v>272</v>
      </c>
      <c r="C34" s="621">
        <v>2.7517050223318575</v>
      </c>
      <c r="D34" s="621">
        <v>3.03833266880955</v>
      </c>
      <c r="E34" s="621">
        <v>3.4227621162883999</v>
      </c>
      <c r="F34" s="621">
        <v>2.8643384967790602</v>
      </c>
      <c r="G34" s="621">
        <v>2.7616906408685544</v>
      </c>
      <c r="H34" s="622">
        <v>2.2953872398035777</v>
      </c>
    </row>
    <row r="35" spans="2:8" ht="14.25" x14ac:dyDescent="0.2">
      <c r="B35" s="1065" t="s">
        <v>1037</v>
      </c>
      <c r="C35" s="621">
        <v>-10.384696524869902</v>
      </c>
      <c r="D35" s="621">
        <v>-12.703243796662457</v>
      </c>
      <c r="E35" s="621">
        <v>-10.931468525127556</v>
      </c>
      <c r="F35" s="621">
        <v>1.7321388291686999</v>
      </c>
      <c r="G35" s="621">
        <v>-14.342455612540219</v>
      </c>
      <c r="H35" s="622">
        <v>-7.0627351528598554</v>
      </c>
    </row>
    <row r="36" spans="2:8" x14ac:dyDescent="0.2">
      <c r="B36" s="1063" t="s">
        <v>682</v>
      </c>
      <c r="C36" s="621">
        <v>5.274572778512149</v>
      </c>
      <c r="D36" s="621">
        <v>4.5992587680112091</v>
      </c>
      <c r="E36" s="621">
        <v>4.5364889467030745</v>
      </c>
      <c r="F36" s="621">
        <v>4.6790799448065474</v>
      </c>
      <c r="G36" s="621">
        <v>5.0978198573950539</v>
      </c>
      <c r="H36" s="622">
        <v>4.7547955248480722</v>
      </c>
    </row>
    <row r="37" spans="2:8" x14ac:dyDescent="0.2">
      <c r="B37" s="1063" t="s">
        <v>503</v>
      </c>
      <c r="C37" s="621">
        <v>1.0742171738888511</v>
      </c>
      <c r="D37" s="621">
        <v>-0.22236582092214166</v>
      </c>
      <c r="E37" s="621">
        <v>0.54285744737993968</v>
      </c>
      <c r="F37" s="621">
        <v>0.70069505702484414</v>
      </c>
      <c r="G37" s="621">
        <v>0.855785701480544</v>
      </c>
      <c r="H37" s="622">
        <v>0.855785701480544</v>
      </c>
    </row>
    <row r="38" spans="2:8" x14ac:dyDescent="0.2">
      <c r="B38" s="1063" t="s">
        <v>683</v>
      </c>
      <c r="C38" s="621">
        <v>-0.95558512663692041</v>
      </c>
      <c r="D38" s="621">
        <v>-1.5802139723123949</v>
      </c>
      <c r="E38" s="621">
        <v>-1.5852032627034198</v>
      </c>
      <c r="F38" s="621">
        <v>-1.6159759435365424</v>
      </c>
      <c r="G38" s="621">
        <v>-1.1647925110860731</v>
      </c>
      <c r="H38" s="622">
        <v>-0.23776604108313137</v>
      </c>
    </row>
    <row r="39" spans="2:8" x14ac:dyDescent="0.2">
      <c r="B39" s="613" t="s">
        <v>562</v>
      </c>
      <c r="C39" s="611">
        <v>-0.83999999999999986</v>
      </c>
      <c r="D39" s="611">
        <v>-0.83999999999999986</v>
      </c>
      <c r="E39" s="611">
        <v>-0.83999999999999986</v>
      </c>
      <c r="F39" s="611">
        <v>-0.83999999999999986</v>
      </c>
      <c r="G39" s="611">
        <v>-0.83999999999999986</v>
      </c>
      <c r="H39" s="612">
        <v>-0.83999999999999986</v>
      </c>
    </row>
    <row r="40" spans="2:8" x14ac:dyDescent="0.2">
      <c r="B40" s="1062" t="s">
        <v>191</v>
      </c>
      <c r="C40" s="621"/>
      <c r="D40" s="621"/>
      <c r="E40" s="621"/>
      <c r="F40" s="621"/>
      <c r="G40" s="621"/>
      <c r="H40" s="622"/>
    </row>
    <row r="41" spans="2:8" x14ac:dyDescent="0.2">
      <c r="B41" s="1063" t="s">
        <v>684</v>
      </c>
      <c r="C41" s="621">
        <v>-1.1399999999999999</v>
      </c>
      <c r="D41" s="621">
        <v>-1.1399999999999999</v>
      </c>
      <c r="E41" s="621">
        <v>-1.1399999999999999</v>
      </c>
      <c r="F41" s="621">
        <v>-1.1399999999999999</v>
      </c>
      <c r="G41" s="621">
        <v>-1.1399999999999999</v>
      </c>
      <c r="H41" s="622">
        <v>-1.1399999999999999</v>
      </c>
    </row>
    <row r="42" spans="2:8" x14ac:dyDescent="0.2">
      <c r="B42" s="614" t="s">
        <v>435</v>
      </c>
      <c r="C42" s="611">
        <v>131.05170547037798</v>
      </c>
      <c r="D42" s="611">
        <v>46.621107222684763</v>
      </c>
      <c r="E42" s="611">
        <v>46.678528621325384</v>
      </c>
      <c r="F42" s="611">
        <v>8.004658892753719</v>
      </c>
      <c r="G42" s="611">
        <v>-24.169984166413144</v>
      </c>
      <c r="H42" s="612">
        <v>59.087848897351037</v>
      </c>
    </row>
    <row r="43" spans="2:8" x14ac:dyDescent="0.2">
      <c r="B43" s="1066" t="s">
        <v>1038</v>
      </c>
      <c r="C43" s="1067"/>
      <c r="D43" s="1067"/>
      <c r="E43" s="1068"/>
      <c r="F43" s="1068"/>
      <c r="G43" s="1068"/>
      <c r="H43" s="1069"/>
    </row>
    <row r="44" spans="2:8" x14ac:dyDescent="0.2">
      <c r="B44" s="1235" t="s">
        <v>1307</v>
      </c>
      <c r="C44" s="1234">
        <v>16.675751685827581</v>
      </c>
      <c r="D44" s="1234">
        <v>18.19356805043525</v>
      </c>
      <c r="E44" s="1234">
        <v>19.463272639720813</v>
      </c>
      <c r="F44" s="1234">
        <v>20.484191737031651</v>
      </c>
      <c r="G44" s="1234">
        <v>21.118914711979365</v>
      </c>
      <c r="H44" s="1234">
        <v>21.751640897109304</v>
      </c>
    </row>
    <row r="45" spans="2:8" x14ac:dyDescent="0.2">
      <c r="B45" s="1235" t="s">
        <v>1308</v>
      </c>
      <c r="C45" s="1234">
        <v>2.6974917036481414</v>
      </c>
      <c r="D45" s="1234">
        <v>2.554904985544407</v>
      </c>
      <c r="E45" s="1234">
        <v>2.5316371534824236</v>
      </c>
      <c r="F45" s="1234">
        <v>2.6379155804429941</v>
      </c>
      <c r="G45" s="1234">
        <v>2.8809088657534927</v>
      </c>
      <c r="H45" s="1234">
        <v>3.1052111684684185</v>
      </c>
    </row>
    <row r="46" spans="2:8" x14ac:dyDescent="0.2">
      <c r="B46" s="1441" t="s">
        <v>1039</v>
      </c>
      <c r="C46" s="1442"/>
      <c r="D46" s="1442"/>
      <c r="E46" s="1442"/>
      <c r="F46" s="1442"/>
      <c r="G46" s="1442"/>
      <c r="H46" s="1443"/>
    </row>
    <row r="47" spans="2:8" x14ac:dyDescent="0.2">
      <c r="B47" s="1444" t="s">
        <v>1040</v>
      </c>
      <c r="C47" s="1445"/>
      <c r="D47" s="1445"/>
      <c r="E47" s="1445"/>
      <c r="F47" s="1445"/>
      <c r="G47" s="1445"/>
      <c r="H47" s="1070"/>
    </row>
    <row r="48" spans="2:8" x14ac:dyDescent="0.2">
      <c r="B48" s="1435" t="s">
        <v>1041</v>
      </c>
      <c r="C48" s="1436"/>
      <c r="D48" s="1436"/>
      <c r="E48" s="1436"/>
      <c r="F48" s="1436"/>
      <c r="G48" s="1436"/>
      <c r="H48" s="1071"/>
    </row>
    <row r="49" spans="2:8" ht="13.5" thickBot="1" x14ac:dyDescent="0.25">
      <c r="B49" s="1561" t="s">
        <v>1042</v>
      </c>
      <c r="C49" s="1562"/>
      <c r="D49" s="1562"/>
      <c r="E49" s="1562"/>
      <c r="F49" s="1562"/>
      <c r="G49" s="1562"/>
      <c r="H49" s="1563"/>
    </row>
    <row r="51" spans="2:8" ht="58.5" customHeight="1" x14ac:dyDescent="0.2">
      <c r="B51" s="1564" t="s">
        <v>1309</v>
      </c>
      <c r="C51" s="1565"/>
      <c r="D51" s="1565"/>
      <c r="E51" s="1565"/>
      <c r="F51" s="1565"/>
      <c r="G51" s="1565"/>
      <c r="H51" s="1566"/>
    </row>
  </sheetData>
  <mergeCells count="7">
    <mergeCell ref="B51:H51"/>
    <mergeCell ref="B49:G49"/>
    <mergeCell ref="C4:H4"/>
    <mergeCell ref="C5:H5"/>
    <mergeCell ref="B46:H46"/>
    <mergeCell ref="B47:G47"/>
    <mergeCell ref="B48:G48"/>
  </mergeCells>
  <conditionalFormatting sqref="C7:H42">
    <cfRule type="cellIs" dxfId="9" priority="2" stopIfTrue="1" operator="equal">
      <formula>"End"</formula>
    </cfRule>
  </conditionalFormatting>
  <conditionalFormatting sqref="C44:H45">
    <cfRule type="cellIs" dxfId="8"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3"/>
  </sheetPr>
  <dimension ref="A1:G51"/>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52</v>
      </c>
    </row>
    <row r="3" spans="1:7" ht="13.5" thickBot="1" x14ac:dyDescent="0.25">
      <c r="B3" s="615"/>
      <c r="C3" s="616"/>
      <c r="D3" s="616"/>
      <c r="E3" s="616"/>
      <c r="F3" s="617"/>
      <c r="G3" s="618"/>
    </row>
    <row r="4" spans="1:7" x14ac:dyDescent="0.2">
      <c r="B4" s="619"/>
      <c r="C4" s="1437" t="s">
        <v>184</v>
      </c>
      <c r="D4" s="1437"/>
      <c r="E4" s="1437"/>
      <c r="F4" s="1437"/>
      <c r="G4" s="1438"/>
    </row>
    <row r="5" spans="1:7" x14ac:dyDescent="0.2">
      <c r="B5" s="620"/>
      <c r="C5" s="1439" t="s">
        <v>199</v>
      </c>
      <c r="D5" s="1439"/>
      <c r="E5" s="1439"/>
      <c r="F5" s="1439"/>
      <c r="G5" s="1440"/>
    </row>
    <row r="6" spans="1:7" x14ac:dyDescent="0.2">
      <c r="B6" s="620"/>
      <c r="C6" s="1061" t="s">
        <v>185</v>
      </c>
      <c r="D6" s="1061" t="s">
        <v>186</v>
      </c>
      <c r="E6" s="1061" t="s">
        <v>187</v>
      </c>
      <c r="F6" s="1061" t="s">
        <v>188</v>
      </c>
      <c r="G6" s="1178" t="s">
        <v>189</v>
      </c>
    </row>
    <row r="7" spans="1:7" x14ac:dyDescent="0.2">
      <c r="B7" s="610" t="s">
        <v>441</v>
      </c>
      <c r="C7" s="611">
        <v>-8.3726272289873904</v>
      </c>
      <c r="D7" s="611">
        <v>-1.3138716202184284</v>
      </c>
      <c r="E7" s="611">
        <v>13.382469945965628</v>
      </c>
      <c r="F7" s="611">
        <v>12.177481837773929</v>
      </c>
      <c r="G7" s="612">
        <v>13.267815167765534</v>
      </c>
    </row>
    <row r="8" spans="1:7" x14ac:dyDescent="0.2">
      <c r="B8" s="610" t="s">
        <v>666</v>
      </c>
      <c r="C8" s="611">
        <v>0.5429023045654553</v>
      </c>
      <c r="D8" s="611">
        <v>2.6987501961668343</v>
      </c>
      <c r="E8" s="611">
        <v>3.6158799106368704</v>
      </c>
      <c r="F8" s="611">
        <v>3.3597897553174896</v>
      </c>
      <c r="G8" s="612">
        <v>2.5572236864131952</v>
      </c>
    </row>
    <row r="9" spans="1:7" x14ac:dyDescent="0.2">
      <c r="B9" s="1062" t="s">
        <v>191</v>
      </c>
      <c r="C9" s="611"/>
      <c r="D9" s="611"/>
      <c r="E9" s="611"/>
      <c r="F9" s="611"/>
      <c r="G9" s="612"/>
    </row>
    <row r="10" spans="1:7" ht="14.25" x14ac:dyDescent="0.2">
      <c r="B10" s="1063" t="s">
        <v>1033</v>
      </c>
      <c r="C10" s="621">
        <v>-0.49898997543454016</v>
      </c>
      <c r="D10" s="621">
        <v>-0.49474964838581137</v>
      </c>
      <c r="E10" s="621">
        <v>-0.48938385487280556</v>
      </c>
      <c r="F10" s="621">
        <v>-0.38211285729182265</v>
      </c>
      <c r="G10" s="622">
        <v>-0.49639916220204583</v>
      </c>
    </row>
    <row r="11" spans="1:7" ht="14.25" x14ac:dyDescent="0.2">
      <c r="B11" s="1063" t="s">
        <v>1034</v>
      </c>
      <c r="C11" s="621">
        <v>-0.32304999999999995</v>
      </c>
      <c r="D11" s="621">
        <v>-1.9799999999999929E-2</v>
      </c>
      <c r="E11" s="621">
        <v>0</v>
      </c>
      <c r="F11" s="621">
        <v>0</v>
      </c>
      <c r="G11" s="623" t="s">
        <v>216</v>
      </c>
    </row>
    <row r="12" spans="1:7" x14ac:dyDescent="0.2">
      <c r="B12" s="1063" t="s">
        <v>667</v>
      </c>
      <c r="C12" s="621">
        <v>-0.16269400000000001</v>
      </c>
      <c r="D12" s="621">
        <v>-0.19900000000000001</v>
      </c>
      <c r="E12" s="621">
        <v>-8.3000000000000004E-2</v>
      </c>
      <c r="F12" s="621">
        <v>0</v>
      </c>
      <c r="G12" s="623" t="s">
        <v>216</v>
      </c>
    </row>
    <row r="13" spans="1:7" x14ac:dyDescent="0.2">
      <c r="B13" s="1063" t="s">
        <v>668</v>
      </c>
      <c r="C13" s="621">
        <v>-4.0688000000000002E-2</v>
      </c>
      <c r="D13" s="621">
        <v>1.6000000000000181E-3</v>
      </c>
      <c r="E13" s="621">
        <v>1.0000000000001674E-4</v>
      </c>
      <c r="F13" s="621">
        <v>-2.2760000000000002E-2</v>
      </c>
      <c r="G13" s="623" t="s">
        <v>216</v>
      </c>
    </row>
    <row r="14" spans="1:7" x14ac:dyDescent="0.2">
      <c r="B14" s="1063" t="s">
        <v>669</v>
      </c>
      <c r="C14" s="621">
        <v>1.8949999999999998</v>
      </c>
      <c r="D14" s="621">
        <v>2.8699999999999997</v>
      </c>
      <c r="E14" s="621">
        <v>3.3250000000000002</v>
      </c>
      <c r="F14" s="621">
        <v>3.7800000000000002</v>
      </c>
      <c r="G14" s="623" t="s">
        <v>216</v>
      </c>
    </row>
    <row r="15" spans="1:7" x14ac:dyDescent="0.2">
      <c r="B15" s="1063" t="s">
        <v>670</v>
      </c>
      <c r="C15" s="621">
        <v>0.21322800000000008</v>
      </c>
      <c r="D15" s="621">
        <v>7.5643999999999989E-2</v>
      </c>
      <c r="E15" s="621">
        <v>0.23293000000000008</v>
      </c>
      <c r="F15" s="621">
        <v>-0.16027800000000003</v>
      </c>
      <c r="G15" s="623" t="s">
        <v>216</v>
      </c>
    </row>
    <row r="16" spans="1:7" x14ac:dyDescent="0.2">
      <c r="B16" s="1063" t="s">
        <v>671</v>
      </c>
      <c r="C16" s="621">
        <v>0</v>
      </c>
      <c r="D16" s="621">
        <v>0</v>
      </c>
      <c r="E16" s="621">
        <v>0</v>
      </c>
      <c r="F16" s="621">
        <v>0</v>
      </c>
      <c r="G16" s="623" t="s">
        <v>216</v>
      </c>
    </row>
    <row r="17" spans="2:7" ht="14.25" x14ac:dyDescent="0.2">
      <c r="B17" s="1065" t="s">
        <v>1035</v>
      </c>
      <c r="C17" s="621">
        <v>-0.28990371999999986</v>
      </c>
      <c r="D17" s="621">
        <v>0.51505584455264364</v>
      </c>
      <c r="E17" s="621">
        <v>0.68023376550967152</v>
      </c>
      <c r="F17" s="621">
        <v>0.1949406126093125</v>
      </c>
      <c r="G17" s="622">
        <v>3.303622848615241</v>
      </c>
    </row>
    <row r="18" spans="2:7" x14ac:dyDescent="0.2">
      <c r="B18" s="1063" t="s">
        <v>672</v>
      </c>
      <c r="C18" s="621">
        <v>-0.25</v>
      </c>
      <c r="D18" s="621">
        <v>-5.0000000000000044E-2</v>
      </c>
      <c r="E18" s="621">
        <v>-4.9999999999999933E-2</v>
      </c>
      <c r="F18" s="621">
        <v>-4.9999999999999933E-2</v>
      </c>
      <c r="G18" s="622">
        <v>-0.25</v>
      </c>
    </row>
    <row r="19" spans="2:7" x14ac:dyDescent="0.2">
      <c r="B19" s="610" t="s">
        <v>673</v>
      </c>
      <c r="C19" s="611">
        <v>1.1158719579290661</v>
      </c>
      <c r="D19" s="611">
        <v>-3.1000640210354669</v>
      </c>
      <c r="E19" s="611">
        <v>-3.0000640210354668</v>
      </c>
      <c r="F19" s="611">
        <v>-3.0000640210354668</v>
      </c>
      <c r="G19" s="612">
        <v>-5.37</v>
      </c>
    </row>
    <row r="20" spans="2:7" x14ac:dyDescent="0.2">
      <c r="B20" s="1062" t="s">
        <v>191</v>
      </c>
      <c r="C20" s="621"/>
      <c r="D20" s="621"/>
      <c r="E20" s="621"/>
      <c r="F20" s="621"/>
      <c r="G20" s="622"/>
    </row>
    <row r="21" spans="2:7" x14ac:dyDescent="0.2">
      <c r="B21" s="1063" t="s">
        <v>674</v>
      </c>
      <c r="C21" s="621">
        <v>2.3698719579290666</v>
      </c>
      <c r="D21" s="621">
        <v>-6.4021035466765852E-5</v>
      </c>
      <c r="E21" s="621">
        <v>-6.4021035466765852E-5</v>
      </c>
      <c r="F21" s="621">
        <v>-6.4021035466765852E-5</v>
      </c>
      <c r="G21" s="622">
        <v>-2.37</v>
      </c>
    </row>
    <row r="22" spans="2:7" x14ac:dyDescent="0.2">
      <c r="B22" s="1063" t="s">
        <v>675</v>
      </c>
      <c r="C22" s="621">
        <v>0.39599999999999991</v>
      </c>
      <c r="D22" s="621">
        <v>0</v>
      </c>
      <c r="E22" s="621">
        <v>0</v>
      </c>
      <c r="F22" s="621">
        <v>0</v>
      </c>
      <c r="G22" s="622">
        <v>0</v>
      </c>
    </row>
    <row r="23" spans="2:7" x14ac:dyDescent="0.2">
      <c r="B23" s="1063" t="s">
        <v>676</v>
      </c>
      <c r="C23" s="621">
        <v>0</v>
      </c>
      <c r="D23" s="621">
        <v>-3</v>
      </c>
      <c r="E23" s="621">
        <v>-3</v>
      </c>
      <c r="F23" s="621">
        <v>-3</v>
      </c>
      <c r="G23" s="622">
        <v>-3</v>
      </c>
    </row>
    <row r="24" spans="2:7" x14ac:dyDescent="0.2">
      <c r="B24" s="1063" t="s">
        <v>667</v>
      </c>
      <c r="C24" s="621">
        <v>-1.75</v>
      </c>
      <c r="D24" s="621">
        <v>0</v>
      </c>
      <c r="E24" s="621">
        <v>0</v>
      </c>
      <c r="F24" s="621">
        <v>0</v>
      </c>
      <c r="G24" s="622">
        <v>0</v>
      </c>
    </row>
    <row r="25" spans="2:7" x14ac:dyDescent="0.2">
      <c r="B25" s="1063" t="s">
        <v>252</v>
      </c>
      <c r="C25" s="621">
        <v>0.1</v>
      </c>
      <c r="D25" s="621">
        <v>-9.9999999999999992E-2</v>
      </c>
      <c r="E25" s="621">
        <v>0</v>
      </c>
      <c r="F25" s="621">
        <v>0</v>
      </c>
      <c r="G25" s="622">
        <v>0</v>
      </c>
    </row>
    <row r="26" spans="2:7" x14ac:dyDescent="0.2">
      <c r="B26" s="610" t="s">
        <v>409</v>
      </c>
      <c r="C26" s="611">
        <v>35.182000000000002</v>
      </c>
      <c r="D26" s="611">
        <v>0</v>
      </c>
      <c r="E26" s="611">
        <v>0</v>
      </c>
      <c r="F26" s="611">
        <v>-3.4930000000000021</v>
      </c>
      <c r="G26" s="612">
        <v>-36.507000000000005</v>
      </c>
    </row>
    <row r="27" spans="2:7" x14ac:dyDescent="0.2">
      <c r="B27" s="610" t="s">
        <v>677</v>
      </c>
      <c r="C27" s="611">
        <v>4.750860467394979</v>
      </c>
      <c r="D27" s="611">
        <v>-6.5576663864547351</v>
      </c>
      <c r="E27" s="611">
        <v>-1.9869812157727063</v>
      </c>
      <c r="F27" s="611">
        <v>-1.1432103325395286</v>
      </c>
      <c r="G27" s="612">
        <v>0.65404086316926702</v>
      </c>
    </row>
    <row r="28" spans="2:7" x14ac:dyDescent="0.2">
      <c r="B28" s="610" t="s">
        <v>678</v>
      </c>
      <c r="C28" s="611">
        <v>2.3046634165053672</v>
      </c>
      <c r="D28" s="611">
        <v>2.3402804178383594</v>
      </c>
      <c r="E28" s="611">
        <v>2.2881083619758158</v>
      </c>
      <c r="F28" s="611">
        <v>8.67489102376841</v>
      </c>
      <c r="G28" s="612">
        <v>4.4857513538178573</v>
      </c>
    </row>
    <row r="29" spans="2:7" x14ac:dyDescent="0.2">
      <c r="B29" s="1062" t="s">
        <v>191</v>
      </c>
      <c r="C29" s="611"/>
      <c r="D29" s="611"/>
      <c r="E29" s="611"/>
      <c r="F29" s="611"/>
      <c r="G29" s="612"/>
    </row>
    <row r="30" spans="2:7" ht="14.25" x14ac:dyDescent="0.2">
      <c r="B30" s="1065" t="s">
        <v>1036</v>
      </c>
      <c r="C30" s="621">
        <v>0.16581724848258483</v>
      </c>
      <c r="D30" s="621">
        <v>9.3440838312222496E-2</v>
      </c>
      <c r="E30" s="621">
        <v>-0.27099479461082776</v>
      </c>
      <c r="F30" s="621">
        <v>-0.60183397569798913</v>
      </c>
      <c r="G30" s="622">
        <v>-0.71325124746693724</v>
      </c>
    </row>
    <row r="31" spans="2:7" x14ac:dyDescent="0.2">
      <c r="B31" s="1063" t="s">
        <v>679</v>
      </c>
      <c r="C31" s="621">
        <v>-0.55155989810523542</v>
      </c>
      <c r="D31" s="621">
        <v>-0.28708131263473941</v>
      </c>
      <c r="E31" s="621">
        <v>-1.4217288806022155</v>
      </c>
      <c r="F31" s="621">
        <v>-0.2825555056543505</v>
      </c>
      <c r="G31" s="622">
        <v>-0.48492449181620501</v>
      </c>
    </row>
    <row r="32" spans="2:7" x14ac:dyDescent="0.2">
      <c r="B32" s="1063" t="s">
        <v>680</v>
      </c>
      <c r="C32" s="621">
        <v>-0.91889670299850323</v>
      </c>
      <c r="D32" s="621">
        <v>3.206403041970507E-3</v>
      </c>
      <c r="E32" s="621">
        <v>-0.18612572287687723</v>
      </c>
      <c r="F32" s="621">
        <v>-3.4839565759279711E-2</v>
      </c>
      <c r="G32" s="622">
        <v>-7.6852917395425768E-3</v>
      </c>
    </row>
    <row r="33" spans="2:7" x14ac:dyDescent="0.2">
      <c r="B33" s="1063" t="s">
        <v>681</v>
      </c>
      <c r="C33" s="621">
        <v>-0.52774801207850752</v>
      </c>
      <c r="D33" s="621">
        <v>-9.2159858372028891E-2</v>
      </c>
      <c r="E33" s="621">
        <v>-0.362904568642894</v>
      </c>
      <c r="F33" s="621">
        <v>0.62500134226485393</v>
      </c>
      <c r="G33" s="622">
        <v>-0.39849930677174761</v>
      </c>
    </row>
    <row r="34" spans="2:7" x14ac:dyDescent="0.2">
      <c r="B34" s="1065" t="s">
        <v>272</v>
      </c>
      <c r="C34" s="621">
        <v>-0.20518078328718437</v>
      </c>
      <c r="D34" s="621">
        <v>-8.7014412688622311E-2</v>
      </c>
      <c r="E34" s="621">
        <v>7.1492022168849978E-2</v>
      </c>
      <c r="F34" s="621">
        <v>8.032887857529758E-3</v>
      </c>
      <c r="G34" s="622">
        <v>-0.44195587841996531</v>
      </c>
    </row>
    <row r="35" spans="2:7" ht="14.25" x14ac:dyDescent="0.2">
      <c r="B35" s="1063" t="s">
        <v>1037</v>
      </c>
      <c r="C35" s="621">
        <v>2.8790480720283238</v>
      </c>
      <c r="D35" s="621">
        <v>2.1648736186248936</v>
      </c>
      <c r="E35" s="621">
        <v>3.1438425525210096</v>
      </c>
      <c r="F35" s="621">
        <v>7.7272884074512875</v>
      </c>
      <c r="G35" s="622">
        <v>3.9513500865528055</v>
      </c>
    </row>
    <row r="36" spans="2:7" x14ac:dyDescent="0.2">
      <c r="B36" s="1063" t="s">
        <v>682</v>
      </c>
      <c r="C36" s="621">
        <v>-5.5650781292552409E-2</v>
      </c>
      <c r="D36" s="621">
        <v>-4.1793229978822843E-2</v>
      </c>
      <c r="E36" s="621">
        <v>-0.12846863783124096</v>
      </c>
      <c r="F36" s="621">
        <v>-0.29314447440121505</v>
      </c>
      <c r="G36" s="622">
        <v>0.46785797463494561</v>
      </c>
    </row>
    <row r="37" spans="2:7" x14ac:dyDescent="0.2">
      <c r="B37" s="1063" t="s">
        <v>503</v>
      </c>
      <c r="C37" s="621">
        <v>-0.32097719091220323</v>
      </c>
      <c r="D37" s="621">
        <v>-0.72796319090175976</v>
      </c>
      <c r="E37" s="621">
        <v>0</v>
      </c>
      <c r="F37" s="621">
        <v>0</v>
      </c>
      <c r="G37" s="622">
        <v>0</v>
      </c>
    </row>
    <row r="38" spans="2:7" x14ac:dyDescent="0.2">
      <c r="B38" s="1063" t="s">
        <v>683</v>
      </c>
      <c r="C38" s="621">
        <v>1.8398114646686452</v>
      </c>
      <c r="D38" s="621">
        <v>1.3147715624352447</v>
      </c>
      <c r="E38" s="621">
        <v>1.4429963918500093</v>
      </c>
      <c r="F38" s="621">
        <v>1.5269419077075703</v>
      </c>
      <c r="G38" s="622">
        <v>2.1128595088445037</v>
      </c>
    </row>
    <row r="39" spans="2:7" x14ac:dyDescent="0.2">
      <c r="B39" s="610" t="s">
        <v>562</v>
      </c>
      <c r="C39" s="611">
        <v>0</v>
      </c>
      <c r="D39" s="611">
        <v>0</v>
      </c>
      <c r="E39" s="611">
        <v>0</v>
      </c>
      <c r="F39" s="611">
        <v>0</v>
      </c>
      <c r="G39" s="612">
        <v>0</v>
      </c>
    </row>
    <row r="40" spans="2:7" x14ac:dyDescent="0.2">
      <c r="B40" s="1072" t="s">
        <v>191</v>
      </c>
      <c r="C40" s="621"/>
      <c r="D40" s="621"/>
      <c r="E40" s="621"/>
      <c r="F40" s="621"/>
      <c r="G40" s="622"/>
    </row>
    <row r="41" spans="2:7" x14ac:dyDescent="0.2">
      <c r="B41" s="1063" t="s">
        <v>684</v>
      </c>
      <c r="C41" s="621">
        <v>0</v>
      </c>
      <c r="D41" s="621">
        <v>0</v>
      </c>
      <c r="E41" s="621">
        <v>0</v>
      </c>
      <c r="F41" s="621">
        <v>0</v>
      </c>
      <c r="G41" s="622">
        <v>0</v>
      </c>
    </row>
    <row r="42" spans="2:7" x14ac:dyDescent="0.2">
      <c r="B42" s="624" t="s">
        <v>435</v>
      </c>
      <c r="C42" s="611">
        <v>35.523986824856067</v>
      </c>
      <c r="D42" s="611">
        <v>-5.93439833427027</v>
      </c>
      <c r="E42" s="611">
        <v>14.299770275469697</v>
      </c>
      <c r="F42" s="611">
        <v>16.579890382878332</v>
      </c>
      <c r="G42" s="612">
        <v>-20.906700950218749</v>
      </c>
    </row>
    <row r="43" spans="2:7" x14ac:dyDescent="0.2">
      <c r="B43" s="1446" t="s">
        <v>1043</v>
      </c>
      <c r="C43" s="1447"/>
      <c r="D43" s="1447"/>
      <c r="E43" s="1447"/>
      <c r="F43" s="1447"/>
      <c r="G43" s="1448"/>
    </row>
    <row r="44" spans="2:7" x14ac:dyDescent="0.2">
      <c r="B44" s="1235" t="s">
        <v>685</v>
      </c>
      <c r="C44" s="1234">
        <v>-0.25099316208273237</v>
      </c>
      <c r="D44" s="1234">
        <v>-0.45180165262020111</v>
      </c>
      <c r="E44" s="1234">
        <v>-0.71446292232787911</v>
      </c>
      <c r="F44" s="1234">
        <v>-0.89729021483556082</v>
      </c>
      <c r="G44" s="1234">
        <v>-1.1518355696019427</v>
      </c>
    </row>
    <row r="45" spans="2:7" x14ac:dyDescent="0.2">
      <c r="B45" s="1235" t="s">
        <v>686</v>
      </c>
      <c r="C45" s="1234">
        <v>0.24799681335180512</v>
      </c>
      <c r="D45" s="1234">
        <v>4.2947995765608926E-2</v>
      </c>
      <c r="E45" s="1234">
        <v>-0.22507906745507489</v>
      </c>
      <c r="F45" s="1234">
        <v>-0.51517735754373639</v>
      </c>
      <c r="G45" s="1234">
        <v>-0.65543640739990039</v>
      </c>
    </row>
    <row r="46" spans="2:7" x14ac:dyDescent="0.2">
      <c r="B46" s="1449" t="s">
        <v>1039</v>
      </c>
      <c r="C46" s="1450"/>
      <c r="D46" s="1450"/>
      <c r="E46" s="1450"/>
      <c r="F46" s="1450"/>
      <c r="G46" s="1451"/>
    </row>
    <row r="47" spans="2:7" x14ac:dyDescent="0.2">
      <c r="B47" s="1066" t="s">
        <v>1044</v>
      </c>
      <c r="C47" s="1073"/>
      <c r="D47" s="1073"/>
      <c r="E47" s="1073"/>
      <c r="F47" s="1073"/>
      <c r="G47" s="1074"/>
    </row>
    <row r="48" spans="2:7" x14ac:dyDescent="0.2">
      <c r="B48" s="1075" t="s">
        <v>1045</v>
      </c>
      <c r="C48" s="1073"/>
      <c r="D48" s="1073"/>
      <c r="E48" s="1073"/>
      <c r="F48" s="1073"/>
      <c r="G48" s="1074"/>
    </row>
    <row r="49" spans="2:7" ht="13.5" thickBot="1" x14ac:dyDescent="0.25">
      <c r="B49" s="1567" t="s">
        <v>1046</v>
      </c>
      <c r="C49" s="1568"/>
      <c r="D49" s="1568"/>
      <c r="E49" s="1568"/>
      <c r="F49" s="1568"/>
      <c r="G49" s="1569"/>
    </row>
    <row r="51" spans="2:7" ht="57.75" customHeight="1" x14ac:dyDescent="0.2">
      <c r="B51" s="1564" t="s">
        <v>1310</v>
      </c>
      <c r="C51" s="1565"/>
      <c r="D51" s="1565"/>
      <c r="E51" s="1565"/>
      <c r="F51" s="1565"/>
      <c r="G51" s="1565"/>
    </row>
  </sheetData>
  <mergeCells count="5">
    <mergeCell ref="B51:G51"/>
    <mergeCell ref="C4:G4"/>
    <mergeCell ref="C5:G5"/>
    <mergeCell ref="B43:G43"/>
    <mergeCell ref="B46:G46"/>
  </mergeCells>
  <conditionalFormatting sqref="C7:G42">
    <cfRule type="cellIs" dxfId="7" priority="2" stopIfTrue="1" operator="equal">
      <formula>"End"</formula>
    </cfRule>
  </conditionalFormatting>
  <conditionalFormatting sqref="C44:G45">
    <cfRule type="cellIs" dxfId="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3"/>
  </sheetPr>
  <dimension ref="A1:I33"/>
  <sheetViews>
    <sheetView zoomScaleNormal="100" workbookViewId="0"/>
  </sheetViews>
  <sheetFormatPr defaultRowHeight="12.75" x14ac:dyDescent="0.2"/>
  <cols>
    <col min="1" max="1" width="9.140625" style="7"/>
    <col min="2" max="2" width="34.7109375" style="7" customWidth="1"/>
    <col min="3" max="9" width="11.28515625" style="7" customWidth="1"/>
    <col min="10" max="16384" width="9.140625" style="7"/>
  </cols>
  <sheetData>
    <row r="1" spans="1:2" ht="39.950000000000003" customHeight="1" x14ac:dyDescent="0.2">
      <c r="A1" s="9" t="s">
        <v>90</v>
      </c>
    </row>
    <row r="2" spans="1:2" ht="16.5" x14ac:dyDescent="0.25">
      <c r="B2" s="8" t="s">
        <v>53</v>
      </c>
    </row>
    <row r="3" spans="1:2" ht="16.5" x14ac:dyDescent="0.25">
      <c r="B3" s="8"/>
    </row>
    <row r="25" spans="2:9" ht="13.5" thickBot="1" x14ac:dyDescent="0.25"/>
    <row r="26" spans="2:9" ht="13.5" thickBot="1" x14ac:dyDescent="0.25">
      <c r="B26" s="17"/>
      <c r="C26" s="18" t="s">
        <v>200</v>
      </c>
      <c r="D26" s="18" t="s">
        <v>185</v>
      </c>
      <c r="E26" s="18" t="s">
        <v>186</v>
      </c>
      <c r="F26" s="18" t="s">
        <v>187</v>
      </c>
      <c r="G26" s="18" t="s">
        <v>188</v>
      </c>
      <c r="H26" s="18" t="s">
        <v>189</v>
      </c>
      <c r="I26" s="19" t="s">
        <v>201</v>
      </c>
    </row>
    <row r="27" spans="2:9" x14ac:dyDescent="0.2">
      <c r="B27" s="15" t="s">
        <v>674</v>
      </c>
      <c r="C27" s="34">
        <v>0</v>
      </c>
      <c r="D27" s="34">
        <v>2.37</v>
      </c>
      <c r="E27" s="34">
        <v>2.37</v>
      </c>
      <c r="F27" s="34">
        <v>2.37</v>
      </c>
      <c r="G27" s="34">
        <v>2.37</v>
      </c>
      <c r="H27" s="34">
        <v>2.37</v>
      </c>
      <c r="I27" s="899">
        <v>0</v>
      </c>
    </row>
    <row r="28" spans="2:9" x14ac:dyDescent="0.2">
      <c r="B28" s="15" t="s">
        <v>687</v>
      </c>
      <c r="C28" s="34">
        <v>0</v>
      </c>
      <c r="D28" s="34">
        <v>1.75</v>
      </c>
      <c r="E28" s="34">
        <v>0</v>
      </c>
      <c r="F28" s="34">
        <v>0</v>
      </c>
      <c r="G28" s="34">
        <v>0</v>
      </c>
      <c r="H28" s="34">
        <v>0</v>
      </c>
      <c r="I28" s="899">
        <v>0</v>
      </c>
    </row>
    <row r="29" spans="2:9" x14ac:dyDescent="0.2">
      <c r="B29" s="15" t="s">
        <v>247</v>
      </c>
      <c r="C29" s="34">
        <v>0</v>
      </c>
      <c r="D29" s="34">
        <v>0</v>
      </c>
      <c r="E29" s="34">
        <v>3</v>
      </c>
      <c r="F29" s="34">
        <v>3</v>
      </c>
      <c r="G29" s="34">
        <v>3</v>
      </c>
      <c r="H29" s="34">
        <v>3</v>
      </c>
      <c r="I29" s="899">
        <v>3</v>
      </c>
    </row>
    <row r="30" spans="2:9" x14ac:dyDescent="0.2">
      <c r="B30" s="15" t="s">
        <v>246</v>
      </c>
      <c r="C30" s="34">
        <v>2.8</v>
      </c>
      <c r="D30" s="34">
        <v>1.004</v>
      </c>
      <c r="E30" s="34">
        <v>0</v>
      </c>
      <c r="F30" s="34">
        <v>0</v>
      </c>
      <c r="G30" s="34">
        <v>0</v>
      </c>
      <c r="H30" s="34">
        <v>0</v>
      </c>
      <c r="I30" s="899">
        <v>0</v>
      </c>
    </row>
    <row r="31" spans="2:9" x14ac:dyDescent="0.2">
      <c r="B31" s="15" t="s">
        <v>252</v>
      </c>
      <c r="C31" s="34">
        <v>0.69799999999999995</v>
      </c>
      <c r="D31" s="34">
        <v>0.17</v>
      </c>
      <c r="E31" s="34">
        <v>0.21</v>
      </c>
      <c r="F31" s="34">
        <v>0.08</v>
      </c>
      <c r="G31" s="34">
        <v>0.05</v>
      </c>
      <c r="H31" s="34">
        <v>0</v>
      </c>
      <c r="I31" s="899">
        <v>0</v>
      </c>
    </row>
    <row r="32" spans="2:9" x14ac:dyDescent="0.2">
      <c r="B32" s="15" t="s">
        <v>688</v>
      </c>
      <c r="C32" s="34">
        <v>0</v>
      </c>
      <c r="D32" s="34">
        <v>11</v>
      </c>
      <c r="E32" s="34">
        <v>10</v>
      </c>
      <c r="F32" s="34">
        <v>1.5</v>
      </c>
      <c r="G32" s="34">
        <v>1.5</v>
      </c>
      <c r="H32" s="34">
        <v>1.5</v>
      </c>
      <c r="I32" s="899">
        <v>0</v>
      </c>
    </row>
    <row r="33" spans="2:9" ht="13.5" thickBot="1" x14ac:dyDescent="0.25">
      <c r="B33" s="16" t="s">
        <v>636</v>
      </c>
      <c r="C33" s="910">
        <v>3.4980000000000002</v>
      </c>
      <c r="D33" s="910">
        <v>16.294</v>
      </c>
      <c r="E33" s="910">
        <v>15.58</v>
      </c>
      <c r="F33" s="910">
        <v>6.95</v>
      </c>
      <c r="G33" s="910">
        <v>6.92</v>
      </c>
      <c r="H33" s="910">
        <v>6.87</v>
      </c>
      <c r="I33" s="911">
        <v>3</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3"/>
  </sheetPr>
  <dimension ref="A1:H16"/>
  <sheetViews>
    <sheetView zoomScaleNormal="100" workbookViewId="0"/>
  </sheetViews>
  <sheetFormatPr defaultRowHeight="12.75" x14ac:dyDescent="0.2"/>
  <cols>
    <col min="1" max="1" width="9.140625" style="7"/>
    <col min="2" max="2" width="39.42578125" style="7" customWidth="1"/>
    <col min="3" max="8" width="8.7109375" style="7" customWidth="1"/>
    <col min="9" max="16384" width="9.140625" style="7"/>
  </cols>
  <sheetData>
    <row r="1" spans="1:8" ht="39.950000000000003" customHeight="1" x14ac:dyDescent="0.2">
      <c r="A1" s="9" t="s">
        <v>90</v>
      </c>
    </row>
    <row r="2" spans="1:8" ht="16.5" x14ac:dyDescent="0.25">
      <c r="B2" s="8" t="s">
        <v>54</v>
      </c>
    </row>
    <row r="3" spans="1:8" ht="13.5" thickBot="1" x14ac:dyDescent="0.25">
      <c r="B3" s="625"/>
      <c r="C3" s="626"/>
      <c r="D3" s="627"/>
      <c r="E3" s="627"/>
      <c r="F3" s="627"/>
      <c r="G3" s="627"/>
      <c r="H3" s="628"/>
    </row>
    <row r="4" spans="1:8" x14ac:dyDescent="0.2">
      <c r="B4" s="608"/>
      <c r="C4" s="1452" t="s">
        <v>184</v>
      </c>
      <c r="D4" s="1452"/>
      <c r="E4" s="1452"/>
      <c r="F4" s="1452"/>
      <c r="G4" s="1452"/>
      <c r="H4" s="1453"/>
    </row>
    <row r="5" spans="1:8" x14ac:dyDescent="0.2">
      <c r="B5" s="609"/>
      <c r="C5" s="1439" t="s">
        <v>199</v>
      </c>
      <c r="D5" s="1439"/>
      <c r="E5" s="1439"/>
      <c r="F5" s="1439"/>
      <c r="G5" s="1439"/>
      <c r="H5" s="1440"/>
    </row>
    <row r="6" spans="1:8" x14ac:dyDescent="0.2">
      <c r="B6" s="609"/>
      <c r="C6" s="1061" t="s">
        <v>185</v>
      </c>
      <c r="D6" s="1061" t="s">
        <v>186</v>
      </c>
      <c r="E6" s="1061" t="s">
        <v>187</v>
      </c>
      <c r="F6" s="1076" t="s">
        <v>188</v>
      </c>
      <c r="G6" s="227" t="s">
        <v>189</v>
      </c>
      <c r="H6" s="1077" t="s">
        <v>201</v>
      </c>
    </row>
    <row r="7" spans="1:8" x14ac:dyDescent="0.2">
      <c r="B7" s="629" t="s">
        <v>689</v>
      </c>
      <c r="C7" s="611">
        <v>131.05170547037798</v>
      </c>
      <c r="D7" s="611">
        <v>46.621107222684763</v>
      </c>
      <c r="E7" s="611">
        <v>46.678528621325384</v>
      </c>
      <c r="F7" s="611">
        <v>8.004658892753719</v>
      </c>
      <c r="G7" s="611">
        <v>-24.169984166413144</v>
      </c>
      <c r="H7" s="612">
        <v>59.087848897351037</v>
      </c>
    </row>
    <row r="8" spans="1:8" x14ac:dyDescent="0.2">
      <c r="B8" s="643" t="s">
        <v>191</v>
      </c>
      <c r="C8" s="621"/>
      <c r="D8" s="621"/>
      <c r="E8" s="621"/>
      <c r="F8" s="621"/>
      <c r="G8" s="621"/>
      <c r="H8" s="622"/>
    </row>
    <row r="9" spans="1:8" ht="13.5" customHeight="1" x14ac:dyDescent="0.2">
      <c r="B9" s="644" t="s">
        <v>690</v>
      </c>
      <c r="C9" s="621">
        <v>89.161836924912933</v>
      </c>
      <c r="D9" s="621">
        <v>5.0927446430434093</v>
      </c>
      <c r="E9" s="621">
        <v>2.0169780652125109</v>
      </c>
      <c r="F9" s="621">
        <v>-51.876420976256455</v>
      </c>
      <c r="G9" s="621">
        <v>-78.670943782743777</v>
      </c>
      <c r="H9" s="622">
        <v>2.8003679390338623</v>
      </c>
    </row>
    <row r="10" spans="1:8" x14ac:dyDescent="0.2">
      <c r="B10" s="1078" t="s">
        <v>691</v>
      </c>
      <c r="C10" s="1079">
        <v>41.889868547573599</v>
      </c>
      <c r="D10" s="1079">
        <v>41.528362626765436</v>
      </c>
      <c r="E10" s="1079">
        <v>44.661550857825667</v>
      </c>
      <c r="F10" s="1079">
        <v>59.881080950689864</v>
      </c>
      <c r="G10" s="1079">
        <v>54.500962362545593</v>
      </c>
      <c r="H10" s="1080">
        <v>56.287486556291377</v>
      </c>
    </row>
    <row r="11" spans="1:8" x14ac:dyDescent="0.2">
      <c r="B11" s="646" t="s">
        <v>692</v>
      </c>
      <c r="C11" s="621">
        <v>41.889868547573599</v>
      </c>
      <c r="D11" s="621">
        <v>41.528362626765436</v>
      </c>
      <c r="E11" s="621">
        <v>44.661550857825667</v>
      </c>
      <c r="F11" s="621">
        <v>59.881080950689864</v>
      </c>
      <c r="G11" s="621">
        <v>54.500962362545593</v>
      </c>
      <c r="H11" s="622">
        <v>56.287486556291377</v>
      </c>
    </row>
    <row r="12" spans="1:8" x14ac:dyDescent="0.2">
      <c r="B12" s="646" t="s">
        <v>693</v>
      </c>
      <c r="C12" s="621">
        <v>0.8</v>
      </c>
      <c r="D12" s="621">
        <v>0.8</v>
      </c>
      <c r="E12" s="621">
        <v>0.8</v>
      </c>
      <c r="F12" s="621">
        <v>0.8</v>
      </c>
      <c r="G12" s="621">
        <v>0.8</v>
      </c>
      <c r="H12" s="622">
        <v>0.8</v>
      </c>
    </row>
    <row r="13" spans="1:8" x14ac:dyDescent="0.2">
      <c r="B13" s="1081" t="s">
        <v>694</v>
      </c>
      <c r="C13" s="1079">
        <v>42.689868547573596</v>
      </c>
      <c r="D13" s="1079">
        <v>42.328362626765433</v>
      </c>
      <c r="E13" s="1079">
        <v>45.461550857825664</v>
      </c>
      <c r="F13" s="1079">
        <v>60.681080950689861</v>
      </c>
      <c r="G13" s="1079">
        <v>55.30096236254559</v>
      </c>
      <c r="H13" s="1080">
        <v>57.087486556291374</v>
      </c>
    </row>
    <row r="14" spans="1:8" x14ac:dyDescent="0.2">
      <c r="B14" s="647" t="s">
        <v>695</v>
      </c>
      <c r="C14" s="621">
        <v>-0.315633861917202</v>
      </c>
      <c r="D14" s="621">
        <v>2.0537467802073297</v>
      </c>
      <c r="E14" s="621">
        <v>1.8954474743142677</v>
      </c>
      <c r="F14" s="621">
        <v>1.9489118021630274</v>
      </c>
      <c r="G14" s="621">
        <v>5.70759293216297E-2</v>
      </c>
      <c r="H14" s="622">
        <v>5.70759293216297E-2</v>
      </c>
    </row>
    <row r="15" spans="1:8" x14ac:dyDescent="0.2">
      <c r="B15" s="647" t="s">
        <v>696</v>
      </c>
      <c r="C15" s="621">
        <v>0.96117838178745552</v>
      </c>
      <c r="D15" s="621">
        <v>1.0159760192892884</v>
      </c>
      <c r="E15" s="621">
        <v>-0.85641990137053536</v>
      </c>
      <c r="F15" s="621">
        <v>1.3390905028532985E-2</v>
      </c>
      <c r="G15" s="621">
        <v>-0.80307310600169923</v>
      </c>
      <c r="H15" s="622">
        <v>-1.1285388959870786</v>
      </c>
    </row>
    <row r="16" spans="1:8" ht="13.5" thickBot="1" x14ac:dyDescent="0.25">
      <c r="B16" s="630" t="s">
        <v>697</v>
      </c>
      <c r="C16" s="631">
        <v>43.366728284350216</v>
      </c>
      <c r="D16" s="631">
        <v>45.39808542626205</v>
      </c>
      <c r="E16" s="631">
        <v>46.500578430769394</v>
      </c>
      <c r="F16" s="631">
        <v>62.643383657881429</v>
      </c>
      <c r="G16" s="631">
        <v>54.554965185865527</v>
      </c>
      <c r="H16" s="632">
        <v>56.038913843979955</v>
      </c>
    </row>
  </sheetData>
  <mergeCells count="2">
    <mergeCell ref="C4:H4"/>
    <mergeCell ref="C5:H5"/>
  </mergeCells>
  <conditionalFormatting sqref="C7:H16">
    <cfRule type="cellIs" dxfId="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3"/>
  </sheetPr>
  <dimension ref="A1:G16"/>
  <sheetViews>
    <sheetView zoomScaleNormal="100" workbookViewId="0"/>
  </sheetViews>
  <sheetFormatPr defaultRowHeight="12.75" x14ac:dyDescent="0.2"/>
  <cols>
    <col min="1" max="1" width="9.140625" style="7"/>
    <col min="2" max="2" width="39.5703125" style="7" customWidth="1"/>
    <col min="3" max="7" width="10.42578125" style="7" customWidth="1"/>
    <col min="8" max="16384" width="9.140625" style="7"/>
  </cols>
  <sheetData>
    <row r="1" spans="1:7" ht="39.950000000000003" customHeight="1" x14ac:dyDescent="0.2">
      <c r="A1" s="9" t="s">
        <v>90</v>
      </c>
    </row>
    <row r="2" spans="1:7" ht="16.5" x14ac:dyDescent="0.25">
      <c r="B2" s="8" t="s">
        <v>55</v>
      </c>
    </row>
    <row r="3" spans="1:7" ht="13.5" thickBot="1" x14ac:dyDescent="0.25">
      <c r="B3" s="625"/>
      <c r="C3" s="633"/>
      <c r="D3" s="634"/>
      <c r="E3" s="634"/>
      <c r="F3" s="635"/>
      <c r="G3" s="636"/>
    </row>
    <row r="4" spans="1:7" x14ac:dyDescent="0.2">
      <c r="B4" s="637"/>
      <c r="C4" s="1452" t="s">
        <v>184</v>
      </c>
      <c r="D4" s="1452"/>
      <c r="E4" s="1452"/>
      <c r="F4" s="1452"/>
      <c r="G4" s="1453"/>
    </row>
    <row r="5" spans="1:7" x14ac:dyDescent="0.2">
      <c r="B5" s="638"/>
      <c r="C5" s="1454" t="s">
        <v>199</v>
      </c>
      <c r="D5" s="1454"/>
      <c r="E5" s="1454"/>
      <c r="F5" s="1454"/>
      <c r="G5" s="1455"/>
    </row>
    <row r="6" spans="1:7" x14ac:dyDescent="0.2">
      <c r="B6" s="638"/>
      <c r="C6" s="639" t="s">
        <v>185</v>
      </c>
      <c r="D6" s="639" t="s">
        <v>186</v>
      </c>
      <c r="E6" s="640" t="s">
        <v>187</v>
      </c>
      <c r="F6" s="641" t="s">
        <v>188</v>
      </c>
      <c r="G6" s="642" t="s">
        <v>189</v>
      </c>
    </row>
    <row r="7" spans="1:7" x14ac:dyDescent="0.2">
      <c r="B7" s="629" t="s">
        <v>689</v>
      </c>
      <c r="C7" s="611">
        <v>35.523986824856067</v>
      </c>
      <c r="D7" s="611">
        <v>-5.93439833427027</v>
      </c>
      <c r="E7" s="611">
        <v>14.299770275469697</v>
      </c>
      <c r="F7" s="611">
        <v>16.579890382878332</v>
      </c>
      <c r="G7" s="612">
        <v>-20.906700950218749</v>
      </c>
    </row>
    <row r="8" spans="1:7" x14ac:dyDescent="0.2">
      <c r="B8" s="643" t="s">
        <v>191</v>
      </c>
      <c r="C8" s="621"/>
      <c r="D8" s="621"/>
      <c r="E8" s="621"/>
      <c r="F8" s="621"/>
      <c r="G8" s="622"/>
    </row>
    <row r="9" spans="1:7" ht="12" customHeight="1" x14ac:dyDescent="0.2">
      <c r="B9" s="644" t="s">
        <v>690</v>
      </c>
      <c r="C9" s="621">
        <v>39.823006163835693</v>
      </c>
      <c r="D9" s="621">
        <v>-1.046517863539778</v>
      </c>
      <c r="E9" s="621">
        <v>-1.3476099843449432</v>
      </c>
      <c r="F9" s="621">
        <v>-5.7330763299188163</v>
      </c>
      <c r="G9" s="622">
        <v>-38.45978496152955</v>
      </c>
    </row>
    <row r="10" spans="1:7" x14ac:dyDescent="0.2">
      <c r="B10" s="644" t="s">
        <v>691</v>
      </c>
      <c r="C10" s="1079">
        <v>-4.2990193368710123</v>
      </c>
      <c r="D10" s="1079">
        <v>-4.8878804236069087</v>
      </c>
      <c r="E10" s="1079">
        <v>15.647380561527413</v>
      </c>
      <c r="F10" s="1079">
        <v>22.312967794476656</v>
      </c>
      <c r="G10" s="1080">
        <v>17.553086757526003</v>
      </c>
    </row>
    <row r="11" spans="1:7" x14ac:dyDescent="0.2">
      <c r="B11" s="645" t="s">
        <v>692</v>
      </c>
      <c r="C11" s="621">
        <v>-4.2990193368710123</v>
      </c>
      <c r="D11" s="621">
        <v>-4.8878804236069087</v>
      </c>
      <c r="E11" s="621">
        <v>15.647380561527413</v>
      </c>
      <c r="F11" s="621">
        <v>22.312967794476656</v>
      </c>
      <c r="G11" s="622">
        <v>17.553086757526003</v>
      </c>
    </row>
    <row r="12" spans="1:7" x14ac:dyDescent="0.2">
      <c r="B12" s="646" t="s">
        <v>693</v>
      </c>
      <c r="C12" s="621">
        <v>0</v>
      </c>
      <c r="D12" s="621">
        <v>0</v>
      </c>
      <c r="E12" s="621">
        <v>0</v>
      </c>
      <c r="F12" s="621">
        <v>0</v>
      </c>
      <c r="G12" s="622">
        <v>0</v>
      </c>
    </row>
    <row r="13" spans="1:7" x14ac:dyDescent="0.2">
      <c r="B13" s="1082" t="s">
        <v>694</v>
      </c>
      <c r="C13" s="1079">
        <v>-4.2990193368710123</v>
      </c>
      <c r="D13" s="1079">
        <v>-4.8878804236069087</v>
      </c>
      <c r="E13" s="1079">
        <v>15.64738056152741</v>
      </c>
      <c r="F13" s="1079">
        <v>22.312967794476656</v>
      </c>
      <c r="G13" s="1080">
        <v>17.553086757526003</v>
      </c>
    </row>
    <row r="14" spans="1:7" x14ac:dyDescent="0.2">
      <c r="B14" s="647" t="s">
        <v>695</v>
      </c>
      <c r="C14" s="621">
        <v>0.21187263235997678</v>
      </c>
      <c r="D14" s="621">
        <v>0.50953451567618058</v>
      </c>
      <c r="E14" s="621">
        <v>1.9838911020525789</v>
      </c>
      <c r="F14" s="621">
        <v>1.5168726098961618</v>
      </c>
      <c r="G14" s="622">
        <v>-0.32808827454200673</v>
      </c>
    </row>
    <row r="15" spans="1:7" x14ac:dyDescent="0.2">
      <c r="B15" s="647" t="s">
        <v>696</v>
      </c>
      <c r="C15" s="621">
        <v>2.5286567380803371E-3</v>
      </c>
      <c r="D15" s="621">
        <v>3.2216522888040444E-2</v>
      </c>
      <c r="E15" s="621">
        <v>0.10062078712972422</v>
      </c>
      <c r="F15" s="621">
        <v>0.16705591418723623</v>
      </c>
      <c r="G15" s="622">
        <v>0.23883468529085439</v>
      </c>
    </row>
    <row r="16" spans="1:7" ht="13.5" thickBot="1" x14ac:dyDescent="0.25">
      <c r="B16" s="630" t="s">
        <v>697</v>
      </c>
      <c r="C16" s="631">
        <v>-4.0533028308665919</v>
      </c>
      <c r="D16" s="631">
        <v>-4.346129385042687</v>
      </c>
      <c r="E16" s="631">
        <v>17.731892450709712</v>
      </c>
      <c r="F16" s="631">
        <v>23.996896318560061</v>
      </c>
      <c r="G16" s="632">
        <v>17.46383316827486</v>
      </c>
    </row>
  </sheetData>
  <mergeCells count="2">
    <mergeCell ref="C4:G4"/>
    <mergeCell ref="C5:G5"/>
  </mergeCells>
  <conditionalFormatting sqref="C7:G16">
    <cfRule type="cellIs" dxfId="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3"/>
  </sheetPr>
  <dimension ref="A1:J31"/>
  <sheetViews>
    <sheetView zoomScaleNormal="100" workbookViewId="0"/>
  </sheetViews>
  <sheetFormatPr defaultRowHeight="12.75" x14ac:dyDescent="0.2"/>
  <cols>
    <col min="1" max="1" width="9.140625" style="7"/>
    <col min="2" max="2" width="27.42578125" style="7" customWidth="1"/>
    <col min="3" max="10" width="11.42578125" style="7" customWidth="1"/>
    <col min="11" max="16384" width="9.140625" style="7"/>
  </cols>
  <sheetData>
    <row r="1" spans="1:2" ht="39.950000000000003" customHeight="1" x14ac:dyDescent="0.2">
      <c r="A1" s="9" t="s">
        <v>90</v>
      </c>
    </row>
    <row r="2" spans="1:2" ht="16.5" x14ac:dyDescent="0.25">
      <c r="B2" s="8" t="s">
        <v>56</v>
      </c>
    </row>
    <row r="3" spans="1:2" ht="16.5" x14ac:dyDescent="0.25">
      <c r="B3" s="8"/>
    </row>
    <row r="25" spans="2:10" ht="13.5" thickBot="1" x14ac:dyDescent="0.25"/>
    <row r="26" spans="2:10" ht="13.5" thickBot="1" x14ac:dyDescent="0.25">
      <c r="B26" s="17"/>
      <c r="C26" s="18" t="s">
        <v>542</v>
      </c>
      <c r="D26" s="18" t="s">
        <v>200</v>
      </c>
      <c r="E26" s="18" t="s">
        <v>185</v>
      </c>
      <c r="F26" s="18" t="s">
        <v>186</v>
      </c>
      <c r="G26" s="18" t="s">
        <v>187</v>
      </c>
      <c r="H26" s="18" t="s">
        <v>188</v>
      </c>
      <c r="I26" s="18" t="s">
        <v>189</v>
      </c>
      <c r="J26" s="19" t="s">
        <v>201</v>
      </c>
    </row>
    <row r="27" spans="2:10" x14ac:dyDescent="0.2">
      <c r="B27" s="15" t="s">
        <v>1268</v>
      </c>
      <c r="C27" s="34">
        <v>71.656999999999996</v>
      </c>
      <c r="D27" s="34">
        <v>50.730579366206236</v>
      </c>
      <c r="E27" s="34">
        <v>55.482830470960685</v>
      </c>
      <c r="F27" s="34">
        <v>35.509971975326287</v>
      </c>
      <c r="G27" s="34">
        <v>16.334680686062264</v>
      </c>
      <c r="H27" s="34">
        <v>15.516042713454741</v>
      </c>
      <c r="I27" s="34">
        <v>10.992376679243986</v>
      </c>
      <c r="J27" s="899"/>
    </row>
    <row r="28" spans="2:10" x14ac:dyDescent="0.2">
      <c r="B28" s="15" t="s">
        <v>1269</v>
      </c>
      <c r="C28" s="34">
        <v>73.173000000000002</v>
      </c>
      <c r="D28" s="34">
        <v>45.680999999999997</v>
      </c>
      <c r="E28" s="34">
        <v>49.231797758854768</v>
      </c>
      <c r="F28" s="34">
        <v>36.798356810790871</v>
      </c>
      <c r="G28" s="34">
        <v>25.504047004980876</v>
      </c>
      <c r="H28" s="34">
        <v>29.174768431699594</v>
      </c>
      <c r="I28" s="34">
        <v>28.58220180744873</v>
      </c>
      <c r="J28" s="899">
        <v>28.66974137263626</v>
      </c>
    </row>
    <row r="29" spans="2:10" x14ac:dyDescent="0.2">
      <c r="B29" s="15" t="s">
        <v>1270</v>
      </c>
      <c r="C29" s="34">
        <v>73.173000000000002</v>
      </c>
      <c r="D29" s="34">
        <v>45.680999999999997</v>
      </c>
      <c r="E29" s="34">
        <v>49.882477768463851</v>
      </c>
      <c r="F29" s="34">
        <v>39.498446813666902</v>
      </c>
      <c r="G29" s="34">
        <v>34.742312141064382</v>
      </c>
      <c r="H29" s="34">
        <v>32.768019131449982</v>
      </c>
      <c r="I29" s="34">
        <v>30.07061061208573</v>
      </c>
      <c r="J29" s="899">
        <v>25.563156587330859</v>
      </c>
    </row>
    <row r="30" spans="2:10" x14ac:dyDescent="0.2">
      <c r="B30" s="15" t="s">
        <v>727</v>
      </c>
      <c r="C30" s="34"/>
      <c r="D30" s="34">
        <v>-5.0495793662062383</v>
      </c>
      <c r="E30" s="34">
        <v>-6.2510327121059195</v>
      </c>
      <c r="F30" s="34">
        <v>1.2883848354645857</v>
      </c>
      <c r="G30" s="34">
        <v>9.1693663189186125</v>
      </c>
      <c r="H30" s="34">
        <v>13.658725718244852</v>
      </c>
      <c r="I30" s="34">
        <v>17.589825128204744</v>
      </c>
      <c r="J30" s="899"/>
    </row>
    <row r="31" spans="2:10" ht="13.5" thickBot="1" x14ac:dyDescent="0.25">
      <c r="B31" s="16" t="s">
        <v>505</v>
      </c>
      <c r="C31" s="910"/>
      <c r="D31" s="910">
        <v>0</v>
      </c>
      <c r="E31" s="910">
        <v>0.65068000960908456</v>
      </c>
      <c r="F31" s="910">
        <v>2.7000900028760291</v>
      </c>
      <c r="G31" s="910">
        <v>9.2382651360835055</v>
      </c>
      <c r="H31" s="910">
        <v>3.5932506997503886</v>
      </c>
      <c r="I31" s="910">
        <v>1.4884088046369999</v>
      </c>
      <c r="J31" s="911">
        <v>-3.1065847853054014</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sheetPr>
  <dimension ref="A1:G47"/>
  <sheetViews>
    <sheetView zoomScaleNormal="100" workbookViewId="0"/>
  </sheetViews>
  <sheetFormatPr defaultRowHeight="12.75" x14ac:dyDescent="0.2"/>
  <cols>
    <col min="1" max="1" width="9.140625" style="7"/>
    <col min="2" max="2" width="37.28515625" style="7" customWidth="1"/>
    <col min="3" max="7" width="10.85546875" style="7" customWidth="1"/>
    <col min="8" max="16384" width="9.140625" style="7"/>
  </cols>
  <sheetData>
    <row r="1" spans="1:7" ht="39.950000000000003" customHeight="1" x14ac:dyDescent="0.2">
      <c r="A1" s="9" t="s">
        <v>90</v>
      </c>
    </row>
    <row r="2" spans="1:7" ht="16.5" x14ac:dyDescent="0.25">
      <c r="B2" s="8" t="s">
        <v>3</v>
      </c>
    </row>
    <row r="3" spans="1:7" ht="15.75" thickBot="1" x14ac:dyDescent="0.3">
      <c r="B3" s="21"/>
      <c r="C3" s="65"/>
      <c r="D3" s="65"/>
      <c r="E3" s="65"/>
      <c r="F3" s="65"/>
      <c r="G3" s="66"/>
    </row>
    <row r="4" spans="1:7" x14ac:dyDescent="0.2">
      <c r="B4" s="24"/>
      <c r="C4" s="1247" t="s">
        <v>197</v>
      </c>
      <c r="D4" s="1247"/>
      <c r="E4" s="1247"/>
      <c r="F4" s="1247"/>
      <c r="G4" s="1248"/>
    </row>
    <row r="5" spans="1:7" x14ac:dyDescent="0.2">
      <c r="B5" s="25"/>
      <c r="C5" s="1257" t="s">
        <v>199</v>
      </c>
      <c r="D5" s="1257"/>
      <c r="E5" s="1257"/>
      <c r="F5" s="1257"/>
      <c r="G5" s="1258"/>
    </row>
    <row r="6" spans="1:7" x14ac:dyDescent="0.2">
      <c r="B6" s="25"/>
      <c r="C6" s="227" t="s">
        <v>185</v>
      </c>
      <c r="D6" s="227" t="s">
        <v>186</v>
      </c>
      <c r="E6" s="227" t="s">
        <v>187</v>
      </c>
      <c r="F6" s="228" t="s">
        <v>188</v>
      </c>
      <c r="G6" s="229" t="s">
        <v>189</v>
      </c>
    </row>
    <row r="7" spans="1:7" x14ac:dyDescent="0.2">
      <c r="B7" s="30" t="s">
        <v>202</v>
      </c>
      <c r="C7" s="11"/>
      <c r="D7" s="11"/>
      <c r="E7" s="11"/>
      <c r="F7" s="11"/>
      <c r="G7" s="32"/>
    </row>
    <row r="8" spans="1:7" x14ac:dyDescent="0.2">
      <c r="B8" s="33" t="s">
        <v>203</v>
      </c>
      <c r="C8" s="34">
        <v>-0.29940730540377869</v>
      </c>
      <c r="D8" s="34">
        <v>-0.23051074755489043</v>
      </c>
      <c r="E8" s="34">
        <v>-0.49143618083977181</v>
      </c>
      <c r="F8" s="34">
        <v>-0.59359105485872088</v>
      </c>
      <c r="G8" s="35">
        <v>-0.47870169814580787</v>
      </c>
    </row>
    <row r="9" spans="1:7" ht="14.25" x14ac:dyDescent="0.2">
      <c r="B9" s="33" t="s">
        <v>944</v>
      </c>
      <c r="C9" s="34">
        <v>-0.1504221149414553</v>
      </c>
      <c r="D9" s="34">
        <v>-0.47242491038074119</v>
      </c>
      <c r="E9" s="34">
        <v>-0.72879514946000867</v>
      </c>
      <c r="F9" s="34">
        <v>-0.76616464427617936</v>
      </c>
      <c r="G9" s="35">
        <v>-0.60929908035317704</v>
      </c>
    </row>
    <row r="10" spans="1:7" ht="14.25" x14ac:dyDescent="0.2">
      <c r="B10" s="33" t="s">
        <v>924</v>
      </c>
      <c r="C10" s="38">
        <v>14.494000000000142</v>
      </c>
      <c r="D10" s="38">
        <v>5.3159999999998035</v>
      </c>
      <c r="E10" s="38">
        <v>-9.8079999999999927</v>
      </c>
      <c r="F10" s="38">
        <v>-26.717000000000098</v>
      </c>
      <c r="G10" s="39">
        <v>-41.329000000000178</v>
      </c>
    </row>
    <row r="11" spans="1:7" ht="14.25" x14ac:dyDescent="0.2">
      <c r="B11" s="33" t="s">
        <v>923</v>
      </c>
      <c r="C11" s="38">
        <v>11.294999999999618</v>
      </c>
      <c r="D11" s="38">
        <v>-0.80399999999963256</v>
      </c>
      <c r="E11" s="38">
        <v>-18.601000000000113</v>
      </c>
      <c r="F11" s="38">
        <v>-34.280999999999949</v>
      </c>
      <c r="G11" s="39">
        <v>-48.940517964429546</v>
      </c>
    </row>
    <row r="12" spans="1:7" ht="14.25" x14ac:dyDescent="0.2">
      <c r="B12" s="33" t="s">
        <v>925</v>
      </c>
      <c r="C12" s="34">
        <v>0.47526208167357664</v>
      </c>
      <c r="D12" s="34">
        <v>-0.49440484624942593</v>
      </c>
      <c r="E12" s="34">
        <v>-0.65820748399399198</v>
      </c>
      <c r="F12" s="34">
        <v>-0.91077386659213877</v>
      </c>
      <c r="G12" s="35">
        <v>-0.64400452338216985</v>
      </c>
    </row>
    <row r="13" spans="1:7" ht="14.25" x14ac:dyDescent="0.2">
      <c r="B13" s="33" t="s">
        <v>926</v>
      </c>
      <c r="C13" s="34">
        <v>-2.9450690960581727</v>
      </c>
      <c r="D13" s="34">
        <v>-0.9275316116483483</v>
      </c>
      <c r="E13" s="34">
        <v>-1.3612242775351424</v>
      </c>
      <c r="F13" s="34">
        <v>-0.5212244831288908</v>
      </c>
      <c r="G13" s="35">
        <v>-0.29266944213995139</v>
      </c>
    </row>
    <row r="14" spans="1:7" ht="14.25" x14ac:dyDescent="0.2">
      <c r="B14" s="33" t="s">
        <v>927</v>
      </c>
      <c r="C14" s="34">
        <v>-0.37756241521346556</v>
      </c>
      <c r="D14" s="34">
        <v>-0.1835679253799869</v>
      </c>
      <c r="E14" s="34">
        <v>-0.62490503909663531</v>
      </c>
      <c r="F14" s="34">
        <v>-0.54082011863040425</v>
      </c>
      <c r="G14" s="35">
        <v>-0.38987793711459728</v>
      </c>
    </row>
    <row r="15" spans="1:7" x14ac:dyDescent="0.2">
      <c r="B15" s="30" t="s">
        <v>204</v>
      </c>
      <c r="C15" s="34"/>
      <c r="D15" s="34"/>
      <c r="E15" s="34"/>
      <c r="F15" s="34"/>
      <c r="G15" s="35"/>
    </row>
    <row r="16" spans="1:7" x14ac:dyDescent="0.2">
      <c r="B16" s="33" t="s">
        <v>205</v>
      </c>
      <c r="C16" s="40">
        <v>-6.4153949658674492E-2</v>
      </c>
      <c r="D16" s="40">
        <v>-8.6177998621394636E-2</v>
      </c>
      <c r="E16" s="40">
        <v>-0.25443176003398094</v>
      </c>
      <c r="F16" s="40">
        <v>-0.1853671461904014</v>
      </c>
      <c r="G16" s="41">
        <v>-9.2621552015089037E-2</v>
      </c>
    </row>
    <row r="17" spans="2:7" ht="14.25" x14ac:dyDescent="0.2">
      <c r="B17" s="42" t="s">
        <v>935</v>
      </c>
      <c r="C17" s="40">
        <v>-0.1146776779718266</v>
      </c>
      <c r="D17" s="40">
        <v>-0.34902482735752471</v>
      </c>
      <c r="E17" s="40">
        <v>-0.33507001027359706</v>
      </c>
      <c r="F17" s="40">
        <v>-0.24053033106653743</v>
      </c>
      <c r="G17" s="41">
        <v>-0.23100027924972721</v>
      </c>
    </row>
    <row r="18" spans="2:7" ht="14.25" x14ac:dyDescent="0.2">
      <c r="B18" s="33" t="s">
        <v>928</v>
      </c>
      <c r="C18" s="40">
        <v>0.40883099265504885</v>
      </c>
      <c r="D18" s="40">
        <v>-6.7826881341312095E-2</v>
      </c>
      <c r="E18" s="40">
        <v>-0.14980674960884599</v>
      </c>
      <c r="F18" s="40">
        <v>2.8243391903215453E-3</v>
      </c>
      <c r="G18" s="41">
        <v>-3.4211641661396897E-3</v>
      </c>
    </row>
    <row r="19" spans="2:7" ht="14.25" x14ac:dyDescent="0.2">
      <c r="B19" s="43" t="s">
        <v>929</v>
      </c>
      <c r="C19" s="40">
        <v>-0.28061445604479207</v>
      </c>
      <c r="D19" s="40">
        <v>-0.63033757562600545</v>
      </c>
      <c r="E19" s="40">
        <v>-0.57630698940542846</v>
      </c>
      <c r="F19" s="40">
        <v>-0.8067217389369441</v>
      </c>
      <c r="G19" s="41">
        <v>-0.55784995122558634</v>
      </c>
    </row>
    <row r="20" spans="2:7" x14ac:dyDescent="0.2">
      <c r="B20" s="44" t="s">
        <v>206</v>
      </c>
      <c r="C20" s="40">
        <v>0.39999999999999991</v>
      </c>
      <c r="D20" s="40">
        <v>-0.10000000000000009</v>
      </c>
      <c r="E20" s="40">
        <v>-0.40000000000000036</v>
      </c>
      <c r="F20" s="40">
        <v>-0.90000000000000036</v>
      </c>
      <c r="G20" s="41" t="s">
        <v>216</v>
      </c>
    </row>
    <row r="21" spans="2:7" x14ac:dyDescent="0.2">
      <c r="B21" s="30" t="s">
        <v>207</v>
      </c>
      <c r="C21" s="40"/>
      <c r="D21" s="40"/>
      <c r="E21" s="40"/>
      <c r="F21" s="40"/>
      <c r="G21" s="41"/>
    </row>
    <row r="22" spans="2:7" x14ac:dyDescent="0.2">
      <c r="B22" s="33" t="s">
        <v>208</v>
      </c>
      <c r="C22" s="34">
        <v>0.19847501317575222</v>
      </c>
      <c r="D22" s="34">
        <v>0.24264619043213997</v>
      </c>
      <c r="E22" s="34">
        <v>0.21826211709228005</v>
      </c>
      <c r="F22" s="34">
        <v>0.18672371130518428</v>
      </c>
      <c r="G22" s="35">
        <v>0.16053739028155434</v>
      </c>
    </row>
    <row r="23" spans="2:7" x14ac:dyDescent="0.2">
      <c r="B23" s="33" t="s">
        <v>209</v>
      </c>
      <c r="C23" s="34">
        <v>-0.17169444120801103</v>
      </c>
      <c r="D23" s="34">
        <v>-4.5479812915314E-2</v>
      </c>
      <c r="E23" s="34">
        <v>0.15721302085932898</v>
      </c>
      <c r="F23" s="34">
        <v>0.23706825568291912</v>
      </c>
      <c r="G23" s="35">
        <v>0.15420475469752937</v>
      </c>
    </row>
    <row r="24" spans="2:7" x14ac:dyDescent="0.2">
      <c r="B24" s="33" t="s">
        <v>210</v>
      </c>
      <c r="C24" s="34">
        <v>-0.15489556724052989</v>
      </c>
      <c r="D24" s="34">
        <v>-4.6648715797147133E-2</v>
      </c>
      <c r="E24" s="34">
        <v>-6.071254513869917E-2</v>
      </c>
      <c r="F24" s="34">
        <v>-0.13021254521521541</v>
      </c>
      <c r="G24" s="35">
        <v>-9.2198889345112889E-2</v>
      </c>
    </row>
    <row r="25" spans="2:7" x14ac:dyDescent="0.2">
      <c r="B25" s="30" t="s">
        <v>211</v>
      </c>
      <c r="C25" s="34"/>
      <c r="D25" s="34"/>
      <c r="E25" s="34"/>
      <c r="F25" s="34"/>
      <c r="G25" s="35"/>
    </row>
    <row r="26" spans="2:7" x14ac:dyDescent="0.2">
      <c r="B26" s="33" t="s">
        <v>212</v>
      </c>
      <c r="C26" s="36">
        <v>80.312499999999545</v>
      </c>
      <c r="D26" s="36">
        <v>86.067500000000109</v>
      </c>
      <c r="E26" s="36">
        <v>57.024999999999636</v>
      </c>
      <c r="F26" s="36">
        <v>24.844999999999345</v>
      </c>
      <c r="G26" s="37">
        <v>-0.16500000000087311</v>
      </c>
    </row>
    <row r="27" spans="2:7" ht="14.25" x14ac:dyDescent="0.2">
      <c r="B27" s="33" t="s">
        <v>930</v>
      </c>
      <c r="C27" s="40">
        <v>4.3019619689594224</v>
      </c>
      <c r="D27" s="40">
        <v>1.1414233606259483</v>
      </c>
      <c r="E27" s="40">
        <v>-0.42603624819474994</v>
      </c>
      <c r="F27" s="40">
        <v>-0.37507215213619105</v>
      </c>
      <c r="G27" s="41">
        <v>-2.2545267498277122</v>
      </c>
    </row>
    <row r="28" spans="2:7" ht="14.25" x14ac:dyDescent="0.2">
      <c r="B28" s="33" t="s">
        <v>931</v>
      </c>
      <c r="C28" s="40">
        <v>-1.6385229256742164</v>
      </c>
      <c r="D28" s="40">
        <v>-1.2584459410431781</v>
      </c>
      <c r="E28" s="40">
        <v>-1.4913450380971174</v>
      </c>
      <c r="F28" s="40">
        <v>-1.6479449017443559</v>
      </c>
      <c r="G28" s="41">
        <v>-1.2518598462409729</v>
      </c>
    </row>
    <row r="29" spans="2:7" ht="14.25" x14ac:dyDescent="0.2">
      <c r="B29" s="33" t="s">
        <v>932</v>
      </c>
      <c r="C29" s="36">
        <v>-50.205629913619987</v>
      </c>
      <c r="D29" s="36">
        <v>-31.313285125265111</v>
      </c>
      <c r="E29" s="36">
        <v>-17.812120962571498</v>
      </c>
      <c r="F29" s="36">
        <v>-4.8566609468002753</v>
      </c>
      <c r="G29" s="37">
        <v>5.3343033934643245</v>
      </c>
    </row>
    <row r="30" spans="2:7" ht="14.25" x14ac:dyDescent="0.2">
      <c r="B30" s="33" t="s">
        <v>933</v>
      </c>
      <c r="C30" s="40">
        <v>3.8999999999999924</v>
      </c>
      <c r="D30" s="40">
        <v>-2.2643856320542</v>
      </c>
      <c r="E30" s="40">
        <v>-0.31447372914130689</v>
      </c>
      <c r="F30" s="40">
        <v>-9.5572512995079073E-2</v>
      </c>
      <c r="G30" s="41">
        <v>-9.5837352717853541E-2</v>
      </c>
    </row>
    <row r="31" spans="2:7" ht="14.25" x14ac:dyDescent="0.2">
      <c r="B31" s="33" t="s">
        <v>934</v>
      </c>
      <c r="C31" s="40">
        <v>-2.5676540150818994</v>
      </c>
      <c r="D31" s="40">
        <v>-0.14167709300918485</v>
      </c>
      <c r="E31" s="40">
        <v>-0.54965342947492779</v>
      </c>
      <c r="F31" s="40">
        <v>-0.48259966560137979</v>
      </c>
      <c r="G31" s="41">
        <v>-0.44581443267557308</v>
      </c>
    </row>
    <row r="32" spans="2:7" x14ac:dyDescent="0.2">
      <c r="B32" s="30" t="s">
        <v>213</v>
      </c>
      <c r="C32" s="34"/>
      <c r="D32" s="34"/>
      <c r="E32" s="34"/>
      <c r="F32" s="34"/>
      <c r="G32" s="35"/>
    </row>
    <row r="33" spans="2:7" ht="14.25" x14ac:dyDescent="0.2">
      <c r="B33" s="33" t="s">
        <v>938</v>
      </c>
      <c r="C33" s="40">
        <v>-2.5295500000000004</v>
      </c>
      <c r="D33" s="40">
        <v>1.3636750000000006</v>
      </c>
      <c r="E33" s="40">
        <v>-0.58229999999999649</v>
      </c>
      <c r="F33" s="40">
        <v>-1.0835000000000008</v>
      </c>
      <c r="G33" s="41">
        <v>-1.197224999999996</v>
      </c>
    </row>
    <row r="34" spans="2:7" ht="14.25" x14ac:dyDescent="0.2">
      <c r="B34" s="33" t="s">
        <v>937</v>
      </c>
      <c r="C34" s="40">
        <v>-3.3170607609702856</v>
      </c>
      <c r="D34" s="40">
        <v>-1.1841664056535066</v>
      </c>
      <c r="E34" s="40">
        <v>-2.5405459470932641</v>
      </c>
      <c r="F34" s="40">
        <v>-2.7707083701015591</v>
      </c>
      <c r="G34" s="41">
        <v>-2.7035135677899618</v>
      </c>
    </row>
    <row r="35" spans="2:7" ht="14.25" x14ac:dyDescent="0.2">
      <c r="B35" s="33" t="s">
        <v>939</v>
      </c>
      <c r="C35" s="40">
        <v>-4.174142374325065</v>
      </c>
      <c r="D35" s="40">
        <v>-0.13008333333333866</v>
      </c>
      <c r="E35" s="40">
        <v>-2.3931148037920167</v>
      </c>
      <c r="F35" s="40">
        <v>-2.4230702935455994</v>
      </c>
      <c r="G35" s="41">
        <v>-2.4829845360040679</v>
      </c>
    </row>
    <row r="36" spans="2:7" ht="14.25" x14ac:dyDescent="0.2">
      <c r="B36" s="33" t="s">
        <v>940</v>
      </c>
      <c r="C36" s="40">
        <v>3.0465534377455583E-2</v>
      </c>
      <c r="D36" s="40">
        <v>1.4538028800495937</v>
      </c>
      <c r="E36" s="40">
        <v>1.4538028800495937</v>
      </c>
      <c r="F36" s="40">
        <v>1.3811127360471147</v>
      </c>
      <c r="G36" s="41">
        <v>1.3120570992447611</v>
      </c>
    </row>
    <row r="37" spans="2:7" ht="14.25" x14ac:dyDescent="0.2">
      <c r="B37" s="33" t="s">
        <v>941</v>
      </c>
      <c r="C37" s="40">
        <v>0.5190294981162431</v>
      </c>
      <c r="D37" s="40">
        <v>0.49307802321042971</v>
      </c>
      <c r="E37" s="40">
        <v>0.46842412204990858</v>
      </c>
      <c r="F37" s="40">
        <v>0.4450029159474127</v>
      </c>
      <c r="G37" s="41">
        <v>0.42275277015004242</v>
      </c>
    </row>
    <row r="38" spans="2:7" x14ac:dyDescent="0.2">
      <c r="B38" s="55" t="s">
        <v>214</v>
      </c>
      <c r="C38" s="34"/>
      <c r="D38" s="34"/>
      <c r="E38" s="34"/>
      <c r="F38" s="34"/>
      <c r="G38" s="35"/>
    </row>
    <row r="39" spans="2:7" ht="14.25" x14ac:dyDescent="0.2">
      <c r="B39" s="33" t="s">
        <v>942</v>
      </c>
      <c r="C39" s="40">
        <v>-1.9686893225219215E-3</v>
      </c>
      <c r="D39" s="40">
        <v>0.21062338774877332</v>
      </c>
      <c r="E39" s="40">
        <v>0.22258074980300746</v>
      </c>
      <c r="F39" s="40">
        <v>0.18868841837759365</v>
      </c>
      <c r="G39" s="41">
        <v>9.2237391867878937E-2</v>
      </c>
    </row>
    <row r="40" spans="2:7" ht="14.25" x14ac:dyDescent="0.2">
      <c r="B40" s="33" t="s">
        <v>943</v>
      </c>
      <c r="C40" s="40">
        <v>-0.15999999999999992</v>
      </c>
      <c r="D40" s="40">
        <v>-0.15999999999999992</v>
      </c>
      <c r="E40" s="40">
        <v>-0.15000000000000013</v>
      </c>
      <c r="F40" s="40">
        <v>-0.21999999999999997</v>
      </c>
      <c r="G40" s="41">
        <v>-0.16000000000000014</v>
      </c>
    </row>
    <row r="41" spans="2:7" x14ac:dyDescent="0.2">
      <c r="B41" s="59" t="s">
        <v>215</v>
      </c>
      <c r="C41" s="60">
        <v>-3.365172335381561E-2</v>
      </c>
      <c r="D41" s="60">
        <v>-4.4213373673435363E-2</v>
      </c>
      <c r="E41" s="60">
        <v>-4.8709556069574278E-2</v>
      </c>
      <c r="F41" s="60">
        <v>-5.2844307995837614E-2</v>
      </c>
      <c r="G41" s="61">
        <v>-5.6139573017387034E-2</v>
      </c>
    </row>
    <row r="42" spans="2:7" ht="15" customHeight="1" x14ac:dyDescent="0.25">
      <c r="B42" s="62" t="s">
        <v>911</v>
      </c>
      <c r="C42" s="2"/>
      <c r="D42" s="1263" t="s">
        <v>912</v>
      </c>
      <c r="E42" s="1263"/>
      <c r="F42" s="1263"/>
      <c r="G42" s="1263"/>
    </row>
    <row r="43" spans="2:7" ht="22.5" customHeight="1" x14ac:dyDescent="0.25">
      <c r="B43" s="63" t="s">
        <v>913</v>
      </c>
      <c r="C43" s="2"/>
      <c r="D43" s="1261" t="s">
        <v>914</v>
      </c>
      <c r="E43" s="1261"/>
      <c r="F43" s="1261"/>
      <c r="G43" s="1261"/>
    </row>
    <row r="44" spans="2:7" ht="12" customHeight="1" x14ac:dyDescent="0.25">
      <c r="B44" s="64" t="s">
        <v>915</v>
      </c>
      <c r="C44" s="907"/>
      <c r="D44" s="1262" t="s">
        <v>916</v>
      </c>
      <c r="E44" s="1262"/>
      <c r="F44" s="1262"/>
      <c r="G44" s="1172"/>
    </row>
    <row r="45" spans="2:7" ht="12" customHeight="1" x14ac:dyDescent="0.25">
      <c r="B45" s="908" t="s">
        <v>921</v>
      </c>
      <c r="C45" s="2"/>
      <c r="D45" s="1261" t="s">
        <v>917</v>
      </c>
      <c r="E45" s="1261"/>
      <c r="F45" s="1261"/>
      <c r="G45" s="1261"/>
    </row>
    <row r="46" spans="2:7" ht="12" customHeight="1" x14ac:dyDescent="0.25">
      <c r="B46" s="909" t="s">
        <v>922</v>
      </c>
      <c r="C46" s="2"/>
      <c r="D46" s="1260" t="s">
        <v>918</v>
      </c>
      <c r="E46" s="1260"/>
      <c r="F46" s="1260"/>
      <c r="G46" s="1260"/>
    </row>
    <row r="47" spans="2:7" ht="24.75" customHeight="1" thickBot="1" x14ac:dyDescent="0.25">
      <c r="B47" s="1243" t="s">
        <v>919</v>
      </c>
      <c r="C47" s="1244"/>
      <c r="D47" s="1259" t="s">
        <v>920</v>
      </c>
      <c r="E47" s="1259"/>
      <c r="F47" s="1259"/>
      <c r="G47" s="1259"/>
    </row>
  </sheetData>
  <mergeCells count="9">
    <mergeCell ref="C4:G4"/>
    <mergeCell ref="C5:G5"/>
    <mergeCell ref="D47:G47"/>
    <mergeCell ref="D46:G46"/>
    <mergeCell ref="D45:G45"/>
    <mergeCell ref="D44:F44"/>
    <mergeCell ref="D43:G43"/>
    <mergeCell ref="D42:G42"/>
    <mergeCell ref="B47:C47"/>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3"/>
  </sheetPr>
  <dimension ref="A1:I33"/>
  <sheetViews>
    <sheetView showGridLines="0" zoomScaleNormal="100" workbookViewId="0"/>
  </sheetViews>
  <sheetFormatPr defaultRowHeight="12.75" x14ac:dyDescent="0.2"/>
  <cols>
    <col min="1" max="1" width="9.140625" style="7"/>
    <col min="2" max="2" width="31.7109375" style="7" customWidth="1"/>
    <col min="3" max="9" width="8.5703125" style="7" customWidth="1"/>
    <col min="10" max="16384" width="9.140625" style="7"/>
  </cols>
  <sheetData>
    <row r="1" spans="1:9" ht="39.950000000000003" customHeight="1" x14ac:dyDescent="0.2">
      <c r="A1" s="9" t="s">
        <v>90</v>
      </c>
    </row>
    <row r="2" spans="1:9" ht="16.5" x14ac:dyDescent="0.25">
      <c r="B2" s="8" t="s">
        <v>57</v>
      </c>
    </row>
    <row r="3" spans="1:9" ht="15.75" thickBot="1" x14ac:dyDescent="0.3">
      <c r="B3" s="21"/>
      <c r="C3" s="22"/>
      <c r="D3" s="22"/>
      <c r="E3" s="22"/>
      <c r="F3" s="22"/>
      <c r="G3" s="22"/>
      <c r="H3" s="22"/>
      <c r="I3" s="23"/>
    </row>
    <row r="4" spans="1:9" x14ac:dyDescent="0.2">
      <c r="B4" s="24"/>
      <c r="C4" s="1247" t="s">
        <v>184</v>
      </c>
      <c r="D4" s="1247"/>
      <c r="E4" s="1247"/>
      <c r="F4" s="1247"/>
      <c r="G4" s="1247"/>
      <c r="H4" s="1247"/>
      <c r="I4" s="1248"/>
    </row>
    <row r="5" spans="1:9" x14ac:dyDescent="0.2">
      <c r="B5" s="25"/>
      <c r="C5" s="26" t="s">
        <v>198</v>
      </c>
      <c r="D5" s="1249" t="s">
        <v>199</v>
      </c>
      <c r="E5" s="1249"/>
      <c r="F5" s="1249"/>
      <c r="G5" s="1249"/>
      <c r="H5" s="1249"/>
      <c r="I5" s="1250"/>
    </row>
    <row r="6" spans="1:9" x14ac:dyDescent="0.2">
      <c r="B6" s="25"/>
      <c r="C6" s="27" t="s">
        <v>200</v>
      </c>
      <c r="D6" s="28" t="s">
        <v>185</v>
      </c>
      <c r="E6" s="28" t="s">
        <v>186</v>
      </c>
      <c r="F6" s="28" t="s">
        <v>187</v>
      </c>
      <c r="G6" s="28" t="s">
        <v>188</v>
      </c>
      <c r="H6" s="28" t="s">
        <v>189</v>
      </c>
      <c r="I6" s="152" t="s">
        <v>201</v>
      </c>
    </row>
    <row r="7" spans="1:9" x14ac:dyDescent="0.2">
      <c r="B7" s="30" t="s">
        <v>312</v>
      </c>
      <c r="C7" s="140">
        <v>51.749725465881539</v>
      </c>
      <c r="D7" s="140">
        <v>58.255104997451241</v>
      </c>
      <c r="E7" s="140">
        <v>40.812318433885331</v>
      </c>
      <c r="F7" s="140">
        <v>21.359842195098754</v>
      </c>
      <c r="G7" s="140">
        <v>20.590537293676054</v>
      </c>
      <c r="H7" s="140">
        <v>16.802795444320196</v>
      </c>
      <c r="I7" s="153"/>
    </row>
    <row r="8" spans="1:9" x14ac:dyDescent="0.2">
      <c r="B8" s="113" t="s">
        <v>313</v>
      </c>
      <c r="C8" s="154"/>
      <c r="D8" s="154">
        <v>-1.449177522769477</v>
      </c>
      <c r="E8" s="154">
        <v>-3.8767505097439514</v>
      </c>
      <c r="F8" s="154">
        <v>-3.4883729723351342</v>
      </c>
      <c r="G8" s="154">
        <v>-3.4346783202004469</v>
      </c>
      <c r="H8" s="154">
        <v>-4.0653607229190021</v>
      </c>
      <c r="I8" s="155"/>
    </row>
    <row r="9" spans="1:9" x14ac:dyDescent="0.2">
      <c r="B9" s="156" t="s">
        <v>314</v>
      </c>
      <c r="C9" s="154">
        <v>-1.0191460996753032</v>
      </c>
      <c r="D9" s="154">
        <v>-1.3230970037210816</v>
      </c>
      <c r="E9" s="154">
        <v>-1.42559594881509</v>
      </c>
      <c r="F9" s="154">
        <v>-1.5367885367013558</v>
      </c>
      <c r="G9" s="154">
        <v>-1.6398162600208654</v>
      </c>
      <c r="H9" s="154">
        <v>-1.7450580421572086</v>
      </c>
      <c r="I9" s="155"/>
    </row>
    <row r="10" spans="1:9" x14ac:dyDescent="0.2">
      <c r="B10" s="157" t="s">
        <v>315</v>
      </c>
      <c r="C10" s="140">
        <v>50.730579366206236</v>
      </c>
      <c r="D10" s="140">
        <v>55.482830470960685</v>
      </c>
      <c r="E10" s="140">
        <v>35.509971975326287</v>
      </c>
      <c r="F10" s="140">
        <v>16.334680686062264</v>
      </c>
      <c r="G10" s="140">
        <v>15.516042713454741</v>
      </c>
      <c r="H10" s="140">
        <v>10.992376679243986</v>
      </c>
      <c r="I10" s="153"/>
    </row>
    <row r="11" spans="1:9" x14ac:dyDescent="0.2">
      <c r="B11" s="30" t="s">
        <v>316</v>
      </c>
      <c r="C11" s="140">
        <v>45.680999999999997</v>
      </c>
      <c r="D11" s="140">
        <v>49.882477768463851</v>
      </c>
      <c r="E11" s="140">
        <v>39.498446813666902</v>
      </c>
      <c r="F11" s="140">
        <v>34.742312141064382</v>
      </c>
      <c r="G11" s="140">
        <v>32.768019131449982</v>
      </c>
      <c r="H11" s="140">
        <v>30.07061061208573</v>
      </c>
      <c r="I11" s="153">
        <v>25.563156587330859</v>
      </c>
    </row>
    <row r="12" spans="1:9" x14ac:dyDescent="0.2">
      <c r="B12" s="59" t="s">
        <v>396</v>
      </c>
      <c r="C12" s="126">
        <v>-5.0495793662062383</v>
      </c>
      <c r="D12" s="126">
        <v>-5.6003527024968349</v>
      </c>
      <c r="E12" s="126">
        <v>3.9884748383406148</v>
      </c>
      <c r="F12" s="126">
        <v>18.407631455002118</v>
      </c>
      <c r="G12" s="126">
        <v>17.251976417995241</v>
      </c>
      <c r="H12" s="126">
        <v>19.078233932841744</v>
      </c>
      <c r="I12" s="127"/>
    </row>
    <row r="13" spans="1:9" x14ac:dyDescent="0.2">
      <c r="B13" s="30" t="s">
        <v>397</v>
      </c>
      <c r="C13" s="158">
        <v>-5.0495793662062383</v>
      </c>
      <c r="D13" s="158">
        <v>-6.2510327121059195</v>
      </c>
      <c r="E13" s="158">
        <v>1.2883848354645857</v>
      </c>
      <c r="F13" s="158">
        <v>9.1693663189186125</v>
      </c>
      <c r="G13" s="158">
        <v>13.658725718244852</v>
      </c>
      <c r="H13" s="158">
        <v>17.589825128204744</v>
      </c>
      <c r="I13" s="159"/>
    </row>
    <row r="14" spans="1:9" x14ac:dyDescent="0.2">
      <c r="B14" s="71" t="s">
        <v>191</v>
      </c>
      <c r="C14" s="160"/>
      <c r="D14" s="160"/>
      <c r="E14" s="160"/>
      <c r="F14" s="160"/>
      <c r="G14" s="160"/>
      <c r="H14" s="160"/>
      <c r="I14" s="155"/>
    </row>
    <row r="15" spans="1:9" x14ac:dyDescent="0.2">
      <c r="B15" s="161" t="s">
        <v>398</v>
      </c>
      <c r="C15" s="160">
        <v>-5.0495979821264427</v>
      </c>
      <c r="D15" s="160">
        <v>-6.3318858873775454</v>
      </c>
      <c r="E15" s="160">
        <v>-4.1470907043135607</v>
      </c>
      <c r="F15" s="160">
        <v>-5.6500387007565758</v>
      </c>
      <c r="G15" s="160">
        <v>-6.0718919669615259</v>
      </c>
      <c r="H15" s="160">
        <v>-6.5847895389590745</v>
      </c>
      <c r="I15" s="155"/>
    </row>
    <row r="16" spans="1:9" x14ac:dyDescent="0.2">
      <c r="B16" s="161" t="s">
        <v>320</v>
      </c>
      <c r="C16" s="162"/>
      <c r="D16" s="160">
        <v>9.0295230615968123</v>
      </c>
      <c r="E16" s="160">
        <v>14.593588061654041</v>
      </c>
      <c r="F16" s="160">
        <v>18.310935332639119</v>
      </c>
      <c r="G16" s="160">
        <v>22.778692207507827</v>
      </c>
      <c r="H16" s="160">
        <v>25.837025150514457</v>
      </c>
      <c r="I16" s="155"/>
    </row>
    <row r="17" spans="2:9" x14ac:dyDescent="0.2">
      <c r="B17" s="161" t="s">
        <v>321</v>
      </c>
      <c r="C17" s="162"/>
      <c r="D17" s="160">
        <v>-2.5155174248377845</v>
      </c>
      <c r="E17" s="160">
        <v>-4.104934769199553</v>
      </c>
      <c r="F17" s="160">
        <v>-5.131438366048771</v>
      </c>
      <c r="G17" s="160">
        <v>-6.3468085462320154</v>
      </c>
      <c r="H17" s="160">
        <v>-7.3729318984788401</v>
      </c>
      <c r="I17" s="155"/>
    </row>
    <row r="18" spans="2:9" x14ac:dyDescent="0.2">
      <c r="B18" s="161" t="s">
        <v>322</v>
      </c>
      <c r="C18" s="162"/>
      <c r="D18" s="160">
        <v>-0.67722769319755394</v>
      </c>
      <c r="E18" s="160">
        <v>-1.5997010904420801</v>
      </c>
      <c r="F18" s="160">
        <v>-2.0615230224912771</v>
      </c>
      <c r="G18" s="160">
        <v>-2.6896069773633573</v>
      </c>
      <c r="H18" s="160">
        <v>-3.3117284254160655</v>
      </c>
      <c r="I18" s="155"/>
    </row>
    <row r="19" spans="2:9" x14ac:dyDescent="0.2">
      <c r="B19" s="72" t="s">
        <v>323</v>
      </c>
      <c r="C19" s="162"/>
      <c r="D19" s="160">
        <v>0.1053625967600295</v>
      </c>
      <c r="E19" s="160">
        <v>0.24778576249806378</v>
      </c>
      <c r="F19" s="160">
        <v>0.3814520941311379</v>
      </c>
      <c r="G19" s="160">
        <v>0.53990775921259337</v>
      </c>
      <c r="H19" s="160">
        <v>0.73255724497440755</v>
      </c>
      <c r="I19" s="155"/>
    </row>
    <row r="20" spans="2:9" x14ac:dyDescent="0.2">
      <c r="B20" s="161" t="s">
        <v>399</v>
      </c>
      <c r="C20" s="162"/>
      <c r="D20" s="160">
        <v>-5.8612873650498223</v>
      </c>
      <c r="E20" s="160">
        <v>-3.3891287035531317</v>
      </c>
      <c r="F20" s="160">
        <v>-0.99110118497206967</v>
      </c>
      <c r="G20" s="160">
        <v>1.197553631025978</v>
      </c>
      <c r="H20" s="160">
        <v>2.9240610161797971</v>
      </c>
      <c r="I20" s="155"/>
    </row>
    <row r="21" spans="2:9" x14ac:dyDescent="0.2">
      <c r="B21" s="163" t="s">
        <v>400</v>
      </c>
      <c r="C21" s="162"/>
      <c r="D21" s="164">
        <v>-5.5067062021407764E-14</v>
      </c>
      <c r="E21" s="164">
        <v>-0.31213372117919347</v>
      </c>
      <c r="F21" s="164">
        <v>4.3110801664170495</v>
      </c>
      <c r="G21" s="164">
        <v>4.2508796110553551</v>
      </c>
      <c r="H21" s="164">
        <v>5.3656315793900635</v>
      </c>
      <c r="I21" s="165"/>
    </row>
    <row r="22" spans="2:9" x14ac:dyDescent="0.2">
      <c r="B22" s="30" t="s">
        <v>217</v>
      </c>
      <c r="C22" s="166"/>
      <c r="D22" s="70">
        <v>0.65068000960908456</v>
      </c>
      <c r="E22" s="70">
        <v>2.7000900028760291</v>
      </c>
      <c r="F22" s="70">
        <v>9.2382651360835055</v>
      </c>
      <c r="G22" s="70">
        <v>3.5932506997503886</v>
      </c>
      <c r="H22" s="70">
        <v>1.4884088046369999</v>
      </c>
      <c r="I22" s="73">
        <v>-3.1065847853054014</v>
      </c>
    </row>
    <row r="23" spans="2:9" x14ac:dyDescent="0.2">
      <c r="B23" s="71" t="s">
        <v>191</v>
      </c>
      <c r="C23" s="34"/>
      <c r="D23" s="34"/>
      <c r="E23" s="34"/>
      <c r="F23" s="34"/>
      <c r="G23" s="35"/>
      <c r="H23" s="160"/>
      <c r="I23" s="155"/>
    </row>
    <row r="24" spans="2:9" x14ac:dyDescent="0.2">
      <c r="B24" s="161" t="s">
        <v>401</v>
      </c>
      <c r="C24" s="35"/>
      <c r="D24" s="35">
        <v>7.5330696108240267E-2</v>
      </c>
      <c r="E24" s="35">
        <v>1.3600957785731662</v>
      </c>
      <c r="F24" s="35">
        <v>2.334757702387408</v>
      </c>
      <c r="G24" s="35">
        <v>-0.55973890537502979</v>
      </c>
      <c r="H24" s="34">
        <v>1.2602643934165394</v>
      </c>
      <c r="I24" s="35">
        <v>1.1349243774896918</v>
      </c>
    </row>
    <row r="25" spans="2:9" x14ac:dyDescent="0.2">
      <c r="B25" s="161" t="s">
        <v>402</v>
      </c>
      <c r="C25" s="34"/>
      <c r="D25" s="34">
        <v>2.5000000000000001E-2</v>
      </c>
      <c r="E25" s="34">
        <v>0.18499999999999994</v>
      </c>
      <c r="F25" s="34">
        <v>1.3849999999999998</v>
      </c>
      <c r="G25" s="34">
        <v>0.36</v>
      </c>
      <c r="H25" s="34">
        <v>0.35499999999999993</v>
      </c>
      <c r="I25" s="35">
        <v>8.4999999999999937E-2</v>
      </c>
    </row>
    <row r="26" spans="2:9" ht="14.25" x14ac:dyDescent="0.2">
      <c r="B26" s="72" t="s">
        <v>946</v>
      </c>
      <c r="C26" s="35"/>
      <c r="D26" s="35">
        <v>1.095741801147291</v>
      </c>
      <c r="E26" s="35">
        <v>2.3465733734652749</v>
      </c>
      <c r="F26" s="35">
        <v>4.2282415421060868</v>
      </c>
      <c r="G26" s="35">
        <v>1.3999999999998836</v>
      </c>
      <c r="H26" s="34">
        <v>0.62623051203304203</v>
      </c>
      <c r="I26" s="35">
        <v>-4.6560936085137072</v>
      </c>
    </row>
    <row r="27" spans="2:9" ht="14.25" x14ac:dyDescent="0.2">
      <c r="B27" s="72" t="s">
        <v>947</v>
      </c>
      <c r="C27" s="35"/>
      <c r="D27" s="35">
        <v>-0.57046439929998449</v>
      </c>
      <c r="E27" s="35">
        <v>-0.71598559249999383</v>
      </c>
      <c r="F27" s="35">
        <v>3.1401012775000052</v>
      </c>
      <c r="G27" s="35">
        <v>3.194</v>
      </c>
      <c r="H27" s="34">
        <v>-0.48991561843955422</v>
      </c>
      <c r="I27" s="35">
        <v>-0.3247453998967394</v>
      </c>
    </row>
    <row r="28" spans="2:9" x14ac:dyDescent="0.2">
      <c r="B28" s="72" t="s">
        <v>403</v>
      </c>
      <c r="C28" s="35"/>
      <c r="D28" s="35">
        <v>0.10901366650744239</v>
      </c>
      <c r="E28" s="35">
        <v>0.81286981892006471</v>
      </c>
      <c r="F28" s="35">
        <v>-4.1864825497713622E-2</v>
      </c>
      <c r="G28" s="35">
        <v>-1.3254629484593437E-2</v>
      </c>
      <c r="H28" s="34">
        <v>3.2148848570041792E-2</v>
      </c>
      <c r="I28" s="35">
        <v>5.842196968356262E-2</v>
      </c>
    </row>
    <row r="29" spans="2:9" x14ac:dyDescent="0.2">
      <c r="B29" s="163" t="s">
        <v>227</v>
      </c>
      <c r="C29" s="78"/>
      <c r="D29" s="78">
        <v>-8.3941754853955552E-2</v>
      </c>
      <c r="E29" s="78">
        <v>-1.2884633755824613</v>
      </c>
      <c r="F29" s="78">
        <v>-1.8079705604123182</v>
      </c>
      <c r="G29" s="78">
        <v>-0.78775576538987235</v>
      </c>
      <c r="H29" s="78">
        <v>-0.29531933094306895</v>
      </c>
      <c r="I29" s="79">
        <v>0.59590787593186401</v>
      </c>
    </row>
    <row r="30" spans="2:9" x14ac:dyDescent="0.2">
      <c r="B30" s="167" t="s">
        <v>344</v>
      </c>
      <c r="C30" s="168">
        <v>45.680999999999997</v>
      </c>
      <c r="D30" s="168">
        <v>49.231797758854768</v>
      </c>
      <c r="E30" s="168">
        <v>36.798356810790871</v>
      </c>
      <c r="F30" s="168">
        <v>25.504047004980876</v>
      </c>
      <c r="G30" s="168">
        <v>29.174768431699594</v>
      </c>
      <c r="H30" s="168">
        <v>28.58220180744873</v>
      </c>
      <c r="I30" s="169">
        <v>28.66974137263626</v>
      </c>
    </row>
    <row r="31" spans="2:9" x14ac:dyDescent="0.2">
      <c r="B31" s="170" t="s">
        <v>404</v>
      </c>
      <c r="C31" s="171">
        <v>-6.0687254658815419</v>
      </c>
      <c r="D31" s="171">
        <v>-8.3726272289873904</v>
      </c>
      <c r="E31" s="171">
        <v>-1.3138716202184284</v>
      </c>
      <c r="F31" s="171">
        <v>13.382469945965628</v>
      </c>
      <c r="G31" s="171">
        <v>12.177481837773929</v>
      </c>
      <c r="H31" s="171">
        <v>13.267815167765534</v>
      </c>
      <c r="I31" s="171"/>
    </row>
    <row r="32" spans="2:9" x14ac:dyDescent="0.2">
      <c r="B32" s="1264" t="s">
        <v>945</v>
      </c>
      <c r="C32" s="1265"/>
      <c r="D32" s="1265"/>
      <c r="E32" s="1265"/>
      <c r="F32" s="1265"/>
      <c r="G32" s="1265"/>
      <c r="H32" s="1265"/>
      <c r="I32" s="1456"/>
    </row>
    <row r="33" spans="2:9" ht="25.5" customHeight="1" thickBot="1" x14ac:dyDescent="0.25">
      <c r="B33" s="1457" t="s">
        <v>405</v>
      </c>
      <c r="C33" s="1458"/>
      <c r="D33" s="1458"/>
      <c r="E33" s="1458"/>
      <c r="F33" s="1458"/>
      <c r="G33" s="1458"/>
      <c r="H33" s="1458"/>
      <c r="I33" s="1459"/>
    </row>
  </sheetData>
  <mergeCells count="4">
    <mergeCell ref="C4:I4"/>
    <mergeCell ref="D5:I5"/>
    <mergeCell ref="B32:I32"/>
    <mergeCell ref="B33:I33"/>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theme="3"/>
  </sheetPr>
  <dimension ref="A1:DA30"/>
  <sheetViews>
    <sheetView zoomScaleNormal="100" workbookViewId="0"/>
  </sheetViews>
  <sheetFormatPr defaultRowHeight="12.75" x14ac:dyDescent="0.2"/>
  <cols>
    <col min="1" max="1" width="9.140625" style="7"/>
    <col min="2" max="2" width="42.5703125" style="7" customWidth="1"/>
    <col min="3" max="105" width="11.42578125" style="7" customWidth="1"/>
    <col min="106" max="16384" width="9.140625" style="7"/>
  </cols>
  <sheetData>
    <row r="1" spans="1:2" ht="39.950000000000003" customHeight="1" x14ac:dyDescent="0.2">
      <c r="A1" s="9" t="s">
        <v>90</v>
      </c>
    </row>
    <row r="2" spans="1:2" ht="16.5" x14ac:dyDescent="0.25">
      <c r="B2" s="8" t="s">
        <v>936</v>
      </c>
    </row>
    <row r="3" spans="1:2" ht="16.5" x14ac:dyDescent="0.25">
      <c r="B3" s="8"/>
    </row>
    <row r="26" spans="2:105" ht="13.5" thickBot="1" x14ac:dyDescent="0.25"/>
    <row r="27" spans="2:105" s="1220" customFormat="1" ht="32.25" customHeight="1" x14ac:dyDescent="0.2">
      <c r="B27" s="902"/>
      <c r="C27" s="1169" t="s">
        <v>1080</v>
      </c>
      <c r="D27" s="1170" t="s">
        <v>1081</v>
      </c>
      <c r="E27" s="1170" t="s">
        <v>1082</v>
      </c>
      <c r="F27" s="1170" t="s">
        <v>1083</v>
      </c>
      <c r="G27" s="1170" t="s">
        <v>1084</v>
      </c>
      <c r="H27" s="1170" t="s">
        <v>1085</v>
      </c>
      <c r="I27" s="1170" t="s">
        <v>1086</v>
      </c>
      <c r="J27" s="1170" t="s">
        <v>1087</v>
      </c>
      <c r="K27" s="1170" t="s">
        <v>1088</v>
      </c>
      <c r="L27" s="1170" t="s">
        <v>1089</v>
      </c>
      <c r="M27" s="1170" t="s">
        <v>1090</v>
      </c>
      <c r="N27" s="1170" t="s">
        <v>1091</v>
      </c>
      <c r="O27" s="1170" t="s">
        <v>1092</v>
      </c>
      <c r="P27" s="1170" t="s">
        <v>1093</v>
      </c>
      <c r="Q27" s="1170" t="s">
        <v>1094</v>
      </c>
      <c r="R27" s="1170" t="s">
        <v>1095</v>
      </c>
      <c r="S27" s="1170" t="s">
        <v>1096</v>
      </c>
      <c r="T27" s="1170" t="s">
        <v>1097</v>
      </c>
      <c r="U27" s="1170" t="s">
        <v>1098</v>
      </c>
      <c r="V27" s="1170" t="s">
        <v>1099</v>
      </c>
      <c r="W27" s="1170" t="s">
        <v>1100</v>
      </c>
      <c r="X27" s="1170" t="s">
        <v>1101</v>
      </c>
      <c r="Y27" s="1170" t="s">
        <v>1102</v>
      </c>
      <c r="Z27" s="1170" t="s">
        <v>1103</v>
      </c>
      <c r="AA27" s="1170" t="s">
        <v>1104</v>
      </c>
      <c r="AB27" s="1170" t="s">
        <v>1105</v>
      </c>
      <c r="AC27" s="1221" t="s">
        <v>1106</v>
      </c>
      <c r="AD27" s="1221" t="s">
        <v>1107</v>
      </c>
      <c r="AE27" s="1221" t="s">
        <v>1108</v>
      </c>
      <c r="AF27" s="1221" t="s">
        <v>1109</v>
      </c>
      <c r="AG27" s="1221" t="s">
        <v>1110</v>
      </c>
      <c r="AH27" s="1221" t="s">
        <v>1111</v>
      </c>
      <c r="AI27" s="1221" t="s">
        <v>1112</v>
      </c>
      <c r="AJ27" s="1221" t="s">
        <v>1113</v>
      </c>
      <c r="AK27" s="1221" t="s">
        <v>1114</v>
      </c>
      <c r="AL27" s="1221" t="s">
        <v>1115</v>
      </c>
      <c r="AM27" s="1221" t="s">
        <v>1116</v>
      </c>
      <c r="AN27" s="1221" t="s">
        <v>1117</v>
      </c>
      <c r="AO27" s="1221" t="s">
        <v>1118</v>
      </c>
      <c r="AP27" s="1221" t="s">
        <v>1119</v>
      </c>
      <c r="AQ27" s="1221" t="s">
        <v>1120</v>
      </c>
      <c r="AR27" s="1221" t="s">
        <v>1121</v>
      </c>
      <c r="AS27" s="1221" t="s">
        <v>1122</v>
      </c>
      <c r="AT27" s="1221" t="s">
        <v>1123</v>
      </c>
      <c r="AU27" s="1221" t="s">
        <v>1124</v>
      </c>
      <c r="AV27" s="1221" t="s">
        <v>1125</v>
      </c>
      <c r="AW27" s="1221" t="s">
        <v>1126</v>
      </c>
      <c r="AX27" s="1221" t="s">
        <v>1127</v>
      </c>
      <c r="AY27" s="1221" t="s">
        <v>1128</v>
      </c>
      <c r="AZ27" s="1221" t="s">
        <v>1129</v>
      </c>
      <c r="BA27" s="1221" t="s">
        <v>1130</v>
      </c>
      <c r="BB27" s="1221" t="s">
        <v>1131</v>
      </c>
      <c r="BC27" s="1221" t="s">
        <v>1132</v>
      </c>
      <c r="BD27" s="1221" t="s">
        <v>1133</v>
      </c>
      <c r="BE27" s="1221" t="s">
        <v>1134</v>
      </c>
      <c r="BF27" s="1221" t="s">
        <v>1135</v>
      </c>
      <c r="BG27" s="1221" t="s">
        <v>1136</v>
      </c>
      <c r="BH27" s="1221" t="s">
        <v>1137</v>
      </c>
      <c r="BI27" s="1221" t="s">
        <v>1138</v>
      </c>
      <c r="BJ27" s="1221" t="s">
        <v>1139</v>
      </c>
      <c r="BK27" s="1221" t="s">
        <v>1140</v>
      </c>
      <c r="BL27" s="1221" t="s">
        <v>1141</v>
      </c>
      <c r="BM27" s="1221" t="s">
        <v>1142</v>
      </c>
      <c r="BN27" s="1221" t="s">
        <v>1143</v>
      </c>
      <c r="BO27" s="1221" t="s">
        <v>1144</v>
      </c>
      <c r="BP27" s="1221" t="s">
        <v>1145</v>
      </c>
      <c r="BQ27" s="1221" t="s">
        <v>1146</v>
      </c>
      <c r="BR27" s="1221" t="s">
        <v>1147</v>
      </c>
      <c r="BS27" s="1221" t="s">
        <v>1148</v>
      </c>
      <c r="BT27" s="1221" t="s">
        <v>1149</v>
      </c>
      <c r="BU27" s="1221" t="s">
        <v>1150</v>
      </c>
      <c r="BV27" s="1221" t="s">
        <v>1151</v>
      </c>
      <c r="BW27" s="1221" t="s">
        <v>1152</v>
      </c>
      <c r="BX27" s="1221" t="s">
        <v>1153</v>
      </c>
      <c r="BY27" s="1221" t="s">
        <v>1154</v>
      </c>
      <c r="BZ27" s="1221" t="s">
        <v>1155</v>
      </c>
      <c r="CA27" s="1221" t="s">
        <v>1156</v>
      </c>
      <c r="CB27" s="1221" t="s">
        <v>1157</v>
      </c>
      <c r="CC27" s="1221" t="s">
        <v>1158</v>
      </c>
      <c r="CD27" s="1221" t="s">
        <v>1159</v>
      </c>
      <c r="CE27" s="1221" t="s">
        <v>1160</v>
      </c>
      <c r="CF27" s="1221" t="s">
        <v>1161</v>
      </c>
      <c r="CG27" s="1221" t="s">
        <v>1162</v>
      </c>
      <c r="CH27" s="1221" t="s">
        <v>1163</v>
      </c>
      <c r="CI27" s="1221" t="s">
        <v>1164</v>
      </c>
      <c r="CJ27" s="1221" t="s">
        <v>1165</v>
      </c>
      <c r="CK27" s="1221" t="s">
        <v>1166</v>
      </c>
      <c r="CL27" s="1221" t="s">
        <v>1077</v>
      </c>
      <c r="CM27" s="1221" t="s">
        <v>1078</v>
      </c>
      <c r="CN27" s="1221" t="s">
        <v>1079</v>
      </c>
      <c r="CO27" s="1221" t="s">
        <v>564</v>
      </c>
      <c r="CP27" s="1221" t="s">
        <v>565</v>
      </c>
      <c r="CQ27" s="1221" t="s">
        <v>566</v>
      </c>
      <c r="CR27" s="1221" t="s">
        <v>567</v>
      </c>
      <c r="CS27" s="1221" t="s">
        <v>571</v>
      </c>
      <c r="CT27" s="1221" t="s">
        <v>542</v>
      </c>
      <c r="CU27" s="1221" t="s">
        <v>200</v>
      </c>
      <c r="CV27" s="1221" t="s">
        <v>185</v>
      </c>
      <c r="CW27" s="1221" t="s">
        <v>186</v>
      </c>
      <c r="CX27" s="1221" t="s">
        <v>187</v>
      </c>
      <c r="CY27" s="1221" t="s">
        <v>188</v>
      </c>
      <c r="CZ27" s="1221" t="s">
        <v>189</v>
      </c>
      <c r="DA27" s="1222" t="s">
        <v>201</v>
      </c>
    </row>
    <row r="28" spans="2:105" ht="16.5" customHeight="1" x14ac:dyDescent="0.25">
      <c r="B28" s="1171" t="s">
        <v>273</v>
      </c>
      <c r="C28" s="1167">
        <v>22.104891088233995</v>
      </c>
      <c r="D28" s="34">
        <v>25.948135290095209</v>
      </c>
      <c r="E28" s="34">
        <v>26.393498912670253</v>
      </c>
      <c r="F28" s="34">
        <v>25.313622710406975</v>
      </c>
      <c r="G28" s="34">
        <v>23.67501289176646</v>
      </c>
      <c r="H28" s="34">
        <v>23.71035105542386</v>
      </c>
      <c r="I28" s="34">
        <v>24.445460782071805</v>
      </c>
      <c r="J28" s="34">
        <v>24.363895591138409</v>
      </c>
      <c r="K28" s="34">
        <v>24.612614578786555</v>
      </c>
      <c r="L28" s="34">
        <v>24.352331606217618</v>
      </c>
      <c r="M28" s="34">
        <v>25.122195067762721</v>
      </c>
      <c r="N28" s="34">
        <v>26.7990365975445</v>
      </c>
      <c r="O28" s="34">
        <v>27.724597181758725</v>
      </c>
      <c r="P28" s="34">
        <v>26.626499044087826</v>
      </c>
      <c r="Q28" s="34">
        <v>25.650085573897201</v>
      </c>
      <c r="R28" s="34">
        <v>25.114588272483008</v>
      </c>
      <c r="S28" s="34">
        <v>24.701789264413517</v>
      </c>
      <c r="T28" s="34">
        <v>24.655220940050661</v>
      </c>
      <c r="U28" s="34">
        <v>25.052858878042194</v>
      </c>
      <c r="V28" s="34">
        <v>25.68562414044171</v>
      </c>
      <c r="W28" s="34">
        <v>27.987442388617996</v>
      </c>
      <c r="X28" s="34">
        <v>31.849617212624871</v>
      </c>
      <c r="Y28" s="34">
        <v>34.411726213846357</v>
      </c>
      <c r="Z28" s="34">
        <v>37.060862193632033</v>
      </c>
      <c r="AA28" s="34">
        <v>38.445807770961146</v>
      </c>
      <c r="AB28" s="34">
        <v>38.972755921520793</v>
      </c>
      <c r="AC28" s="1157">
        <v>36.58767312683436</v>
      </c>
      <c r="AD28" s="1157">
        <v>34.456101601325237</v>
      </c>
      <c r="AE28" s="1157">
        <v>40.136939678472039</v>
      </c>
      <c r="AF28" s="1157">
        <v>40.384470976946766</v>
      </c>
      <c r="AG28" s="1157">
        <v>37.595938127287752</v>
      </c>
      <c r="AH28" s="1157">
        <v>37.463384231847932</v>
      </c>
      <c r="AI28" s="1157">
        <v>36.987540486125297</v>
      </c>
      <c r="AJ28" s="1157">
        <v>35.468602082675922</v>
      </c>
      <c r="AK28" s="1157">
        <v>33.967885275701875</v>
      </c>
      <c r="AL28" s="1157">
        <v>36.248486071861123</v>
      </c>
      <c r="AM28" s="1157">
        <v>35.886418830562299</v>
      </c>
      <c r="AN28" s="1157">
        <v>35.45738000087831</v>
      </c>
      <c r="AO28" s="1157">
        <v>35.907205147743632</v>
      </c>
      <c r="AP28" s="1157">
        <v>33.983209326383637</v>
      </c>
      <c r="AQ28" s="1157">
        <v>33.676312172653319</v>
      </c>
      <c r="AR28" s="1157">
        <v>35.532350243420588</v>
      </c>
      <c r="AS28" s="1157">
        <v>35.580486490128699</v>
      </c>
      <c r="AT28" s="1157">
        <v>35.000155583906398</v>
      </c>
      <c r="AU28" s="1157">
        <v>35.539831088792511</v>
      </c>
      <c r="AV28" s="1157">
        <v>37.294886092082201</v>
      </c>
      <c r="AW28" s="1157">
        <v>37.914798206278029</v>
      </c>
      <c r="AX28" s="1157">
        <v>39.366854629261333</v>
      </c>
      <c r="AY28" s="1157">
        <v>40.960391822827944</v>
      </c>
      <c r="AZ28" s="1157">
        <v>41.90618194659708</v>
      </c>
      <c r="BA28" s="1157">
        <v>40.113033408804164</v>
      </c>
      <c r="BB28" s="1157">
        <v>38.464988940619641</v>
      </c>
      <c r="BC28" s="1157">
        <v>35.959033670215639</v>
      </c>
      <c r="BD28" s="1157">
        <v>36.230940758151029</v>
      </c>
      <c r="BE28" s="1157">
        <v>38.960536628563872</v>
      </c>
      <c r="BF28" s="1157">
        <v>40.070303130557051</v>
      </c>
      <c r="BG28" s="1157">
        <v>40.207042253521124</v>
      </c>
      <c r="BH28" s="1157">
        <v>38.400925323501774</v>
      </c>
      <c r="BI28" s="1157">
        <v>36.954225443722322</v>
      </c>
      <c r="BJ28" s="1157">
        <v>37.328114583109311</v>
      </c>
      <c r="BK28" s="1157">
        <v>38.581234671292698</v>
      </c>
      <c r="BL28" s="1157">
        <v>40.99807687789685</v>
      </c>
      <c r="BM28" s="1157">
        <v>40.684028234200802</v>
      </c>
      <c r="BN28" s="1157">
        <v>39.573930564599294</v>
      </c>
      <c r="BO28" s="1157">
        <v>39.257222954888761</v>
      </c>
      <c r="BP28" s="1157">
        <v>38.208818126148195</v>
      </c>
      <c r="BQ28" s="1157">
        <v>37.269286154210327</v>
      </c>
      <c r="BR28" s="1157">
        <v>36.070537731939417</v>
      </c>
      <c r="BS28" s="1157">
        <v>35.389172750457924</v>
      </c>
      <c r="BT28" s="1157">
        <v>34.616413362246021</v>
      </c>
      <c r="BU28" s="1157">
        <v>33.75447881955354</v>
      </c>
      <c r="BV28" s="1157">
        <v>33.321985219431895</v>
      </c>
      <c r="BW28" s="1157">
        <v>31.878823987094002</v>
      </c>
      <c r="BX28" s="1157">
        <v>31.111059714207517</v>
      </c>
      <c r="BY28" s="1157">
        <v>32.088983939382423</v>
      </c>
      <c r="BZ28" s="1157">
        <v>33.055670295019404</v>
      </c>
      <c r="CA28" s="1157">
        <v>32.339763045386462</v>
      </c>
      <c r="CB28" s="1157">
        <v>33.832558314192553</v>
      </c>
      <c r="CC28" s="1157">
        <v>34.390977804151454</v>
      </c>
      <c r="CD28" s="1157">
        <v>35.161488065591357</v>
      </c>
      <c r="CE28" s="1157">
        <v>35.901405963557451</v>
      </c>
      <c r="CF28" s="1157">
        <v>35.117963027064633</v>
      </c>
      <c r="CG28" s="1157">
        <v>33.879766818674881</v>
      </c>
      <c r="CH28" s="1157">
        <v>34.669972761864713</v>
      </c>
      <c r="CI28" s="1157">
        <v>35.504616854291221</v>
      </c>
      <c r="CJ28" s="1157">
        <v>35.782397422754229</v>
      </c>
      <c r="CK28" s="1157">
        <v>35.959894361003286</v>
      </c>
      <c r="CL28" s="1157">
        <v>36.26882865910909</v>
      </c>
      <c r="CM28" s="1157">
        <v>35.230677151379901</v>
      </c>
      <c r="CN28" s="1157">
        <v>35.179969538044567</v>
      </c>
      <c r="CO28" s="1157">
        <v>36.246838869171235</v>
      </c>
      <c r="CP28" s="1157">
        <v>36.63779430266699</v>
      </c>
      <c r="CQ28" s="1157">
        <v>35.917328514910459</v>
      </c>
      <c r="CR28" s="1157">
        <v>35.824719748085634</v>
      </c>
      <c r="CS28" s="1157">
        <v>35.674136282092142</v>
      </c>
      <c r="CT28" s="1157">
        <v>35.942339776230881</v>
      </c>
      <c r="CU28" s="1157">
        <v>36.678727138081307</v>
      </c>
      <c r="CV28" s="1157">
        <v>36.484149042987852</v>
      </c>
      <c r="CW28" s="1157">
        <v>36.649126176755097</v>
      </c>
      <c r="CX28" s="1157">
        <v>36.702772579702234</v>
      </c>
      <c r="CY28" s="1157">
        <v>36.741729982673313</v>
      </c>
      <c r="CZ28" s="1157">
        <v>36.611523875196845</v>
      </c>
      <c r="DA28" s="1158">
        <v>36.672652252479764</v>
      </c>
    </row>
    <row r="29" spans="2:105" ht="16.5" customHeight="1" thickBot="1" x14ac:dyDescent="0.3">
      <c r="B29" s="1171" t="s">
        <v>494</v>
      </c>
      <c r="C29" s="1168">
        <v>22.140237706004505</v>
      </c>
      <c r="D29" s="910">
        <v>27.058019041607491</v>
      </c>
      <c r="E29" s="910">
        <v>26.118805081835873</v>
      </c>
      <c r="F29" s="910">
        <v>24.6480947052241</v>
      </c>
      <c r="G29" s="910">
        <v>24.173494528161349</v>
      </c>
      <c r="H29" s="910">
        <v>25.076193701320694</v>
      </c>
      <c r="I29" s="910">
        <v>26.28058541047336</v>
      </c>
      <c r="J29" s="910">
        <v>24.8409738977846</v>
      </c>
      <c r="K29" s="910">
        <v>24.885421213443912</v>
      </c>
      <c r="L29" s="910">
        <v>25.226683937823836</v>
      </c>
      <c r="M29" s="910">
        <v>26.766274161297488</v>
      </c>
      <c r="N29" s="910">
        <v>28.661223051166068</v>
      </c>
      <c r="O29" s="910">
        <v>28.021880016647838</v>
      </c>
      <c r="P29" s="910">
        <v>26.16302647587046</v>
      </c>
      <c r="Q29" s="910">
        <v>25.351957157842435</v>
      </c>
      <c r="R29" s="910">
        <v>25.541330804488698</v>
      </c>
      <c r="S29" s="910">
        <v>25.631212723658052</v>
      </c>
      <c r="T29" s="910">
        <v>26.72389529974669</v>
      </c>
      <c r="U29" s="910">
        <v>30.02384272796797</v>
      </c>
      <c r="V29" s="910">
        <v>39.151363158320521</v>
      </c>
      <c r="W29" s="910">
        <v>54.184757197248011</v>
      </c>
      <c r="X29" s="910">
        <v>58.257677092523551</v>
      </c>
      <c r="Y29" s="910">
        <v>59.476508310430575</v>
      </c>
      <c r="Z29" s="910">
        <v>60.740020445308794</v>
      </c>
      <c r="AA29" s="910">
        <v>60.297271684373285</v>
      </c>
      <c r="AB29" s="910">
        <v>53.791806445054391</v>
      </c>
      <c r="AC29" s="1159">
        <v>42.690469837727704</v>
      </c>
      <c r="AD29" s="1159">
        <v>35.127214033895427</v>
      </c>
      <c r="AE29" s="1159">
        <v>36.164888185949664</v>
      </c>
      <c r="AF29" s="1159">
        <v>35.976571299842306</v>
      </c>
      <c r="AG29" s="1159">
        <v>34.451697788573455</v>
      </c>
      <c r="AH29" s="1159">
        <v>37.03334372078529</v>
      </c>
      <c r="AI29" s="1159">
        <v>38.207230603133844</v>
      </c>
      <c r="AJ29" s="1159">
        <v>37.762563968883342</v>
      </c>
      <c r="AK29" s="1159">
        <v>35.265602908503332</v>
      </c>
      <c r="AL29" s="1159">
        <v>36.056721840936618</v>
      </c>
      <c r="AM29" s="1159">
        <v>36.269381655146645</v>
      </c>
      <c r="AN29" s="1159">
        <v>35.48372930481753</v>
      </c>
      <c r="AO29" s="1159">
        <v>36.207772415544831</v>
      </c>
      <c r="AP29" s="1159">
        <v>36.247165081765012</v>
      </c>
      <c r="AQ29" s="1159">
        <v>36.135359013409605</v>
      </c>
      <c r="AR29" s="1159">
        <v>37.684329358639665</v>
      </c>
      <c r="AS29" s="1159">
        <v>37.393032814500373</v>
      </c>
      <c r="AT29" s="1159">
        <v>37.685533808382857</v>
      </c>
      <c r="AU29" s="1159">
        <v>37.397283725176898</v>
      </c>
      <c r="AV29" s="1159">
        <v>38.811003133131535</v>
      </c>
      <c r="AW29" s="1159">
        <v>40.298953662182363</v>
      </c>
      <c r="AX29" s="1159">
        <v>43.197079950396592</v>
      </c>
      <c r="AY29" s="1159">
        <v>41.535349233390114</v>
      </c>
      <c r="AZ29" s="1159">
        <v>40.195405230425145</v>
      </c>
      <c r="BA29" s="1159">
        <v>39.554779723119999</v>
      </c>
      <c r="BB29" s="1159">
        <v>39.445638891896493</v>
      </c>
      <c r="BC29" s="1159">
        <v>38.543749662216939</v>
      </c>
      <c r="BD29" s="1159">
        <v>40.30856385222684</v>
      </c>
      <c r="BE29" s="1159">
        <v>44.652545219506734</v>
      </c>
      <c r="BF29" s="1159">
        <v>46.398411976345066</v>
      </c>
      <c r="BG29" s="1159">
        <v>45.13943661971831</v>
      </c>
      <c r="BH29" s="1159">
        <v>42.270898093929979</v>
      </c>
      <c r="BI29" s="1159">
        <v>41.473402677684057</v>
      </c>
      <c r="BJ29" s="1159">
        <v>41.003892556829179</v>
      </c>
      <c r="BK29" s="1159">
        <v>42.89458335825806</v>
      </c>
      <c r="BL29" s="1159">
        <v>43.011481676640273</v>
      </c>
      <c r="BM29" s="1159">
        <v>43.295294401765702</v>
      </c>
      <c r="BN29" s="1159">
        <v>42.872154017701192</v>
      </c>
      <c r="BO29" s="1159">
        <v>42.504994079651361</v>
      </c>
      <c r="BP29" s="1159">
        <v>40.336567902397661</v>
      </c>
      <c r="BQ29" s="1159">
        <v>39.108640714349903</v>
      </c>
      <c r="BR29" s="1159">
        <v>36.996927022652457</v>
      </c>
      <c r="BS29" s="1159">
        <v>34.336070674227223</v>
      </c>
      <c r="BT29" s="1159">
        <v>34.516110543259174</v>
      </c>
      <c r="BU29" s="1159">
        <v>34.676131007961196</v>
      </c>
      <c r="BV29" s="1159">
        <v>36.549472873104271</v>
      </c>
      <c r="BW29" s="1159">
        <v>38.288295640960769</v>
      </c>
      <c r="BX29" s="1159">
        <v>37.735606618379272</v>
      </c>
      <c r="BY29" s="1159">
        <v>37.460590356762275</v>
      </c>
      <c r="BZ29" s="1159">
        <v>37.164183446101219</v>
      </c>
      <c r="CA29" s="1159">
        <v>35.364690006943569</v>
      </c>
      <c r="CB29" s="1159">
        <v>34.759034762164042</v>
      </c>
      <c r="CC29" s="1159">
        <v>34.259409109708514</v>
      </c>
      <c r="CD29" s="1159">
        <v>34.089690050189645</v>
      </c>
      <c r="CE29" s="1159">
        <v>34.41479474898189</v>
      </c>
      <c r="CF29" s="1159">
        <v>35.493192109207392</v>
      </c>
      <c r="CG29" s="1159">
        <v>36.54368225077932</v>
      </c>
      <c r="CH29" s="1159">
        <v>37.732879733278111</v>
      </c>
      <c r="CI29" s="1159">
        <v>39.000930388386216</v>
      </c>
      <c r="CJ29" s="1159">
        <v>38.727527440662804</v>
      </c>
      <c r="CK29" s="1159">
        <v>38.511893816777906</v>
      </c>
      <c r="CL29" s="1159">
        <v>39.041674554940379</v>
      </c>
      <c r="CM29" s="1159">
        <v>42.506109507827169</v>
      </c>
      <c r="CN29" s="1159">
        <v>45.097869903698012</v>
      </c>
      <c r="CO29" s="1159">
        <v>44.813419398080299</v>
      </c>
      <c r="CP29" s="1159">
        <v>43.722872195459814</v>
      </c>
      <c r="CQ29" s="1159">
        <v>43.027759807092863</v>
      </c>
      <c r="CR29" s="1159">
        <v>41.368778975724531</v>
      </c>
      <c r="CS29" s="1159">
        <v>40.630761152130376</v>
      </c>
      <c r="CT29" s="1159">
        <v>39.789195549017911</v>
      </c>
      <c r="CU29" s="1159">
        <v>38.984354574462394</v>
      </c>
      <c r="CV29" s="1159">
        <v>38.925530546108384</v>
      </c>
      <c r="CW29" s="1159">
        <v>38.529591789478538</v>
      </c>
      <c r="CX29" s="1159">
        <v>38.312794654215452</v>
      </c>
      <c r="CY29" s="1159">
        <v>38.21505119112377</v>
      </c>
      <c r="CZ29" s="1159">
        <v>37.919604868086537</v>
      </c>
      <c r="DA29" s="1160">
        <v>37.748635063602052</v>
      </c>
    </row>
    <row r="30" spans="2:105" ht="16.5" customHeight="1" x14ac:dyDescent="0.2">
      <c r="B30" s="14"/>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colBreaks count="4" manualBreakCount="4">
    <brk id="16" min="1" max="29" man="1"/>
    <brk id="31" max="1048575" man="1"/>
    <brk id="49" max="1048575" man="1"/>
    <brk id="7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3"/>
  </sheetPr>
  <dimension ref="A1:H29"/>
  <sheetViews>
    <sheetView zoomScaleNormal="100" workbookViewId="0"/>
  </sheetViews>
  <sheetFormatPr defaultRowHeight="12.75" x14ac:dyDescent="0.2"/>
  <cols>
    <col min="1" max="1" width="9.140625" style="7"/>
    <col min="2" max="2" width="37.42578125" style="7" customWidth="1"/>
    <col min="3" max="8" width="9.140625" style="7" customWidth="1"/>
    <col min="9" max="16384" width="9.140625" style="7"/>
  </cols>
  <sheetData>
    <row r="1" spans="1:8" ht="39.950000000000003" customHeight="1" x14ac:dyDescent="0.2">
      <c r="A1" s="9" t="s">
        <v>90</v>
      </c>
    </row>
    <row r="2" spans="1:8" ht="16.5" x14ac:dyDescent="0.25">
      <c r="B2" s="8" t="s">
        <v>59</v>
      </c>
    </row>
    <row r="3" spans="1:8" ht="15.75" thickBot="1" x14ac:dyDescent="0.3">
      <c r="B3" s="172"/>
      <c r="C3" s="173"/>
      <c r="D3" s="173"/>
      <c r="E3" s="173"/>
      <c r="F3" s="173"/>
      <c r="G3" s="173"/>
      <c r="H3" s="66"/>
    </row>
    <row r="4" spans="1:8" x14ac:dyDescent="0.2">
      <c r="B4" s="174"/>
      <c r="C4" s="1460" t="s">
        <v>406</v>
      </c>
      <c r="D4" s="1460"/>
      <c r="E4" s="1460"/>
      <c r="F4" s="1460"/>
      <c r="G4" s="1460"/>
      <c r="H4" s="1461"/>
    </row>
    <row r="5" spans="1:8" x14ac:dyDescent="0.2">
      <c r="B5" s="175"/>
      <c r="C5" s="948" t="s">
        <v>198</v>
      </c>
      <c r="D5" s="1460" t="s">
        <v>199</v>
      </c>
      <c r="E5" s="1460"/>
      <c r="F5" s="1460"/>
      <c r="G5" s="1460"/>
      <c r="H5" s="1461"/>
    </row>
    <row r="6" spans="1:8" x14ac:dyDescent="0.2">
      <c r="B6" s="175"/>
      <c r="C6" s="227" t="s">
        <v>200</v>
      </c>
      <c r="D6" s="228" t="s">
        <v>185</v>
      </c>
      <c r="E6" s="228" t="s">
        <v>186</v>
      </c>
      <c r="F6" s="228" t="s">
        <v>187</v>
      </c>
      <c r="G6" s="228" t="s">
        <v>188</v>
      </c>
      <c r="H6" s="371" t="s">
        <v>189</v>
      </c>
    </row>
    <row r="7" spans="1:8" x14ac:dyDescent="0.2">
      <c r="B7" s="176" t="s">
        <v>312</v>
      </c>
      <c r="C7" s="177">
        <v>86.571026581774106</v>
      </c>
      <c r="D7" s="177">
        <v>88.79521221015321</v>
      </c>
      <c r="E7" s="177">
        <v>88.49685053952166</v>
      </c>
      <c r="F7" s="177">
        <v>86.904105268998251</v>
      </c>
      <c r="G7" s="177">
        <v>82.976574370856014</v>
      </c>
      <c r="H7" s="178">
        <v>79.79560466610242</v>
      </c>
    </row>
    <row r="8" spans="1:8" x14ac:dyDescent="0.2">
      <c r="B8" s="239" t="s">
        <v>313</v>
      </c>
      <c r="C8" s="928"/>
      <c r="D8" s="154">
        <v>-3.2498518753659096</v>
      </c>
      <c r="E8" s="154">
        <v>-3.3203439840918714</v>
      </c>
      <c r="F8" s="154">
        <v>-3.3565494228203594</v>
      </c>
      <c r="G8" s="154">
        <v>-3.373262359728165</v>
      </c>
      <c r="H8" s="1083">
        <v>-3.4095153739202253</v>
      </c>
    </row>
    <row r="9" spans="1:8" x14ac:dyDescent="0.2">
      <c r="B9" s="176" t="s">
        <v>315</v>
      </c>
      <c r="C9" s="177">
        <v>86.571026581774106</v>
      </c>
      <c r="D9" s="177">
        <v>85.545360334787304</v>
      </c>
      <c r="E9" s="177">
        <v>85.176506555429782</v>
      </c>
      <c r="F9" s="177">
        <v>83.547555846177886</v>
      </c>
      <c r="G9" s="177">
        <v>79.603312011127855</v>
      </c>
      <c r="H9" s="178">
        <v>76.386089292182191</v>
      </c>
    </row>
    <row r="10" spans="1:8" x14ac:dyDescent="0.2">
      <c r="B10" s="176" t="s">
        <v>316</v>
      </c>
      <c r="C10" s="177">
        <v>85.80869565217391</v>
      </c>
      <c r="D10" s="177">
        <v>86.455763220047544</v>
      </c>
      <c r="E10" s="177">
        <v>86.422084202380518</v>
      </c>
      <c r="F10" s="177">
        <v>86.108450327286874</v>
      </c>
      <c r="G10" s="177">
        <v>83.134736863824003</v>
      </c>
      <c r="H10" s="178">
        <v>79.288509443689449</v>
      </c>
    </row>
    <row r="11" spans="1:8" x14ac:dyDescent="0.2">
      <c r="B11" s="1084" t="s">
        <v>396</v>
      </c>
      <c r="C11" s="928">
        <v>-0.76233092960019633</v>
      </c>
      <c r="D11" s="928">
        <v>0.91040288526023971</v>
      </c>
      <c r="E11" s="928">
        <v>1.2455776469507356</v>
      </c>
      <c r="F11" s="928">
        <v>2.5608944811089884</v>
      </c>
      <c r="G11" s="928">
        <v>3.5314248526961478</v>
      </c>
      <c r="H11" s="1085">
        <v>2.9024201515072576</v>
      </c>
    </row>
    <row r="12" spans="1:8" x14ac:dyDescent="0.2">
      <c r="B12" s="396" t="s">
        <v>191</v>
      </c>
      <c r="C12" s="928"/>
      <c r="D12" s="928"/>
      <c r="E12" s="928"/>
      <c r="F12" s="928"/>
      <c r="G12" s="928"/>
      <c r="H12" s="1085"/>
    </row>
    <row r="13" spans="1:8" ht="14.25" x14ac:dyDescent="0.2">
      <c r="B13" s="1086" t="s">
        <v>1047</v>
      </c>
      <c r="C13" s="928">
        <v>-0.60920192718067767</v>
      </c>
      <c r="D13" s="928">
        <v>-0.46635994380976342</v>
      </c>
      <c r="E13" s="928">
        <v>3.2161565686607219E-2</v>
      </c>
      <c r="F13" s="928">
        <v>0.70994463053423829</v>
      </c>
      <c r="G13" s="928">
        <v>1.2071501164972602</v>
      </c>
      <c r="H13" s="1085">
        <v>1.5996181391847557</v>
      </c>
    </row>
    <row r="14" spans="1:8" x14ac:dyDescent="0.2">
      <c r="B14" s="1087" t="s">
        <v>407</v>
      </c>
      <c r="C14" s="928">
        <v>-0.15312900241951866</v>
      </c>
      <c r="D14" s="928">
        <v>1.3767628290700031</v>
      </c>
      <c r="E14" s="928">
        <v>1.2134160812641284</v>
      </c>
      <c r="F14" s="928">
        <v>1.8509498505747501</v>
      </c>
      <c r="G14" s="928">
        <v>2.3242747361988876</v>
      </c>
      <c r="H14" s="1085">
        <v>1.3028020123225019</v>
      </c>
    </row>
    <row r="15" spans="1:8" x14ac:dyDescent="0.2">
      <c r="B15" s="181"/>
      <c r="C15" s="1462" t="s">
        <v>184</v>
      </c>
      <c r="D15" s="1462"/>
      <c r="E15" s="1462"/>
      <c r="F15" s="1462"/>
      <c r="G15" s="1462"/>
      <c r="H15" s="1463"/>
    </row>
    <row r="16" spans="1:8" x14ac:dyDescent="0.2">
      <c r="B16" s="176" t="s">
        <v>408</v>
      </c>
      <c r="C16" s="182">
        <v>-3.081721173692813</v>
      </c>
      <c r="D16" s="182">
        <v>25.988987178902249</v>
      </c>
      <c r="E16" s="182">
        <v>20.396607813319086</v>
      </c>
      <c r="F16" s="182">
        <v>26.423238571014199</v>
      </c>
      <c r="G16" s="182">
        <v>35.525222352698421</v>
      </c>
      <c r="H16" s="182">
        <v>13.085796752884864</v>
      </c>
    </row>
    <row r="17" spans="2:8" x14ac:dyDescent="0.2">
      <c r="B17" s="396" t="s">
        <v>191</v>
      </c>
      <c r="C17" s="1088"/>
      <c r="D17" s="1088"/>
      <c r="E17" s="1088"/>
      <c r="F17" s="1088"/>
      <c r="G17" s="1088"/>
      <c r="H17" s="1089"/>
    </row>
    <row r="18" spans="2:8" x14ac:dyDescent="0.2">
      <c r="B18" s="1086" t="s">
        <v>409</v>
      </c>
      <c r="C18" s="1088">
        <v>5</v>
      </c>
      <c r="D18" s="1088">
        <v>40.182000000000002</v>
      </c>
      <c r="E18" s="1088">
        <v>40.182000000000002</v>
      </c>
      <c r="F18" s="1088">
        <v>40.182000000000002</v>
      </c>
      <c r="G18" s="1088">
        <v>36.689</v>
      </c>
      <c r="H18" s="1089">
        <v>0.18199999999999505</v>
      </c>
    </row>
    <row r="19" spans="2:8" x14ac:dyDescent="0.2">
      <c r="B19" s="1086" t="s">
        <v>410</v>
      </c>
      <c r="C19" s="1088">
        <v>-6.0687254658815419</v>
      </c>
      <c r="D19" s="1088">
        <v>-13.642855181708542</v>
      </c>
      <c r="E19" s="1088">
        <v>-13.780066295059051</v>
      </c>
      <c r="F19" s="1088">
        <v>-6.1474885128417931</v>
      </c>
      <c r="G19" s="1088">
        <v>5.8714209453821944</v>
      </c>
      <c r="H19" s="1089">
        <v>21.716188031429731</v>
      </c>
    </row>
    <row r="20" spans="2:8" x14ac:dyDescent="0.2">
      <c r="B20" s="1086" t="s">
        <v>411</v>
      </c>
      <c r="C20" s="1088">
        <v>0</v>
      </c>
      <c r="D20" s="1088">
        <v>-2.8544076066740618</v>
      </c>
      <c r="E20" s="1088">
        <v>-1.0785245074178285</v>
      </c>
      <c r="F20" s="1088">
        <v>-0.94113535970329498</v>
      </c>
      <c r="G20" s="1088">
        <v>-1.3009999985171263</v>
      </c>
      <c r="H20" s="1089">
        <v>-1.9741162822342486</v>
      </c>
    </row>
    <row r="21" spans="2:8" x14ac:dyDescent="0.2">
      <c r="B21" s="1086" t="s">
        <v>412</v>
      </c>
      <c r="C21" s="1088">
        <v>0</v>
      </c>
      <c r="D21" s="1088">
        <v>-1.3420976954345427</v>
      </c>
      <c r="E21" s="1088">
        <v>-1.90334749926771</v>
      </c>
      <c r="F21" s="1088">
        <v>-2.3174675886308407</v>
      </c>
      <c r="G21" s="1088">
        <v>-2.9876778333133487</v>
      </c>
      <c r="H21" s="1089">
        <v>-4.05599294588162</v>
      </c>
    </row>
    <row r="22" spans="2:8" x14ac:dyDescent="0.2">
      <c r="B22" s="1086" t="s">
        <v>413</v>
      </c>
      <c r="C22" s="1088">
        <v>0</v>
      </c>
      <c r="D22" s="1088">
        <v>4.750860467394979</v>
      </c>
      <c r="E22" s="1088">
        <v>-0.30680591905975607</v>
      </c>
      <c r="F22" s="1088">
        <v>-0.79378713483246233</v>
      </c>
      <c r="G22" s="1088">
        <v>-0.43699746737199097</v>
      </c>
      <c r="H22" s="1089">
        <v>0.21704339579727605</v>
      </c>
    </row>
    <row r="23" spans="2:8" x14ac:dyDescent="0.2">
      <c r="B23" s="1087" t="s">
        <v>414</v>
      </c>
      <c r="C23" s="1090">
        <v>-2.012995707811271</v>
      </c>
      <c r="D23" s="1090">
        <v>-1.1045128046755877</v>
      </c>
      <c r="E23" s="1090">
        <v>-2.7166479658765734</v>
      </c>
      <c r="F23" s="1090">
        <v>-3.5588828329774125</v>
      </c>
      <c r="G23" s="1090">
        <v>-2.309523293481309</v>
      </c>
      <c r="H23" s="1091">
        <v>-2.9993254462262695</v>
      </c>
    </row>
    <row r="24" spans="2:8" x14ac:dyDescent="0.2">
      <c r="B24" s="176" t="s">
        <v>217</v>
      </c>
      <c r="C24" s="182"/>
      <c r="D24" s="182">
        <v>2.5356800096090844</v>
      </c>
      <c r="E24" s="182">
        <v>5.4407700124851139</v>
      </c>
      <c r="F24" s="182">
        <v>14.094035148568619</v>
      </c>
      <c r="G24" s="182">
        <v>17.017285848319009</v>
      </c>
      <c r="H24" s="183">
        <v>17.361233451937473</v>
      </c>
    </row>
    <row r="25" spans="2:8" x14ac:dyDescent="0.2">
      <c r="B25" s="396" t="s">
        <v>191</v>
      </c>
      <c r="C25" s="1088"/>
      <c r="D25" s="1088"/>
      <c r="E25" s="1088"/>
      <c r="F25" s="1088"/>
      <c r="G25" s="1088"/>
      <c r="H25" s="1089"/>
    </row>
    <row r="26" spans="2:8" x14ac:dyDescent="0.2">
      <c r="B26" s="1086" t="s">
        <v>415</v>
      </c>
      <c r="C26" s="1088"/>
      <c r="D26" s="1088">
        <v>0.65068000960908456</v>
      </c>
      <c r="E26" s="1088">
        <v>3.3507700124851136</v>
      </c>
      <c r="F26" s="1088">
        <v>12.58903514856862</v>
      </c>
      <c r="G26" s="1088">
        <v>16.182285848319008</v>
      </c>
      <c r="H26" s="1089">
        <v>17.670694652956008</v>
      </c>
    </row>
    <row r="27" spans="2:8" x14ac:dyDescent="0.2">
      <c r="B27" s="1087" t="s">
        <v>416</v>
      </c>
      <c r="C27" s="1090"/>
      <c r="D27" s="1090">
        <v>1.885</v>
      </c>
      <c r="E27" s="1090">
        <v>2.09</v>
      </c>
      <c r="F27" s="1090">
        <v>1.5049999999999999</v>
      </c>
      <c r="G27" s="1090">
        <v>0.83499999999999996</v>
      </c>
      <c r="H27" s="1091">
        <v>-0.30946120101853403</v>
      </c>
    </row>
    <row r="28" spans="2:8" x14ac:dyDescent="0.2">
      <c r="B28" s="1092" t="s">
        <v>417</v>
      </c>
      <c r="C28" s="1093"/>
      <c r="D28" s="1093">
        <v>-66.965472788227316</v>
      </c>
      <c r="E28" s="1093">
        <v>-70.727078849858884</v>
      </c>
      <c r="F28" s="1093">
        <v>-74.099185058182272</v>
      </c>
      <c r="G28" s="1093">
        <v>-77.412289508306117</v>
      </c>
      <c r="H28" s="1094">
        <v>-81.350440769046131</v>
      </c>
    </row>
    <row r="29" spans="2:8" ht="11.25" customHeight="1" thickBot="1" x14ac:dyDescent="0.3">
      <c r="B29" s="1095" t="s">
        <v>418</v>
      </c>
      <c r="C29" s="1096"/>
      <c r="D29" s="1096"/>
      <c r="E29" s="1096"/>
      <c r="F29" s="1096"/>
      <c r="G29" s="1096"/>
      <c r="H29" s="1097"/>
    </row>
  </sheetData>
  <mergeCells count="3">
    <mergeCell ref="C4:H4"/>
    <mergeCell ref="D5:H5"/>
    <mergeCell ref="C15:H1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3"/>
  </sheetPr>
  <dimension ref="A1:Z28"/>
  <sheetViews>
    <sheetView zoomScaleNormal="100" workbookViewId="0"/>
  </sheetViews>
  <sheetFormatPr defaultRowHeight="12.75" x14ac:dyDescent="0.2"/>
  <cols>
    <col min="1" max="1" width="9.140625" style="7"/>
    <col min="2" max="2" width="42.5703125" style="7" customWidth="1"/>
    <col min="3" max="26" width="11.42578125" style="7" customWidth="1"/>
    <col min="27" max="16384" width="9.140625" style="7"/>
  </cols>
  <sheetData>
    <row r="1" spans="1:2" ht="39.950000000000003" customHeight="1" x14ac:dyDescent="0.2">
      <c r="A1" s="9" t="s">
        <v>90</v>
      </c>
    </row>
    <row r="2" spans="1:2" ht="16.5" x14ac:dyDescent="0.25">
      <c r="B2" s="8" t="s">
        <v>910</v>
      </c>
    </row>
    <row r="3" spans="1:2" ht="16.5" x14ac:dyDescent="0.25">
      <c r="B3" s="8"/>
    </row>
    <row r="25" spans="2:26" s="1220" customFormat="1" ht="13.5" thickBot="1" x14ac:dyDescent="0.25">
      <c r="C25" s="1220" t="s">
        <v>1159</v>
      </c>
      <c r="D25" s="1220" t="s">
        <v>1160</v>
      </c>
      <c r="E25" s="1220" t="s">
        <v>1161</v>
      </c>
      <c r="F25" s="1220" t="s">
        <v>1162</v>
      </c>
      <c r="G25" s="1220" t="s">
        <v>1163</v>
      </c>
      <c r="H25" s="1220" t="s">
        <v>1164</v>
      </c>
      <c r="I25" s="1220" t="s">
        <v>1165</v>
      </c>
      <c r="J25" s="1220" t="s">
        <v>1166</v>
      </c>
      <c r="K25" s="1220" t="s">
        <v>1077</v>
      </c>
      <c r="L25" s="1220" t="s">
        <v>1078</v>
      </c>
      <c r="M25" s="1220" t="s">
        <v>1079</v>
      </c>
      <c r="N25" s="1220" t="s">
        <v>564</v>
      </c>
      <c r="O25" s="1220" t="s">
        <v>565</v>
      </c>
      <c r="P25" s="1220" t="s">
        <v>566</v>
      </c>
      <c r="Q25" s="1220" t="s">
        <v>567</v>
      </c>
      <c r="R25" s="1220" t="s">
        <v>571</v>
      </c>
      <c r="S25" s="1220" t="s">
        <v>542</v>
      </c>
      <c r="T25" s="1220" t="s">
        <v>200</v>
      </c>
      <c r="U25" s="1220" t="s">
        <v>185</v>
      </c>
      <c r="V25" s="1220" t="s">
        <v>186</v>
      </c>
      <c r="W25" s="1220" t="s">
        <v>187</v>
      </c>
      <c r="X25" s="1220" t="s">
        <v>188</v>
      </c>
      <c r="Y25" s="1220" t="s">
        <v>189</v>
      </c>
      <c r="Z25" s="1220" t="s">
        <v>201</v>
      </c>
    </row>
    <row r="26" spans="2:26" ht="16.5" customHeight="1" x14ac:dyDescent="0.2">
      <c r="B26" s="902" t="s">
        <v>443</v>
      </c>
      <c r="C26" s="900">
        <v>32.472361771672723</v>
      </c>
      <c r="D26" s="900">
        <v>28.38861658605148</v>
      </c>
      <c r="E26" s="900">
        <v>27.7277174192884</v>
      </c>
      <c r="F26" s="900">
        <v>28.965401714016672</v>
      </c>
      <c r="G26" s="900">
        <v>30.180115857682615</v>
      </c>
      <c r="H26" s="900">
        <v>32.717238064253287</v>
      </c>
      <c r="I26" s="900">
        <v>33.703831043635809</v>
      </c>
      <c r="J26" s="900">
        <v>34.465099807927501</v>
      </c>
      <c r="K26" s="900">
        <v>35.364956577647092</v>
      </c>
      <c r="L26" s="900">
        <v>50.143224399250499</v>
      </c>
      <c r="M26" s="900">
        <v>64.614630146853173</v>
      </c>
      <c r="N26" s="900">
        <v>71.399802503310625</v>
      </c>
      <c r="O26" s="900">
        <v>75.147704729669755</v>
      </c>
      <c r="P26" s="900">
        <v>78.619398166085503</v>
      </c>
      <c r="Q26" s="900">
        <v>80.479535808282392</v>
      </c>
      <c r="R26" s="900">
        <v>82.908622400739759</v>
      </c>
      <c r="S26" s="900">
        <v>82.617871978900638</v>
      </c>
      <c r="T26" s="900">
        <v>85.80869565217391</v>
      </c>
      <c r="U26" s="900">
        <v>86.455763220047544</v>
      </c>
      <c r="V26" s="900">
        <v>86.422084202380518</v>
      </c>
      <c r="W26" s="900">
        <v>86.108450327286874</v>
      </c>
      <c r="X26" s="900">
        <v>83.134736863824003</v>
      </c>
      <c r="Y26" s="900">
        <v>79.288509443689449</v>
      </c>
      <c r="Z26" s="901">
        <v>79.054443326082392</v>
      </c>
    </row>
    <row r="27" spans="2:26" ht="16.5" customHeight="1" x14ac:dyDescent="0.2">
      <c r="B27" s="15" t="s">
        <v>698</v>
      </c>
      <c r="C27" s="34">
        <v>32.6</v>
      </c>
      <c r="D27" s="34">
        <v>28.5</v>
      </c>
      <c r="E27" s="34">
        <v>27.8</v>
      </c>
      <c r="F27" s="34">
        <v>29.1</v>
      </c>
      <c r="G27" s="34">
        <v>30.3</v>
      </c>
      <c r="H27" s="34">
        <v>32.799999999999997</v>
      </c>
      <c r="I27" s="34">
        <v>33.9</v>
      </c>
      <c r="J27" s="34">
        <v>34.6</v>
      </c>
      <c r="K27" s="34">
        <v>35.5</v>
      </c>
      <c r="L27" s="34">
        <v>50.2</v>
      </c>
      <c r="M27" s="34">
        <v>63.8</v>
      </c>
      <c r="N27" s="34">
        <v>71.099999999999994</v>
      </c>
      <c r="O27" s="34">
        <v>75.475377747499877</v>
      </c>
      <c r="P27" s="34">
        <v>77.331195457648377</v>
      </c>
      <c r="Q27" s="34">
        <v>78.184352215028312</v>
      </c>
      <c r="R27" s="34">
        <v>80.677283506746221</v>
      </c>
      <c r="S27" s="34">
        <v>80.460043283392807</v>
      </c>
      <c r="T27" s="34">
        <v>79.90360248447206</v>
      </c>
      <c r="U27" s="34">
        <v>76.889931361631568</v>
      </c>
      <c r="V27" s="34">
        <v>77.075417194709274</v>
      </c>
      <c r="W27" s="34">
        <v>77.01417656152303</v>
      </c>
      <c r="X27" s="34">
        <v>76.769611409657898</v>
      </c>
      <c r="Y27" s="34">
        <v>76.525379850135394</v>
      </c>
      <c r="Z27" s="899">
        <v>76.43819999783949</v>
      </c>
    </row>
    <row r="28" spans="2:26" ht="16.5" customHeight="1" thickBot="1" x14ac:dyDescent="0.25">
      <c r="B28" s="16" t="s">
        <v>438</v>
      </c>
      <c r="C28" s="910">
        <v>26.5</v>
      </c>
      <c r="D28" s="910">
        <v>25.9</v>
      </c>
      <c r="E28" s="910">
        <v>27.1</v>
      </c>
      <c r="F28" s="910">
        <v>30</v>
      </c>
      <c r="G28" s="910">
        <v>29.9</v>
      </c>
      <c r="H28" s="910">
        <v>31.6</v>
      </c>
      <c r="I28" s="910">
        <v>30.1</v>
      </c>
      <c r="J28" s="910">
        <v>30.3</v>
      </c>
      <c r="K28" s="910">
        <v>32.5</v>
      </c>
      <c r="L28" s="910">
        <v>46.4</v>
      </c>
      <c r="M28" s="910">
        <v>53.3</v>
      </c>
      <c r="N28" s="910">
        <v>57.9</v>
      </c>
      <c r="O28" s="910">
        <v>64.262831660985569</v>
      </c>
      <c r="P28" s="910">
        <v>69.150361616944338</v>
      </c>
      <c r="Q28" s="910">
        <v>70.310503502706382</v>
      </c>
      <c r="R28" s="910">
        <v>72.150232748879191</v>
      </c>
      <c r="S28" s="910">
        <v>73.309828876972261</v>
      </c>
      <c r="T28" s="910">
        <v>72.739677018633543</v>
      </c>
      <c r="U28" s="910">
        <v>69.616106447946379</v>
      </c>
      <c r="V28" s="910">
        <v>69.314275121463822</v>
      </c>
      <c r="W28" s="910">
        <v>68.622902614843369</v>
      </c>
      <c r="X28" s="910">
        <v>67.575530514643148</v>
      </c>
      <c r="Y28" s="910">
        <v>66.157149159108414</v>
      </c>
      <c r="Z28" s="911">
        <v>64.858328461891873</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colBreaks count="1" manualBreakCount="1">
    <brk id="12" min="1" max="28"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3"/>
  </sheetPr>
  <dimension ref="A1:H13"/>
  <sheetViews>
    <sheetView zoomScaleNormal="100" workbookViewId="0"/>
  </sheetViews>
  <sheetFormatPr defaultRowHeight="12.75" x14ac:dyDescent="0.2"/>
  <cols>
    <col min="1" max="1" width="9.140625" style="7"/>
    <col min="2" max="2" width="35.140625" style="7" customWidth="1"/>
    <col min="3" max="8" width="9.42578125" style="7" customWidth="1"/>
    <col min="9" max="16384" width="9.140625" style="7"/>
  </cols>
  <sheetData>
    <row r="1" spans="1:8" ht="39.950000000000003" customHeight="1" x14ac:dyDescent="0.2">
      <c r="A1" s="9" t="s">
        <v>90</v>
      </c>
    </row>
    <row r="2" spans="1:8" ht="16.5" x14ac:dyDescent="0.25">
      <c r="B2" s="8" t="s">
        <v>60</v>
      </c>
    </row>
    <row r="3" spans="1:8" ht="13.5" thickBot="1" x14ac:dyDescent="0.25">
      <c r="B3" s="615"/>
      <c r="C3" s="616"/>
      <c r="D3" s="616"/>
      <c r="E3" s="616"/>
      <c r="F3" s="616"/>
      <c r="G3" s="648"/>
      <c r="H3" s="649"/>
    </row>
    <row r="4" spans="1:8" x14ac:dyDescent="0.2">
      <c r="B4" s="650"/>
      <c r="C4" s="1353" t="s">
        <v>184</v>
      </c>
      <c r="D4" s="1353"/>
      <c r="E4" s="1353"/>
      <c r="F4" s="1353"/>
      <c r="G4" s="1353"/>
      <c r="H4" s="1354"/>
    </row>
    <row r="5" spans="1:8" x14ac:dyDescent="0.2">
      <c r="B5" s="651"/>
      <c r="C5" s="1375" t="s">
        <v>199</v>
      </c>
      <c r="D5" s="1375"/>
      <c r="E5" s="1375"/>
      <c r="F5" s="1375"/>
      <c r="G5" s="1375"/>
      <c r="H5" s="1376"/>
    </row>
    <row r="6" spans="1:8" x14ac:dyDescent="0.2">
      <c r="B6" s="652"/>
      <c r="C6" s="465" t="s">
        <v>185</v>
      </c>
      <c r="D6" s="465" t="s">
        <v>186</v>
      </c>
      <c r="E6" s="465" t="s">
        <v>187</v>
      </c>
      <c r="F6" s="465" t="s">
        <v>188</v>
      </c>
      <c r="G6" s="465" t="s">
        <v>189</v>
      </c>
      <c r="H6" s="653" t="s">
        <v>201</v>
      </c>
    </row>
    <row r="7" spans="1:8" x14ac:dyDescent="0.2">
      <c r="B7" s="654" t="s">
        <v>435</v>
      </c>
      <c r="C7" s="655">
        <v>131.05170547037798</v>
      </c>
      <c r="D7" s="655">
        <v>46.621107222684763</v>
      </c>
      <c r="E7" s="655">
        <v>46.678528621325384</v>
      </c>
      <c r="F7" s="655">
        <v>8.004658892753719</v>
      </c>
      <c r="G7" s="655">
        <v>-24.169984166413144</v>
      </c>
      <c r="H7" s="656">
        <v>59.087848897351037</v>
      </c>
    </row>
    <row r="8" spans="1:8" x14ac:dyDescent="0.2">
      <c r="B8" s="657" t="s">
        <v>411</v>
      </c>
      <c r="C8" s="658">
        <v>-11.967472803250281</v>
      </c>
      <c r="D8" s="658">
        <v>-10.643899751825145</v>
      </c>
      <c r="E8" s="658">
        <v>-13.446011459503463</v>
      </c>
      <c r="F8" s="658">
        <v>-12.495157204394673</v>
      </c>
      <c r="G8" s="658">
        <v>-10.938100165456852</v>
      </c>
      <c r="H8" s="659">
        <v>-10.556135307103794</v>
      </c>
    </row>
    <row r="9" spans="1:8" x14ac:dyDescent="0.2">
      <c r="B9" s="657" t="s">
        <v>699</v>
      </c>
      <c r="C9" s="658">
        <v>10.384573220148646</v>
      </c>
      <c r="D9" s="658">
        <v>12.703702573998831</v>
      </c>
      <c r="E9" s="658">
        <v>10.933191618673382</v>
      </c>
      <c r="F9" s="658">
        <v>-1.7351202489500084</v>
      </c>
      <c r="G9" s="658">
        <v>14.338012562656628</v>
      </c>
      <c r="H9" s="659">
        <v>7.0558455035853456</v>
      </c>
    </row>
    <row r="10" spans="1:8" x14ac:dyDescent="0.2">
      <c r="B10" s="657" t="s">
        <v>700</v>
      </c>
      <c r="C10" s="658">
        <v>-0.6862364810997974</v>
      </c>
      <c r="D10" s="658">
        <v>0.10629848279995713</v>
      </c>
      <c r="E10" s="658">
        <v>0.40881781870001532</v>
      </c>
      <c r="F10" s="658">
        <v>0.50542108150000331</v>
      </c>
      <c r="G10" s="658">
        <v>-5.720258431800004</v>
      </c>
      <c r="H10" s="659">
        <v>0.63075806599999851</v>
      </c>
    </row>
    <row r="11" spans="1:8" x14ac:dyDescent="0.2">
      <c r="B11" s="657" t="s">
        <v>701</v>
      </c>
      <c r="C11" s="658">
        <v>1.1008054936876071</v>
      </c>
      <c r="D11" s="658">
        <v>0.15930974217014143</v>
      </c>
      <c r="E11" s="658">
        <v>0.1453730717445775</v>
      </c>
      <c r="F11" s="658">
        <v>0.14927974815277742</v>
      </c>
      <c r="G11" s="658">
        <v>0.15389822513417084</v>
      </c>
      <c r="H11" s="659">
        <v>0.16456858838019361</v>
      </c>
    </row>
    <row r="12" spans="1:8" x14ac:dyDescent="0.2">
      <c r="B12" s="657" t="s">
        <v>313</v>
      </c>
      <c r="C12" s="658">
        <v>-65.536676260826255</v>
      </c>
      <c r="D12" s="658">
        <v>0</v>
      </c>
      <c r="E12" s="658">
        <v>0</v>
      </c>
      <c r="F12" s="658">
        <v>0</v>
      </c>
      <c r="G12" s="658">
        <v>0</v>
      </c>
      <c r="H12" s="659">
        <v>0</v>
      </c>
    </row>
    <row r="13" spans="1:8" ht="13.5" thickBot="1" x14ac:dyDescent="0.25">
      <c r="B13" s="660" t="s">
        <v>702</v>
      </c>
      <c r="C13" s="661">
        <v>64.346698639038024</v>
      </c>
      <c r="D13" s="661">
        <v>48.946518269828523</v>
      </c>
      <c r="E13" s="661">
        <v>44.719899670939661</v>
      </c>
      <c r="F13" s="661">
        <v>-5.5709177309381772</v>
      </c>
      <c r="G13" s="661">
        <v>-26.33643197587924</v>
      </c>
      <c r="H13" s="662">
        <v>56.382885748212693</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3"/>
  </sheetPr>
  <dimension ref="A1:I42"/>
  <sheetViews>
    <sheetView zoomScaleNormal="100" workbookViewId="0"/>
  </sheetViews>
  <sheetFormatPr defaultRowHeight="12.75" x14ac:dyDescent="0.2"/>
  <cols>
    <col min="1" max="1" width="9.140625" style="7"/>
    <col min="2" max="2" width="35.7109375" style="7" customWidth="1"/>
    <col min="3" max="9" width="8" style="7" customWidth="1"/>
    <col min="10" max="16384" width="9.140625" style="7"/>
  </cols>
  <sheetData>
    <row r="1" spans="1:9" ht="39.950000000000003" customHeight="1" x14ac:dyDescent="0.2">
      <c r="A1" s="9" t="s">
        <v>90</v>
      </c>
    </row>
    <row r="2" spans="1:9" ht="16.5" x14ac:dyDescent="0.25">
      <c r="B2" s="8" t="s">
        <v>61</v>
      </c>
    </row>
    <row r="3" spans="1:9" ht="15.75" thickBot="1" x14ac:dyDescent="0.3">
      <c r="B3" s="184"/>
      <c r="C3" s="22"/>
      <c r="D3" s="22"/>
      <c r="E3" s="22"/>
      <c r="F3" s="22"/>
      <c r="G3" s="22"/>
      <c r="H3" s="22"/>
      <c r="I3" s="185"/>
    </row>
    <row r="4" spans="1:9" x14ac:dyDescent="0.2">
      <c r="B4" s="186"/>
      <c r="C4" s="1247" t="s">
        <v>406</v>
      </c>
      <c r="D4" s="1247"/>
      <c r="E4" s="1247"/>
      <c r="F4" s="1247"/>
      <c r="G4" s="1247"/>
      <c r="H4" s="1247"/>
      <c r="I4" s="1464"/>
    </row>
    <row r="5" spans="1:9" x14ac:dyDescent="0.2">
      <c r="B5" s="187"/>
      <c r="C5" s="26" t="s">
        <v>198</v>
      </c>
      <c r="D5" s="1249" t="s">
        <v>199</v>
      </c>
      <c r="E5" s="1249"/>
      <c r="F5" s="1249"/>
      <c r="G5" s="1249"/>
      <c r="H5" s="1249"/>
      <c r="I5" s="1465"/>
    </row>
    <row r="6" spans="1:9" x14ac:dyDescent="0.2">
      <c r="B6" s="187"/>
      <c r="C6" s="27" t="s">
        <v>200</v>
      </c>
      <c r="D6" s="27" t="s">
        <v>185</v>
      </c>
      <c r="E6" s="27" t="s">
        <v>186</v>
      </c>
      <c r="F6" s="27" t="s">
        <v>187</v>
      </c>
      <c r="G6" s="27" t="s">
        <v>188</v>
      </c>
      <c r="H6" s="27" t="s">
        <v>189</v>
      </c>
      <c r="I6" s="188" t="s">
        <v>201</v>
      </c>
    </row>
    <row r="7" spans="1:9" x14ac:dyDescent="0.2">
      <c r="B7" s="189" t="s">
        <v>419</v>
      </c>
      <c r="C7" s="34"/>
      <c r="D7" s="34"/>
      <c r="E7" s="34"/>
      <c r="F7" s="34"/>
      <c r="G7" s="34"/>
      <c r="H7" s="34"/>
      <c r="I7" s="190"/>
    </row>
    <row r="8" spans="1:9" x14ac:dyDescent="0.2">
      <c r="B8" s="191" t="s">
        <v>420</v>
      </c>
      <c r="C8" s="34">
        <v>36.678727138081307</v>
      </c>
      <c r="D8" s="34">
        <v>36.484149042987852</v>
      </c>
      <c r="E8" s="34">
        <v>36.649126176755097</v>
      </c>
      <c r="F8" s="34">
        <v>36.702772579702234</v>
      </c>
      <c r="G8" s="34">
        <v>36.741729982673313</v>
      </c>
      <c r="H8" s="34">
        <v>36.611523875196845</v>
      </c>
      <c r="I8" s="190">
        <v>36.672652252479764</v>
      </c>
    </row>
    <row r="9" spans="1:9" x14ac:dyDescent="0.2">
      <c r="B9" s="191" t="s">
        <v>421</v>
      </c>
      <c r="C9" s="34">
        <v>38.984354574462394</v>
      </c>
      <c r="D9" s="34">
        <v>38.925530546108384</v>
      </c>
      <c r="E9" s="34">
        <v>38.529591789478538</v>
      </c>
      <c r="F9" s="34">
        <v>38.312794654215452</v>
      </c>
      <c r="G9" s="34">
        <v>38.21505119112377</v>
      </c>
      <c r="H9" s="34">
        <v>37.919604868086537</v>
      </c>
      <c r="I9" s="190">
        <v>37.748635063602052</v>
      </c>
    </row>
    <row r="10" spans="1:9" x14ac:dyDescent="0.2">
      <c r="B10" s="192" t="s">
        <v>191</v>
      </c>
      <c r="C10" s="11"/>
      <c r="D10" s="11"/>
      <c r="E10" s="11"/>
      <c r="F10" s="11"/>
      <c r="G10" s="11"/>
      <c r="H10" s="11"/>
      <c r="I10" s="193"/>
    </row>
    <row r="11" spans="1:9" x14ac:dyDescent="0.2">
      <c r="B11" s="194" t="s">
        <v>422</v>
      </c>
      <c r="C11" s="34">
        <v>34.978312022215917</v>
      </c>
      <c r="D11" s="34">
        <v>34.871517516152053</v>
      </c>
      <c r="E11" s="34">
        <v>34.763053608137291</v>
      </c>
      <c r="F11" s="34">
        <v>34.298261736601091</v>
      </c>
      <c r="G11" s="34">
        <v>33.827775592805267</v>
      </c>
      <c r="H11" s="34">
        <v>33.621229475120302</v>
      </c>
      <c r="I11" s="190">
        <v>33.465347106279303</v>
      </c>
    </row>
    <row r="12" spans="1:9" x14ac:dyDescent="0.2">
      <c r="B12" s="194" t="s">
        <v>423</v>
      </c>
      <c r="C12" s="34">
        <v>1.9505047741815651</v>
      </c>
      <c r="D12" s="34">
        <v>2.0440260525650396</v>
      </c>
      <c r="E12" s="34">
        <v>1.8052096647258857</v>
      </c>
      <c r="F12" s="34">
        <v>2.0443068512452531</v>
      </c>
      <c r="G12" s="34">
        <v>2.4141896061054937</v>
      </c>
      <c r="H12" s="34">
        <v>2.327636995795523</v>
      </c>
      <c r="I12" s="190">
        <v>2.3143091007672227</v>
      </c>
    </row>
    <row r="13" spans="1:9" x14ac:dyDescent="0.2">
      <c r="B13" s="195" t="s">
        <v>424</v>
      </c>
      <c r="C13" s="78">
        <v>2.0555377780649096</v>
      </c>
      <c r="D13" s="78">
        <v>2.0099869773912884</v>
      </c>
      <c r="E13" s="78">
        <v>1.9613285166153607</v>
      </c>
      <c r="F13" s="78">
        <v>1.9702260663691056</v>
      </c>
      <c r="G13" s="78">
        <v>1.9730859922130097</v>
      </c>
      <c r="H13" s="78">
        <v>1.97073839717071</v>
      </c>
      <c r="I13" s="196">
        <v>1.968978856555526</v>
      </c>
    </row>
    <row r="14" spans="1:9" x14ac:dyDescent="0.2">
      <c r="B14" s="189" t="s">
        <v>425</v>
      </c>
      <c r="C14" s="34"/>
      <c r="D14" s="34"/>
      <c r="E14" s="34"/>
      <c r="F14" s="34"/>
      <c r="G14" s="34"/>
      <c r="H14" s="34"/>
      <c r="I14" s="190"/>
    </row>
    <row r="15" spans="1:9" x14ac:dyDescent="0.2">
      <c r="B15" s="191" t="s">
        <v>426</v>
      </c>
      <c r="C15" s="34">
        <v>2.1693304577931642</v>
      </c>
      <c r="D15" s="34">
        <v>2.348476009208408</v>
      </c>
      <c r="E15" s="34">
        <v>1.8062064504640354</v>
      </c>
      <c r="F15" s="34">
        <v>1.4981320716471256</v>
      </c>
      <c r="G15" s="34">
        <v>1.3366296205429951</v>
      </c>
      <c r="H15" s="34">
        <v>1.2210394376555893</v>
      </c>
      <c r="I15" s="190">
        <v>1.0543254620475735</v>
      </c>
    </row>
    <row r="16" spans="1:9" ht="14.25" x14ac:dyDescent="0.2">
      <c r="B16" s="197" t="s">
        <v>1053</v>
      </c>
      <c r="C16" s="78">
        <v>85.80869565217391</v>
      </c>
      <c r="D16" s="78">
        <v>86.455763220047544</v>
      </c>
      <c r="E16" s="78">
        <v>86.422084202380518</v>
      </c>
      <c r="F16" s="78">
        <v>86.108450327286874</v>
      </c>
      <c r="G16" s="78">
        <v>83.134736863824003</v>
      </c>
      <c r="H16" s="78">
        <v>79.288509443689449</v>
      </c>
      <c r="I16" s="196">
        <v>79.054443326082392</v>
      </c>
    </row>
    <row r="17" spans="2:9" x14ac:dyDescent="0.2">
      <c r="B17" s="189" t="s">
        <v>427</v>
      </c>
      <c r="C17" s="34"/>
      <c r="D17" s="34"/>
      <c r="E17" s="34"/>
      <c r="F17" s="34"/>
      <c r="G17" s="34"/>
      <c r="H17" s="34"/>
      <c r="I17" s="190"/>
    </row>
    <row r="18" spans="2:9" x14ac:dyDescent="0.2">
      <c r="B18" s="191" t="s">
        <v>428</v>
      </c>
      <c r="C18" s="34">
        <v>2.3056283759707101</v>
      </c>
      <c r="D18" s="34">
        <v>2.4413815031205282</v>
      </c>
      <c r="E18" s="34">
        <v>1.8804656127234403</v>
      </c>
      <c r="F18" s="34">
        <v>1.6100220745132201</v>
      </c>
      <c r="G18" s="34">
        <v>1.473321208450459</v>
      </c>
      <c r="H18" s="34">
        <v>1.3080809928896879</v>
      </c>
      <c r="I18" s="190">
        <v>1.0759828111222873</v>
      </c>
    </row>
    <row r="19" spans="2:9" x14ac:dyDescent="0.2">
      <c r="B19" s="191" t="s">
        <v>429</v>
      </c>
      <c r="C19" s="34">
        <v>0.35512360178914459</v>
      </c>
      <c r="D19" s="34">
        <v>0.39735545055548871</v>
      </c>
      <c r="E19" s="34">
        <v>7.5255947997554543E-2</v>
      </c>
      <c r="F19" s="34">
        <v>-0.4342847767320332</v>
      </c>
      <c r="G19" s="34">
        <v>-0.94086839765503472</v>
      </c>
      <c r="H19" s="34">
        <v>-1.019556002905835</v>
      </c>
      <c r="I19" s="190">
        <v>-1.2383262896449356</v>
      </c>
    </row>
    <row r="20" spans="2:9" x14ac:dyDescent="0.2">
      <c r="B20" s="191" t="s">
        <v>430</v>
      </c>
      <c r="C20" s="34">
        <v>0.21882568361159882</v>
      </c>
      <c r="D20" s="34">
        <v>0.3044499566433686</v>
      </c>
      <c r="E20" s="34">
        <v>9.9678573814970806E-4</v>
      </c>
      <c r="F20" s="34">
        <v>-0.54617477959812777</v>
      </c>
      <c r="G20" s="34">
        <v>-1.0775599855624987</v>
      </c>
      <c r="H20" s="34">
        <v>-1.1065975581399337</v>
      </c>
      <c r="I20" s="190">
        <v>-1.2599836387196495</v>
      </c>
    </row>
    <row r="21" spans="2:9" x14ac:dyDescent="0.2">
      <c r="B21" s="191" t="s">
        <v>431</v>
      </c>
      <c r="C21" s="34">
        <v>0.60874726565930548</v>
      </c>
      <c r="D21" s="34">
        <v>0.61278573486814514</v>
      </c>
      <c r="E21" s="34">
        <v>0.30065022148564874</v>
      </c>
      <c r="F21" s="34">
        <v>0.10646693263175713</v>
      </c>
      <c r="G21" s="34">
        <v>2.3732547653332554E-2</v>
      </c>
      <c r="H21" s="34">
        <v>-0.12610488263676711</v>
      </c>
      <c r="I21" s="190">
        <v>-0.34468043902817513</v>
      </c>
    </row>
    <row r="22" spans="2:9" x14ac:dyDescent="0.2">
      <c r="B22" s="197" t="s">
        <v>432</v>
      </c>
      <c r="C22" s="78">
        <v>0.47244934748175971</v>
      </c>
      <c r="D22" s="78">
        <v>0.51988024095602503</v>
      </c>
      <c r="E22" s="78">
        <v>0.22639105922624392</v>
      </c>
      <c r="F22" s="78">
        <v>-5.4230702343374265E-3</v>
      </c>
      <c r="G22" s="78">
        <v>-0.11295904025413139</v>
      </c>
      <c r="H22" s="78">
        <v>-0.21314643787086579</v>
      </c>
      <c r="I22" s="196">
        <v>-0.36633778810288886</v>
      </c>
    </row>
    <row r="23" spans="2:9" x14ac:dyDescent="0.2">
      <c r="B23" s="189" t="s">
        <v>433</v>
      </c>
      <c r="C23" s="34"/>
      <c r="D23" s="34"/>
      <c r="E23" s="34"/>
      <c r="F23" s="34"/>
      <c r="G23" s="34"/>
      <c r="H23" s="34"/>
      <c r="I23" s="190"/>
    </row>
    <row r="24" spans="2:9" x14ac:dyDescent="0.2">
      <c r="B24" s="191" t="s">
        <v>434</v>
      </c>
      <c r="C24" s="34">
        <v>3.3797813738781253</v>
      </c>
      <c r="D24" s="34">
        <v>2.0893560245033225</v>
      </c>
      <c r="E24" s="34">
        <v>2.0151939325112647</v>
      </c>
      <c r="F24" s="34">
        <v>2.1067711361729287</v>
      </c>
      <c r="G24" s="34">
        <v>2.7283530065613233</v>
      </c>
      <c r="H24" s="34">
        <v>2.4056092072131174</v>
      </c>
      <c r="I24" s="190">
        <v>2.4028783008428074</v>
      </c>
    </row>
    <row r="25" spans="2:9" x14ac:dyDescent="0.2">
      <c r="B25" s="197" t="s">
        <v>435</v>
      </c>
      <c r="C25" s="78">
        <v>5.0804479120084869</v>
      </c>
      <c r="D25" s="78">
        <v>6.4140199926085799</v>
      </c>
      <c r="E25" s="78">
        <v>2.2195654774206597</v>
      </c>
      <c r="F25" s="78">
        <v>2.1631681040969597</v>
      </c>
      <c r="G25" s="78">
        <v>0.35990682457172274</v>
      </c>
      <c r="H25" s="78">
        <v>-1.0514018918466121</v>
      </c>
      <c r="I25" s="196">
        <v>2.4870758641462078</v>
      </c>
    </row>
    <row r="26" spans="2:9" x14ac:dyDescent="0.2">
      <c r="B26" s="189" t="s">
        <v>436</v>
      </c>
      <c r="C26" s="34"/>
      <c r="D26" s="34"/>
      <c r="E26" s="34"/>
      <c r="F26" s="34"/>
      <c r="G26" s="34"/>
      <c r="H26" s="34"/>
      <c r="I26" s="190"/>
    </row>
    <row r="27" spans="2:9" x14ac:dyDescent="0.2">
      <c r="B27" s="198" t="s">
        <v>437</v>
      </c>
      <c r="C27" s="34">
        <v>79.90360248447206</v>
      </c>
      <c r="D27" s="34">
        <v>76.889931361631568</v>
      </c>
      <c r="E27" s="34">
        <v>77.075417194709274</v>
      </c>
      <c r="F27" s="34">
        <v>77.01417656152303</v>
      </c>
      <c r="G27" s="34">
        <v>76.769611409657898</v>
      </c>
      <c r="H27" s="34">
        <v>76.525379850135394</v>
      </c>
      <c r="I27" s="190">
        <v>76.43819999783949</v>
      </c>
    </row>
    <row r="28" spans="2:9" x14ac:dyDescent="0.2">
      <c r="B28" s="199" t="s">
        <v>438</v>
      </c>
      <c r="C28" s="78">
        <v>72.739677018633543</v>
      </c>
      <c r="D28" s="78">
        <v>69.616106447946379</v>
      </c>
      <c r="E28" s="78">
        <v>69.314275121463822</v>
      </c>
      <c r="F28" s="78">
        <v>68.622902614843369</v>
      </c>
      <c r="G28" s="78">
        <v>67.575530514643148</v>
      </c>
      <c r="H28" s="78">
        <v>66.157149159108414</v>
      </c>
      <c r="I28" s="196">
        <v>64.858328461891873</v>
      </c>
    </row>
    <row r="29" spans="2:9" x14ac:dyDescent="0.2">
      <c r="B29" s="189" t="s">
        <v>439</v>
      </c>
      <c r="C29" s="34"/>
      <c r="D29" s="34"/>
      <c r="E29" s="34"/>
      <c r="F29" s="34"/>
      <c r="G29" s="34"/>
      <c r="H29" s="34"/>
      <c r="I29" s="190"/>
    </row>
    <row r="30" spans="2:9" ht="14.25" x14ac:dyDescent="0.2">
      <c r="B30" s="191" t="s">
        <v>1048</v>
      </c>
      <c r="C30" s="34">
        <v>2.3167322975729854</v>
      </c>
      <c r="D30" s="34">
        <v>2.435211854427187</v>
      </c>
      <c r="E30" s="34">
        <v>1.9953619123108897</v>
      </c>
      <c r="F30" s="34">
        <v>1.8030469148913844</v>
      </c>
      <c r="G30" s="34">
        <v>1.6430046517824228</v>
      </c>
      <c r="H30" s="34">
        <v>1.627966413422111</v>
      </c>
      <c r="I30" s="190">
        <v>1.1727805894250152</v>
      </c>
    </row>
    <row r="31" spans="2:9" x14ac:dyDescent="0.2">
      <c r="B31" s="198" t="s">
        <v>440</v>
      </c>
      <c r="C31" s="34">
        <v>2.1804343793954395</v>
      </c>
      <c r="D31" s="34">
        <v>2.3423063605150669</v>
      </c>
      <c r="E31" s="34">
        <v>1.9211027500514848</v>
      </c>
      <c r="F31" s="34">
        <v>1.6911569120252898</v>
      </c>
      <c r="G31" s="34">
        <v>1.5063130638749589</v>
      </c>
      <c r="H31" s="34">
        <v>1.5409248581880124</v>
      </c>
      <c r="I31" s="190">
        <v>1.1511232403503013</v>
      </c>
    </row>
    <row r="32" spans="2:9" ht="14.25" x14ac:dyDescent="0.2">
      <c r="B32" s="200" t="s">
        <v>1049</v>
      </c>
      <c r="C32" s="78">
        <v>86.814294986781277</v>
      </c>
      <c r="D32" s="78">
        <v>87.030451241831628</v>
      </c>
      <c r="E32" s="78">
        <v>87.280532998799941</v>
      </c>
      <c r="F32" s="78">
        <v>87.382159135140995</v>
      </c>
      <c r="G32" s="78">
        <v>86.982389168227854</v>
      </c>
      <c r="H32" s="78">
        <v>86.805674747948331</v>
      </c>
      <c r="I32" s="196">
        <v>86.336992088974</v>
      </c>
    </row>
    <row r="33" spans="2:9" x14ac:dyDescent="0.2">
      <c r="B33" s="201"/>
      <c r="C33" s="1466" t="s">
        <v>184</v>
      </c>
      <c r="D33" s="1466"/>
      <c r="E33" s="1466"/>
      <c r="F33" s="1466"/>
      <c r="G33" s="1466"/>
      <c r="H33" s="1466"/>
      <c r="I33" s="1467"/>
    </row>
    <row r="34" spans="2:9" x14ac:dyDescent="0.2">
      <c r="B34" s="191" t="s">
        <v>441</v>
      </c>
      <c r="C34" s="34">
        <v>45.680999999999997</v>
      </c>
      <c r="D34" s="34">
        <v>49.882477768463851</v>
      </c>
      <c r="E34" s="34">
        <v>39.498446813666902</v>
      </c>
      <c r="F34" s="34">
        <v>34.742312141064382</v>
      </c>
      <c r="G34" s="34">
        <v>32.768019131449982</v>
      </c>
      <c r="H34" s="34">
        <v>30.07061061208573</v>
      </c>
      <c r="I34" s="190">
        <v>25.563156587330859</v>
      </c>
    </row>
    <row r="35" spans="2:9" x14ac:dyDescent="0.2">
      <c r="B35" s="191" t="s">
        <v>442</v>
      </c>
      <c r="C35" s="34">
        <v>7.0359999999999996</v>
      </c>
      <c r="D35" s="34">
        <v>8.1187943806312841</v>
      </c>
      <c r="E35" s="34">
        <v>1.5807218378689141</v>
      </c>
      <c r="F35" s="34">
        <v>-9.3713356544496644</v>
      </c>
      <c r="G35" s="34">
        <v>-20.925778762773813</v>
      </c>
      <c r="H35" s="34">
        <v>-23.437900043840322</v>
      </c>
      <c r="I35" s="190">
        <v>-29.420106456332796</v>
      </c>
    </row>
    <row r="36" spans="2:9" x14ac:dyDescent="0.2">
      <c r="B36" s="191" t="s">
        <v>426</v>
      </c>
      <c r="C36" s="34">
        <v>42.980553880773563</v>
      </c>
      <c r="D36" s="34">
        <v>47.984226213466833</v>
      </c>
      <c r="E36" s="34">
        <v>37.938662071481382</v>
      </c>
      <c r="F36" s="34">
        <v>32.327862385017561</v>
      </c>
      <c r="G36" s="34">
        <v>29.727872460127109</v>
      </c>
      <c r="H36" s="34">
        <v>28.06966974623549</v>
      </c>
      <c r="I36" s="190">
        <v>25.048622154307768</v>
      </c>
    </row>
    <row r="37" spans="2:9" x14ac:dyDescent="0.2">
      <c r="B37" s="191" t="s">
        <v>430</v>
      </c>
      <c r="C37" s="34">
        <v>4.3355538807735572</v>
      </c>
      <c r="D37" s="34">
        <v>6.2205428256342721</v>
      </c>
      <c r="E37" s="34">
        <v>2.0937095683396741E-2</v>
      </c>
      <c r="F37" s="34">
        <v>-11.785785410496489</v>
      </c>
      <c r="G37" s="34">
        <v>-23.965925434096686</v>
      </c>
      <c r="H37" s="34">
        <v>-25.438840909690562</v>
      </c>
      <c r="I37" s="190">
        <v>-29.934640889355883</v>
      </c>
    </row>
    <row r="38" spans="2:9" x14ac:dyDescent="0.2">
      <c r="B38" s="197" t="s">
        <v>443</v>
      </c>
      <c r="C38" s="202">
        <v>1726.9</v>
      </c>
      <c r="D38" s="202">
        <v>1791.246698639038</v>
      </c>
      <c r="E38" s="202">
        <v>1840.1932169088666</v>
      </c>
      <c r="F38" s="202">
        <v>1884.9131165798062</v>
      </c>
      <c r="G38" s="202">
        <v>1879.3421988488681</v>
      </c>
      <c r="H38" s="202">
        <v>1853.0057668729887</v>
      </c>
      <c r="I38" s="203">
        <v>1909.3886526212016</v>
      </c>
    </row>
    <row r="39" spans="2:9" x14ac:dyDescent="0.2">
      <c r="B39" s="204" t="s">
        <v>444</v>
      </c>
      <c r="C39" s="205">
        <v>-0.264673007571119</v>
      </c>
      <c r="D39" s="205">
        <v>-7.9941784795792614E-2</v>
      </c>
      <c r="E39" s="205">
        <v>-0.11654161060049262</v>
      </c>
      <c r="F39" s="205">
        <v>-0.17716336149199208</v>
      </c>
      <c r="G39" s="205">
        <v>-0.20251783121813105</v>
      </c>
      <c r="H39" s="205">
        <v>-9.3075977980944913E-2</v>
      </c>
      <c r="I39" s="206">
        <v>-6.0843069570495345E-3</v>
      </c>
    </row>
    <row r="40" spans="2:9" x14ac:dyDescent="0.2">
      <c r="B40" s="1098" t="s">
        <v>1050</v>
      </c>
      <c r="C40" s="207"/>
      <c r="D40" s="207"/>
      <c r="E40" s="207"/>
      <c r="F40" s="207"/>
      <c r="G40" s="207"/>
      <c r="H40" s="207"/>
      <c r="I40" s="208"/>
    </row>
    <row r="41" spans="2:9" x14ac:dyDescent="0.2">
      <c r="B41" s="1099" t="s">
        <v>1052</v>
      </c>
      <c r="C41" s="112"/>
      <c r="D41" s="112"/>
      <c r="E41" s="112"/>
      <c r="F41" s="112"/>
      <c r="G41" s="112"/>
      <c r="H41" s="112"/>
      <c r="I41" s="209"/>
    </row>
    <row r="42" spans="2:9" ht="13.5" thickBot="1" x14ac:dyDescent="0.25">
      <c r="B42" s="1100" t="s">
        <v>1051</v>
      </c>
      <c r="C42" s="210"/>
      <c r="D42" s="210"/>
      <c r="E42" s="210"/>
      <c r="F42" s="210"/>
      <c r="G42" s="210"/>
      <c r="H42" s="210"/>
      <c r="I42" s="211"/>
    </row>
  </sheetData>
  <mergeCells count="3">
    <mergeCell ref="C4:I4"/>
    <mergeCell ref="D5:I5"/>
    <mergeCell ref="C33:I33"/>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3"/>
  </sheetPr>
  <dimension ref="A1:I16"/>
  <sheetViews>
    <sheetView zoomScaleNormal="100" workbookViewId="0"/>
  </sheetViews>
  <sheetFormatPr defaultRowHeight="12.75" x14ac:dyDescent="0.2"/>
  <cols>
    <col min="1" max="1" width="9.140625" style="7"/>
    <col min="2" max="2" width="31.42578125" style="7" customWidth="1"/>
    <col min="3" max="5" width="10" style="7" customWidth="1"/>
    <col min="6" max="6" width="1.28515625" style="7" customWidth="1"/>
    <col min="7" max="9" width="9.85546875" style="7" customWidth="1"/>
    <col min="10" max="16384" width="9.140625" style="7"/>
  </cols>
  <sheetData>
    <row r="1" spans="1:9" ht="39.950000000000003" customHeight="1" x14ac:dyDescent="0.2">
      <c r="A1" s="9" t="s">
        <v>90</v>
      </c>
    </row>
    <row r="2" spans="1:9" ht="16.5" x14ac:dyDescent="0.25">
      <c r="B2" s="8" t="s">
        <v>62</v>
      </c>
    </row>
    <row r="3" spans="1:9" ht="15.75" thickBot="1" x14ac:dyDescent="0.3">
      <c r="B3" s="22"/>
      <c r="C3" s="22"/>
      <c r="D3" s="22"/>
      <c r="E3" s="22"/>
      <c r="F3" s="22"/>
      <c r="G3" s="22"/>
      <c r="H3" s="22"/>
      <c r="I3" s="22"/>
    </row>
    <row r="4" spans="1:9" x14ac:dyDescent="0.2">
      <c r="B4" s="24"/>
      <c r="C4" s="1247" t="s">
        <v>406</v>
      </c>
      <c r="D4" s="1247"/>
      <c r="E4" s="1247"/>
      <c r="F4" s="1247"/>
      <c r="G4" s="1247"/>
      <c r="H4" s="1247"/>
      <c r="I4" s="1248"/>
    </row>
    <row r="5" spans="1:9" ht="14.25" x14ac:dyDescent="0.2">
      <c r="B5" s="25"/>
      <c r="C5" s="1468" t="s">
        <v>1056</v>
      </c>
      <c r="D5" s="1468"/>
      <c r="E5" s="1468"/>
      <c r="F5" s="86"/>
      <c r="G5" s="1468" t="s">
        <v>1057</v>
      </c>
      <c r="H5" s="1468"/>
      <c r="I5" s="1469"/>
    </row>
    <row r="6" spans="1:9" x14ac:dyDescent="0.2">
      <c r="B6" s="25"/>
      <c r="C6" s="212">
        <v>2017</v>
      </c>
      <c r="D6" s="68">
        <v>2018</v>
      </c>
      <c r="E6" s="68">
        <v>2019</v>
      </c>
      <c r="F6" s="68"/>
      <c r="G6" s="212">
        <v>2017</v>
      </c>
      <c r="H6" s="68">
        <v>2018</v>
      </c>
      <c r="I6" s="69">
        <v>2019</v>
      </c>
    </row>
    <row r="7" spans="1:9" x14ac:dyDescent="0.2">
      <c r="B7" s="30" t="s">
        <v>445</v>
      </c>
      <c r="C7" s="70">
        <v>2.4050741190134866</v>
      </c>
      <c r="D7" s="70">
        <v>2.1030180975561121</v>
      </c>
      <c r="E7" s="70">
        <v>1.8503411845606066</v>
      </c>
      <c r="F7" s="70"/>
      <c r="G7" s="70">
        <v>86.934409210496156</v>
      </c>
      <c r="H7" s="70">
        <v>87.217521423590014</v>
      </c>
      <c r="I7" s="73">
        <v>87.365828381844025</v>
      </c>
    </row>
    <row r="8" spans="1:9" x14ac:dyDescent="0.2">
      <c r="B8" s="33" t="s">
        <v>446</v>
      </c>
      <c r="C8" s="34">
        <v>2.1</v>
      </c>
      <c r="D8" s="34">
        <v>1.9</v>
      </c>
      <c r="E8" s="11">
        <v>1.5</v>
      </c>
      <c r="F8" s="51"/>
      <c r="G8" s="11">
        <v>86.6</v>
      </c>
      <c r="H8" s="34">
        <v>85.3</v>
      </c>
      <c r="I8" s="35">
        <v>84.2</v>
      </c>
    </row>
    <row r="9" spans="1:9" x14ac:dyDescent="0.2">
      <c r="B9" s="33" t="s">
        <v>447</v>
      </c>
      <c r="C9" s="34">
        <v>-0.9</v>
      </c>
      <c r="D9" s="34">
        <v>-1</v>
      </c>
      <c r="E9" s="34">
        <v>-1.1000000000000001</v>
      </c>
      <c r="F9" s="51"/>
      <c r="G9" s="11">
        <v>64.8</v>
      </c>
      <c r="H9" s="11">
        <v>61.2</v>
      </c>
      <c r="I9" s="32">
        <v>57.9</v>
      </c>
    </row>
    <row r="10" spans="1:9" x14ac:dyDescent="0.2">
      <c r="B10" s="33" t="s">
        <v>448</v>
      </c>
      <c r="C10" s="34">
        <v>2.9</v>
      </c>
      <c r="D10" s="34">
        <v>2.9</v>
      </c>
      <c r="E10" s="34">
        <v>3</v>
      </c>
      <c r="F10" s="51"/>
      <c r="G10" s="34">
        <v>96.9</v>
      </c>
      <c r="H10" s="34">
        <v>96.9</v>
      </c>
      <c r="I10" s="35">
        <v>96.9</v>
      </c>
    </row>
    <row r="11" spans="1:9" x14ac:dyDescent="0.2">
      <c r="B11" s="33" t="s">
        <v>449</v>
      </c>
      <c r="C11" s="34">
        <v>2.1</v>
      </c>
      <c r="D11" s="11">
        <v>1.8</v>
      </c>
      <c r="E11" s="34">
        <v>2</v>
      </c>
      <c r="F11" s="51"/>
      <c r="G11" s="34">
        <v>132.1</v>
      </c>
      <c r="H11" s="34">
        <v>130.80000000000001</v>
      </c>
      <c r="I11" s="35">
        <v>130</v>
      </c>
    </row>
    <row r="12" spans="1:9" x14ac:dyDescent="0.2">
      <c r="B12" s="33" t="s">
        <v>450</v>
      </c>
      <c r="C12" s="34">
        <v>3.1</v>
      </c>
      <c r="D12" s="11">
        <v>2.4</v>
      </c>
      <c r="E12" s="11">
        <v>1.7</v>
      </c>
      <c r="F12" s="51"/>
      <c r="G12" s="11">
        <v>98.4</v>
      </c>
      <c r="H12" s="34">
        <v>96.9</v>
      </c>
      <c r="I12" s="35">
        <v>95.5</v>
      </c>
    </row>
    <row r="13" spans="1:9" x14ac:dyDescent="0.2">
      <c r="B13" s="33" t="s">
        <v>451</v>
      </c>
      <c r="C13" s="34">
        <v>1.1000000000000001</v>
      </c>
      <c r="D13" s="34">
        <v>0.9</v>
      </c>
      <c r="E13" s="34">
        <v>0.8</v>
      </c>
      <c r="F13" s="51"/>
      <c r="G13" s="34">
        <v>89.3</v>
      </c>
      <c r="H13" s="34">
        <v>87.2</v>
      </c>
      <c r="I13" s="35">
        <v>85.2</v>
      </c>
    </row>
    <row r="14" spans="1:9" ht="12" customHeight="1" x14ac:dyDescent="0.2">
      <c r="B14" s="1184" t="s">
        <v>1054</v>
      </c>
      <c r="C14" s="912"/>
      <c r="D14" s="912"/>
      <c r="E14" s="213"/>
      <c r="F14" s="213"/>
      <c r="G14" s="213"/>
      <c r="H14" s="213"/>
      <c r="I14" s="1185"/>
    </row>
    <row r="15" spans="1:9" ht="12" customHeight="1" x14ac:dyDescent="0.2">
      <c r="B15" s="914" t="s">
        <v>1055</v>
      </c>
      <c r="C15" s="913"/>
      <c r="D15" s="913"/>
      <c r="E15" s="214"/>
      <c r="F15" s="214"/>
      <c r="G15" s="214"/>
      <c r="H15" s="214"/>
      <c r="I15" s="1186"/>
    </row>
    <row r="16" spans="1:9" ht="12" customHeight="1" thickBot="1" x14ac:dyDescent="0.25">
      <c r="B16" s="1187" t="s">
        <v>452</v>
      </c>
      <c r="C16" s="915"/>
      <c r="D16" s="915"/>
      <c r="E16" s="215"/>
      <c r="F16" s="215"/>
      <c r="G16" s="215"/>
      <c r="H16" s="215"/>
      <c r="I16" s="1188"/>
    </row>
  </sheetData>
  <mergeCells count="3">
    <mergeCell ref="C4:I4"/>
    <mergeCell ref="C5:E5"/>
    <mergeCell ref="G5:I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3"/>
  </sheetPr>
  <dimension ref="A1:I14"/>
  <sheetViews>
    <sheetView zoomScaleNormal="100" workbookViewId="0"/>
  </sheetViews>
  <sheetFormatPr defaultRowHeight="12.75" x14ac:dyDescent="0.2"/>
  <cols>
    <col min="1" max="1" width="9.140625" style="7"/>
    <col min="2" max="2" width="31.85546875" style="7" customWidth="1"/>
    <col min="3" max="5" width="10" style="7" customWidth="1"/>
    <col min="6" max="6" width="1.140625" style="7" customWidth="1"/>
    <col min="7" max="9" width="9.7109375" style="7" customWidth="1"/>
    <col min="10" max="16384" width="9.140625" style="7"/>
  </cols>
  <sheetData>
    <row r="1" spans="1:9" ht="39.950000000000003" customHeight="1" x14ac:dyDescent="0.2">
      <c r="A1" s="9" t="s">
        <v>90</v>
      </c>
    </row>
    <row r="2" spans="1:9" ht="16.5" x14ac:dyDescent="0.25">
      <c r="B2" s="8" t="s">
        <v>63</v>
      </c>
    </row>
    <row r="3" spans="1:9" ht="15.75" thickBot="1" x14ac:dyDescent="0.3">
      <c r="B3" s="1"/>
      <c r="C3" s="1"/>
      <c r="D3" s="1"/>
      <c r="E3" s="1"/>
      <c r="F3" s="1"/>
      <c r="G3" s="1"/>
      <c r="H3" s="1"/>
      <c r="I3" s="23"/>
    </row>
    <row r="4" spans="1:9" x14ac:dyDescent="0.2">
      <c r="B4" s="24"/>
      <c r="C4" s="1247" t="s">
        <v>406</v>
      </c>
      <c r="D4" s="1247"/>
      <c r="E4" s="1247"/>
      <c r="F4" s="1247"/>
      <c r="G4" s="1247"/>
      <c r="H4" s="1247"/>
      <c r="I4" s="1248"/>
    </row>
    <row r="5" spans="1:9" x14ac:dyDescent="0.2">
      <c r="B5" s="25"/>
      <c r="C5" s="1468" t="s">
        <v>453</v>
      </c>
      <c r="D5" s="1468"/>
      <c r="E5" s="1468"/>
      <c r="F5" s="86"/>
      <c r="G5" s="1468" t="s">
        <v>454</v>
      </c>
      <c r="H5" s="1468"/>
      <c r="I5" s="1469"/>
    </row>
    <row r="6" spans="1:9" x14ac:dyDescent="0.2">
      <c r="B6" s="25"/>
      <c r="C6" s="212">
        <v>2017</v>
      </c>
      <c r="D6" s="68">
        <v>2018</v>
      </c>
      <c r="E6" s="68">
        <v>2022</v>
      </c>
      <c r="F6" s="68"/>
      <c r="G6" s="68">
        <v>2017</v>
      </c>
      <c r="H6" s="68">
        <v>2018</v>
      </c>
      <c r="I6" s="69">
        <v>2022</v>
      </c>
    </row>
    <row r="7" spans="1:9" x14ac:dyDescent="0.2">
      <c r="B7" s="30" t="s">
        <v>445</v>
      </c>
      <c r="C7" s="70">
        <v>2.4050741190134866</v>
      </c>
      <c r="D7" s="70">
        <v>2.1030180975561121</v>
      </c>
      <c r="E7" s="70">
        <v>1.2838195125888414</v>
      </c>
      <c r="F7" s="216"/>
      <c r="G7" s="70">
        <v>77.809779272761773</v>
      </c>
      <c r="H7" s="70">
        <v>78.026747938460417</v>
      </c>
      <c r="I7" s="70">
        <v>77.998517695996895</v>
      </c>
    </row>
    <row r="8" spans="1:9" x14ac:dyDescent="0.2">
      <c r="B8" s="33" t="s">
        <v>455</v>
      </c>
      <c r="C8" s="34">
        <v>2.9</v>
      </c>
      <c r="D8" s="34">
        <v>2.2999999999999998</v>
      </c>
      <c r="E8" s="34">
        <v>1.2</v>
      </c>
      <c r="F8" s="11"/>
      <c r="G8" s="34">
        <v>89.5</v>
      </c>
      <c r="H8" s="34">
        <v>89.7</v>
      </c>
      <c r="I8" s="35">
        <v>85.6</v>
      </c>
    </row>
    <row r="9" spans="1:9" x14ac:dyDescent="0.2">
      <c r="B9" s="33" t="s">
        <v>447</v>
      </c>
      <c r="C9" s="34">
        <v>-0.7</v>
      </c>
      <c r="D9" s="34">
        <v>-0.8</v>
      </c>
      <c r="E9" s="34">
        <v>-1.1000000000000001</v>
      </c>
      <c r="F9" s="11"/>
      <c r="G9" s="34">
        <v>65</v>
      </c>
      <c r="H9" s="34">
        <v>61.8</v>
      </c>
      <c r="I9" s="35">
        <v>50.1</v>
      </c>
    </row>
    <row r="10" spans="1:9" x14ac:dyDescent="0.2">
      <c r="B10" s="33" t="s">
        <v>448</v>
      </c>
      <c r="C10" s="34">
        <v>3</v>
      </c>
      <c r="D10" s="34">
        <v>3</v>
      </c>
      <c r="E10" s="34">
        <v>0.8</v>
      </c>
      <c r="F10" s="11"/>
      <c r="G10" s="34">
        <v>96.8</v>
      </c>
      <c r="H10" s="34">
        <v>97</v>
      </c>
      <c r="I10" s="35">
        <v>91.2</v>
      </c>
    </row>
    <row r="11" spans="1:9" x14ac:dyDescent="0.2">
      <c r="B11" s="33" t="s">
        <v>449</v>
      </c>
      <c r="C11" s="34">
        <v>2.2000000000000002</v>
      </c>
      <c r="D11" s="34">
        <v>1.3</v>
      </c>
      <c r="E11" s="34">
        <v>0</v>
      </c>
      <c r="F11" s="11"/>
      <c r="G11" s="34">
        <v>133</v>
      </c>
      <c r="H11" s="34">
        <v>131.4</v>
      </c>
      <c r="I11" s="35">
        <v>120.1</v>
      </c>
    </row>
    <row r="12" spans="1:9" x14ac:dyDescent="0.2">
      <c r="B12" s="33" t="s">
        <v>456</v>
      </c>
      <c r="C12" s="34">
        <v>4.0999999999999996</v>
      </c>
      <c r="D12" s="34">
        <v>3.3</v>
      </c>
      <c r="E12" s="34">
        <v>2.1</v>
      </c>
      <c r="F12" s="11"/>
      <c r="G12" s="34">
        <v>240.3</v>
      </c>
      <c r="H12" s="34">
        <v>240</v>
      </c>
      <c r="I12" s="35">
        <v>233.9</v>
      </c>
    </row>
    <row r="13" spans="1:9" x14ac:dyDescent="0.2">
      <c r="B13" s="59" t="s">
        <v>457</v>
      </c>
      <c r="C13" s="78">
        <v>4.3</v>
      </c>
      <c r="D13" s="78">
        <v>3.7</v>
      </c>
      <c r="E13" s="78">
        <v>4.3</v>
      </c>
      <c r="F13" s="83"/>
      <c r="G13" s="78">
        <v>108.1</v>
      </c>
      <c r="H13" s="78">
        <v>107.8</v>
      </c>
      <c r="I13" s="79">
        <v>109.6</v>
      </c>
    </row>
    <row r="14" spans="1:9" ht="13.5" thickBot="1" x14ac:dyDescent="0.25">
      <c r="B14" s="1470" t="s">
        <v>458</v>
      </c>
      <c r="C14" s="1471"/>
      <c r="D14" s="1471"/>
      <c r="E14" s="1471"/>
      <c r="F14" s="1471"/>
      <c r="G14" s="1471"/>
      <c r="H14" s="1471"/>
      <c r="I14" s="1472"/>
    </row>
  </sheetData>
  <mergeCells count="4">
    <mergeCell ref="C4:I4"/>
    <mergeCell ref="C5:E5"/>
    <mergeCell ref="G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6"/>
  </sheetPr>
  <dimension ref="A1"/>
  <sheetViews>
    <sheetView zoomScaleNormal="100" workbookViewId="0"/>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3"/>
  </sheetPr>
  <dimension ref="A1:I21"/>
  <sheetViews>
    <sheetView zoomScaleNormal="100" workbookViewId="0"/>
  </sheetViews>
  <sheetFormatPr defaultRowHeight="12.75" x14ac:dyDescent="0.2"/>
  <cols>
    <col min="1" max="1" width="9.140625" style="7"/>
    <col min="2" max="2" width="33.7109375" style="7" customWidth="1"/>
    <col min="3" max="9" width="8.28515625" style="7" customWidth="1"/>
    <col min="10" max="16384" width="9.140625" style="7"/>
  </cols>
  <sheetData>
    <row r="1" spans="1:9" ht="39.950000000000003" customHeight="1" x14ac:dyDescent="0.2">
      <c r="A1" s="9" t="s">
        <v>90</v>
      </c>
    </row>
    <row r="2" spans="1:9" ht="17.25" thickBot="1" x14ac:dyDescent="0.3">
      <c r="B2" s="8" t="s">
        <v>64</v>
      </c>
    </row>
    <row r="3" spans="1:9" ht="14.25" thickTop="1" thickBot="1" x14ac:dyDescent="0.25">
      <c r="B3" s="663"/>
      <c r="C3" s="663"/>
      <c r="D3" s="663"/>
      <c r="E3" s="664"/>
      <c r="F3" s="663"/>
      <c r="G3" s="663"/>
      <c r="H3" s="665"/>
      <c r="I3" s="663"/>
    </row>
    <row r="4" spans="1:9" x14ac:dyDescent="0.2">
      <c r="B4" s="1101"/>
      <c r="C4" s="1473" t="s">
        <v>406</v>
      </c>
      <c r="D4" s="1473"/>
      <c r="E4" s="1473"/>
      <c r="F4" s="1473"/>
      <c r="G4" s="1473"/>
      <c r="H4" s="1473"/>
      <c r="I4" s="1474"/>
    </row>
    <row r="5" spans="1:9" x14ac:dyDescent="0.2">
      <c r="B5" s="666"/>
      <c r="C5" s="667" t="s">
        <v>198</v>
      </c>
      <c r="D5" s="1475" t="s">
        <v>199</v>
      </c>
      <c r="E5" s="1475"/>
      <c r="F5" s="1475"/>
      <c r="G5" s="1475"/>
      <c r="H5" s="1475"/>
      <c r="I5" s="1476"/>
    </row>
    <row r="6" spans="1:9" ht="25.5" x14ac:dyDescent="0.2">
      <c r="B6" s="668"/>
      <c r="C6" s="669" t="s">
        <v>200</v>
      </c>
      <c r="D6" s="669" t="s">
        <v>185</v>
      </c>
      <c r="E6" s="669" t="s">
        <v>186</v>
      </c>
      <c r="F6" s="669" t="s">
        <v>187</v>
      </c>
      <c r="G6" s="670" t="s">
        <v>188</v>
      </c>
      <c r="H6" s="670" t="s">
        <v>189</v>
      </c>
      <c r="I6" s="671" t="s">
        <v>201</v>
      </c>
    </row>
    <row r="7" spans="1:9" x14ac:dyDescent="0.2">
      <c r="B7" s="672" t="s">
        <v>703</v>
      </c>
      <c r="C7" s="673"/>
      <c r="D7" s="673"/>
      <c r="E7" s="673"/>
      <c r="F7" s="673"/>
      <c r="G7" s="673"/>
      <c r="H7" s="673"/>
      <c r="I7" s="674"/>
    </row>
    <row r="8" spans="1:9" x14ac:dyDescent="0.2">
      <c r="B8" s="675" t="s">
        <v>312</v>
      </c>
      <c r="C8" s="676">
        <v>2.634857713983449</v>
      </c>
      <c r="D8" s="676">
        <v>2.925141609500765</v>
      </c>
      <c r="E8" s="676">
        <v>1.9279915124495877</v>
      </c>
      <c r="F8" s="676">
        <v>0.91317130223110565</v>
      </c>
      <c r="G8" s="676">
        <v>0.85536326095420334</v>
      </c>
      <c r="H8" s="676">
        <v>0.7031185640674108</v>
      </c>
      <c r="I8" s="677"/>
    </row>
    <row r="9" spans="1:9" x14ac:dyDescent="0.2">
      <c r="B9" s="678" t="s">
        <v>316</v>
      </c>
      <c r="C9" s="679">
        <v>2.1693304577931642</v>
      </c>
      <c r="D9" s="679">
        <v>2.348476009208408</v>
      </c>
      <c r="E9" s="679">
        <v>1.8062064504640354</v>
      </c>
      <c r="F9" s="679">
        <v>1.4981320716471256</v>
      </c>
      <c r="G9" s="679">
        <v>1.3366296205429951</v>
      </c>
      <c r="H9" s="680">
        <v>1.2210394376555893</v>
      </c>
      <c r="I9" s="681">
        <v>1.0543254620475735</v>
      </c>
    </row>
    <row r="10" spans="1:9" x14ac:dyDescent="0.2">
      <c r="B10" s="682" t="s">
        <v>704</v>
      </c>
      <c r="C10" s="683"/>
      <c r="D10" s="683"/>
      <c r="E10" s="683"/>
      <c r="F10" s="683"/>
      <c r="G10" s="683"/>
      <c r="H10" s="683"/>
      <c r="I10" s="684"/>
    </row>
    <row r="11" spans="1:9" x14ac:dyDescent="0.2">
      <c r="B11" s="685" t="s">
        <v>312</v>
      </c>
      <c r="C11" s="686">
        <v>86.571026581774106</v>
      </c>
      <c r="D11" s="686">
        <v>88.79521221015321</v>
      </c>
      <c r="E11" s="686">
        <v>88.49685053952166</v>
      </c>
      <c r="F11" s="686">
        <v>86.904105268998251</v>
      </c>
      <c r="G11" s="686">
        <v>82.976574370856014</v>
      </c>
      <c r="H11" s="686">
        <v>79.79560466610242</v>
      </c>
      <c r="I11" s="687"/>
    </row>
    <row r="12" spans="1:9" x14ac:dyDescent="0.2">
      <c r="B12" s="688" t="s">
        <v>316</v>
      </c>
      <c r="C12" s="689">
        <v>85.80869565217391</v>
      </c>
      <c r="D12" s="689">
        <v>86.455763220047544</v>
      </c>
      <c r="E12" s="689">
        <v>86.422084202380518</v>
      </c>
      <c r="F12" s="689">
        <v>86.108450327286874</v>
      </c>
      <c r="G12" s="689">
        <v>83.134736863824003</v>
      </c>
      <c r="H12" s="689">
        <v>79.288509443689449</v>
      </c>
      <c r="I12" s="690">
        <v>79.054443326082392</v>
      </c>
    </row>
    <row r="13" spans="1:9" x14ac:dyDescent="0.2">
      <c r="B13" s="672" t="s">
        <v>705</v>
      </c>
      <c r="C13" s="691"/>
      <c r="D13" s="691"/>
      <c r="E13" s="691"/>
      <c r="F13" s="692"/>
      <c r="G13" s="693"/>
      <c r="H13" s="693"/>
      <c r="I13" s="694"/>
    </row>
    <row r="14" spans="1:9" x14ac:dyDescent="0.2">
      <c r="B14" s="695" t="s">
        <v>312</v>
      </c>
      <c r="C14" s="696">
        <v>119.2523072018363</v>
      </c>
      <c r="D14" s="696">
        <v>119.61342858329229</v>
      </c>
      <c r="E14" s="696">
        <v>120.04770867885398</v>
      </c>
      <c r="F14" s="696">
        <v>119.97812068449232</v>
      </c>
      <c r="G14" s="696">
        <v>122.39351846133246</v>
      </c>
      <c r="H14" s="696">
        <v>125.09228100867774</v>
      </c>
      <c r="I14" s="697"/>
    </row>
    <row r="15" spans="1:9" x14ac:dyDescent="0.2">
      <c r="B15" s="698" t="s">
        <v>316</v>
      </c>
      <c r="C15" s="699">
        <v>118.68403388147001</v>
      </c>
      <c r="D15" s="699">
        <v>119.30630820809445</v>
      </c>
      <c r="E15" s="699">
        <v>120.90870685769607</v>
      </c>
      <c r="F15" s="699">
        <v>122.07698052225015</v>
      </c>
      <c r="G15" s="699">
        <v>123.80626918574679</v>
      </c>
      <c r="H15" s="699">
        <v>126.91738079478125</v>
      </c>
      <c r="I15" s="700">
        <v>130.0620300899522</v>
      </c>
    </row>
    <row r="16" spans="1:9" x14ac:dyDescent="0.2">
      <c r="B16" s="672" t="s">
        <v>706</v>
      </c>
      <c r="C16" s="673"/>
      <c r="D16" s="673"/>
      <c r="E16" s="673"/>
      <c r="F16" s="673"/>
      <c r="G16" s="673"/>
      <c r="H16" s="673"/>
      <c r="I16" s="674"/>
    </row>
    <row r="17" spans="2:9" x14ac:dyDescent="0.2">
      <c r="B17" s="675" t="s">
        <v>312</v>
      </c>
      <c r="C17" s="676">
        <v>2.634429166613971</v>
      </c>
      <c r="D17" s="676">
        <v>2.8715301275957339</v>
      </c>
      <c r="E17" s="676">
        <v>1.9479472033623129</v>
      </c>
      <c r="F17" s="676">
        <v>0.98537528936842123</v>
      </c>
      <c r="G17" s="676">
        <v>0.91480606722631974</v>
      </c>
      <c r="H17" s="676">
        <v>0.71801816558590992</v>
      </c>
      <c r="I17" s="677"/>
    </row>
    <row r="18" spans="2:9" x14ac:dyDescent="0.2">
      <c r="B18" s="678" t="s">
        <v>316</v>
      </c>
      <c r="C18" s="679">
        <v>2.3056283759707101</v>
      </c>
      <c r="D18" s="679">
        <v>2.4413815031205282</v>
      </c>
      <c r="E18" s="679">
        <v>1.8804656127234403</v>
      </c>
      <c r="F18" s="679">
        <v>1.6100220745132201</v>
      </c>
      <c r="G18" s="680">
        <v>1.473321208450459</v>
      </c>
      <c r="H18" s="701">
        <v>1.3080809928896879</v>
      </c>
      <c r="I18" s="681">
        <v>1.0759828111222873</v>
      </c>
    </row>
    <row r="19" spans="2:9" x14ac:dyDescent="0.2">
      <c r="B19" s="702" t="s">
        <v>707</v>
      </c>
      <c r="C19" s="703"/>
      <c r="D19" s="703"/>
      <c r="E19" s="703"/>
      <c r="F19" s="703"/>
      <c r="G19" s="703"/>
      <c r="H19" s="703"/>
      <c r="I19" s="704"/>
    </row>
    <row r="20" spans="2:9" ht="13.5" thickBot="1" x14ac:dyDescent="0.25">
      <c r="B20" s="705" t="s">
        <v>312</v>
      </c>
      <c r="C20" s="706">
        <v>0.7751549528507129</v>
      </c>
      <c r="D20" s="706">
        <v>0.94938456997131504</v>
      </c>
      <c r="E20" s="706">
        <v>-7.3306935215081748E-2</v>
      </c>
      <c r="F20" s="706">
        <v>-1.0555215080104952</v>
      </c>
      <c r="G20" s="706">
        <v>-1.3732608602698195</v>
      </c>
      <c r="H20" s="706">
        <v>-1.6022602586806209</v>
      </c>
      <c r="I20" s="707"/>
    </row>
    <row r="21" spans="2:9" ht="13.5" thickBot="1" x14ac:dyDescent="0.25">
      <c r="B21" s="708" t="s">
        <v>316</v>
      </c>
      <c r="C21" s="709">
        <v>0.21882568361159882</v>
      </c>
      <c r="D21" s="709">
        <v>0.3044499566433686</v>
      </c>
      <c r="E21" s="709">
        <v>9.9678573814970806E-4</v>
      </c>
      <c r="F21" s="709">
        <v>-0.54617477959812777</v>
      </c>
      <c r="G21" s="709">
        <v>-1.0775599855624987</v>
      </c>
      <c r="H21" s="709">
        <v>-1.1065975581399337</v>
      </c>
      <c r="I21" s="710">
        <v>-1.2599836387196495</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sheetPr>
  <dimension ref="A1:H30"/>
  <sheetViews>
    <sheetView zoomScaleNormal="100" workbookViewId="0"/>
  </sheetViews>
  <sheetFormatPr defaultRowHeight="12.75" x14ac:dyDescent="0.2"/>
  <cols>
    <col min="1" max="1" width="9.140625" style="7"/>
    <col min="2" max="2" width="35.140625" style="7" customWidth="1"/>
    <col min="3" max="8" width="9.42578125" style="7" customWidth="1"/>
    <col min="9" max="16384" width="9.140625" style="7"/>
  </cols>
  <sheetData>
    <row r="1" spans="1:8" ht="39.950000000000003" customHeight="1" x14ac:dyDescent="0.2">
      <c r="A1" s="9" t="s">
        <v>90</v>
      </c>
    </row>
    <row r="2" spans="1:8" ht="16.5" x14ac:dyDescent="0.25">
      <c r="B2" s="8" t="s">
        <v>4</v>
      </c>
    </row>
    <row r="3" spans="1:8" ht="15.75" thickBot="1" x14ac:dyDescent="0.3">
      <c r="B3" s="21"/>
      <c r="C3" s="22"/>
      <c r="D3" s="22"/>
      <c r="E3" s="22"/>
      <c r="F3" s="22"/>
      <c r="G3" s="22"/>
      <c r="H3" s="66"/>
    </row>
    <row r="4" spans="1:8" x14ac:dyDescent="0.2">
      <c r="B4" s="24"/>
      <c r="C4" s="1247" t="s">
        <v>184</v>
      </c>
      <c r="D4" s="1247"/>
      <c r="E4" s="1247"/>
      <c r="F4" s="1247"/>
      <c r="G4" s="1247"/>
      <c r="H4" s="1248"/>
    </row>
    <row r="5" spans="1:8" x14ac:dyDescent="0.2">
      <c r="B5" s="25"/>
      <c r="C5" s="1249" t="s">
        <v>199</v>
      </c>
      <c r="D5" s="1249"/>
      <c r="E5" s="1249"/>
      <c r="F5" s="1249"/>
      <c r="G5" s="1249"/>
      <c r="H5" s="1250"/>
    </row>
    <row r="6" spans="1:8" x14ac:dyDescent="0.2">
      <c r="B6" s="25"/>
      <c r="C6" s="227" t="s">
        <v>185</v>
      </c>
      <c r="D6" s="227" t="s">
        <v>186</v>
      </c>
      <c r="E6" s="227" t="s">
        <v>187</v>
      </c>
      <c r="F6" s="227" t="s">
        <v>188</v>
      </c>
      <c r="G6" s="68" t="s">
        <v>189</v>
      </c>
      <c r="H6" s="69" t="s">
        <v>201</v>
      </c>
    </row>
    <row r="7" spans="1:8" x14ac:dyDescent="0.2">
      <c r="B7" s="1204" t="s">
        <v>217</v>
      </c>
      <c r="C7" s="1205">
        <v>-0.65068000960908456</v>
      </c>
      <c r="D7" s="1205">
        <v>-2.7000900028760291</v>
      </c>
      <c r="E7" s="1205">
        <v>-9.2382651360835055</v>
      </c>
      <c r="F7" s="1205">
        <v>-3.5932506997503886</v>
      </c>
      <c r="G7" s="1205">
        <v>-1.4884088046369999</v>
      </c>
      <c r="H7" s="1206">
        <v>3.1065847853054014</v>
      </c>
    </row>
    <row r="8" spans="1:8" x14ac:dyDescent="0.2">
      <c r="B8" s="30" t="s">
        <v>218</v>
      </c>
      <c r="C8" s="70">
        <v>-0.23033069610824031</v>
      </c>
      <c r="D8" s="70">
        <v>-6.0450957785731667</v>
      </c>
      <c r="E8" s="70">
        <v>-9.9047577023874087</v>
      </c>
      <c r="F8" s="70">
        <v>-3.3152610946249705</v>
      </c>
      <c r="G8" s="70">
        <v>-2.9652643934165392</v>
      </c>
      <c r="H8" s="70">
        <v>-2.5299243774896922</v>
      </c>
    </row>
    <row r="9" spans="1:8" x14ac:dyDescent="0.2">
      <c r="B9" s="71" t="s">
        <v>191</v>
      </c>
      <c r="C9" s="34"/>
      <c r="D9" s="34"/>
      <c r="E9" s="34"/>
      <c r="F9" s="34"/>
      <c r="G9" s="34"/>
      <c r="H9" s="35"/>
    </row>
    <row r="10" spans="1:8" x14ac:dyDescent="0.2">
      <c r="B10" s="72" t="s">
        <v>193</v>
      </c>
      <c r="C10" s="34">
        <v>-7.5330696108240294E-2</v>
      </c>
      <c r="D10" s="34">
        <v>-1.3600957785731664</v>
      </c>
      <c r="E10" s="34">
        <v>-2.3347577023874089</v>
      </c>
      <c r="F10" s="34">
        <v>0.55973890537502968</v>
      </c>
      <c r="G10" s="34">
        <v>-1.2602643934165394</v>
      </c>
      <c r="H10" s="34">
        <v>-1.1349243774896924</v>
      </c>
    </row>
    <row r="11" spans="1:8" x14ac:dyDescent="0.2">
      <c r="B11" s="72" t="s">
        <v>219</v>
      </c>
      <c r="C11" s="34">
        <v>-2.5000000000000001E-2</v>
      </c>
      <c r="D11" s="34">
        <v>-0.18499999999999994</v>
      </c>
      <c r="E11" s="34">
        <v>-1.385</v>
      </c>
      <c r="F11" s="34">
        <v>-0.36000000000000004</v>
      </c>
      <c r="G11" s="34">
        <v>-0.35499999999999993</v>
      </c>
      <c r="H11" s="34">
        <v>-8.4999999999999937E-2</v>
      </c>
    </row>
    <row r="12" spans="1:8" x14ac:dyDescent="0.2">
      <c r="B12" s="72" t="s">
        <v>220</v>
      </c>
      <c r="C12" s="34">
        <v>0.57999999999999996</v>
      </c>
      <c r="D12" s="34">
        <v>-3.6</v>
      </c>
      <c r="E12" s="34">
        <v>-4.0949999999999998</v>
      </c>
      <c r="F12" s="34">
        <v>-0.94</v>
      </c>
      <c r="G12" s="34">
        <v>-0.91500000000000004</v>
      </c>
      <c r="H12" s="34">
        <v>-0.95</v>
      </c>
    </row>
    <row r="13" spans="1:8" x14ac:dyDescent="0.2">
      <c r="B13" s="72" t="s">
        <v>221</v>
      </c>
      <c r="C13" s="34">
        <v>-0.71</v>
      </c>
      <c r="D13" s="34">
        <v>-0.9</v>
      </c>
      <c r="E13" s="34">
        <v>-2.09</v>
      </c>
      <c r="F13" s="34">
        <v>-2.5750000000000002</v>
      </c>
      <c r="G13" s="34">
        <v>-0.435</v>
      </c>
      <c r="H13" s="34">
        <v>-0.36</v>
      </c>
    </row>
    <row r="14" spans="1:8" x14ac:dyDescent="0.2">
      <c r="B14" s="30" t="s">
        <v>222</v>
      </c>
      <c r="C14" s="1207">
        <v>-0.50429106835479987</v>
      </c>
      <c r="D14" s="1207">
        <v>2.0565424001146764</v>
      </c>
      <c r="E14" s="1207">
        <v>-1.141477994108415</v>
      </c>
      <c r="F14" s="1207">
        <v>-1.0657453705152904</v>
      </c>
      <c r="G14" s="1207">
        <v>1.1815362578364703</v>
      </c>
      <c r="H14" s="1207">
        <v>6.2324170387269575</v>
      </c>
    </row>
    <row r="15" spans="1:8" x14ac:dyDescent="0.2">
      <c r="B15" s="71" t="s">
        <v>191</v>
      </c>
      <c r="C15" s="34"/>
      <c r="D15" s="34"/>
      <c r="E15" s="34"/>
      <c r="F15" s="34"/>
      <c r="G15" s="34"/>
      <c r="H15" s="35"/>
    </row>
    <row r="16" spans="1:8" x14ac:dyDescent="0.2">
      <c r="B16" s="72" t="s">
        <v>193</v>
      </c>
      <c r="C16" s="34">
        <v>-0.12951366650744239</v>
      </c>
      <c r="D16" s="34">
        <v>-5.8869818920064487E-2</v>
      </c>
      <c r="E16" s="34">
        <v>-7.6682238351953647E-2</v>
      </c>
      <c r="F16" s="34">
        <v>-8.5740096816502187E-2</v>
      </c>
      <c r="G16" s="34">
        <v>-0.10315442170563549</v>
      </c>
      <c r="H16" s="34">
        <v>-0.13078568911750565</v>
      </c>
    </row>
    <row r="17" spans="2:8" x14ac:dyDescent="0.2">
      <c r="B17" s="72" t="s">
        <v>219</v>
      </c>
      <c r="C17" s="34">
        <v>2.0500000000000001E-2</v>
      </c>
      <c r="D17" s="34">
        <v>-0.754</v>
      </c>
      <c r="E17" s="34">
        <v>0.11854706384966818</v>
      </c>
      <c r="F17" s="34">
        <v>9.8994726301095792E-2</v>
      </c>
      <c r="G17" s="34">
        <v>7.1005573135593691E-2</v>
      </c>
      <c r="H17" s="34">
        <v>7.2363719433943721E-2</v>
      </c>
    </row>
    <row r="18" spans="2:8" x14ac:dyDescent="0.2">
      <c r="B18" s="72" t="s">
        <v>220</v>
      </c>
      <c r="C18" s="34">
        <v>-1.6757418011472911</v>
      </c>
      <c r="D18" s="34">
        <v>1.2534266265347251</v>
      </c>
      <c r="E18" s="34">
        <v>-0.13324154210608707</v>
      </c>
      <c r="F18" s="34">
        <v>-0.45999999999988361</v>
      </c>
      <c r="G18" s="34">
        <v>0.28876948796695801</v>
      </c>
      <c r="H18" s="34">
        <v>5.6060936085137074</v>
      </c>
    </row>
    <row r="19" spans="2:8" x14ac:dyDescent="0.2">
      <c r="B19" s="72" t="s">
        <v>221</v>
      </c>
      <c r="C19" s="34">
        <v>1.2804643992999845</v>
      </c>
      <c r="D19" s="34">
        <v>1.6159855924999937</v>
      </c>
      <c r="E19" s="34">
        <v>-1.0501012775000054</v>
      </c>
      <c r="F19" s="34">
        <v>-0.61899999999999977</v>
      </c>
      <c r="G19" s="34">
        <v>0.92491561843955417</v>
      </c>
      <c r="H19" s="34">
        <v>0.68474539989673944</v>
      </c>
    </row>
    <row r="20" spans="2:8" x14ac:dyDescent="0.2">
      <c r="B20" s="74" t="s">
        <v>223</v>
      </c>
      <c r="C20" s="75">
        <v>8.3941754853955552E-2</v>
      </c>
      <c r="D20" s="75">
        <v>1.2884633755824613</v>
      </c>
      <c r="E20" s="75">
        <v>1.8079705604123182</v>
      </c>
      <c r="F20" s="75">
        <v>0.78775576538987235</v>
      </c>
      <c r="G20" s="75">
        <v>0.29531933094306895</v>
      </c>
      <c r="H20" s="76">
        <v>-0.59590787593186401</v>
      </c>
    </row>
    <row r="21" spans="2:8" x14ac:dyDescent="0.2">
      <c r="B21" s="1204" t="s">
        <v>217</v>
      </c>
      <c r="C21" s="1205">
        <v>-0.65068000960908456</v>
      </c>
      <c r="D21" s="1205">
        <v>-2.7000900028760291</v>
      </c>
      <c r="E21" s="1205">
        <v>-9.2382651360835055</v>
      </c>
      <c r="F21" s="1205">
        <v>-3.5932506997503886</v>
      </c>
      <c r="G21" s="1205">
        <v>-1.4884088046369999</v>
      </c>
      <c r="H21" s="1206">
        <v>3.1065847853054014</v>
      </c>
    </row>
    <row r="22" spans="2:8" x14ac:dyDescent="0.2">
      <c r="B22" s="71" t="s">
        <v>191</v>
      </c>
      <c r="C22" s="34"/>
      <c r="D22" s="34"/>
      <c r="E22" s="34"/>
      <c r="F22" s="34"/>
      <c r="G22" s="34"/>
      <c r="H22" s="35"/>
    </row>
    <row r="23" spans="2:8" x14ac:dyDescent="0.2">
      <c r="B23" s="72" t="s">
        <v>224</v>
      </c>
      <c r="C23" s="34">
        <v>-4.7411388087951423E-2</v>
      </c>
      <c r="D23" s="34">
        <v>0.49510111409728463</v>
      </c>
      <c r="E23" s="34">
        <v>1.5934699264825294</v>
      </c>
      <c r="F23" s="34">
        <v>3.5939001290704575</v>
      </c>
      <c r="G23" s="34">
        <v>2.6714323219382758</v>
      </c>
      <c r="H23" s="34">
        <v>2.5573487065353264</v>
      </c>
    </row>
    <row r="24" spans="2:8" x14ac:dyDescent="0.2">
      <c r="B24" s="72" t="s">
        <v>225</v>
      </c>
      <c r="C24" s="34">
        <v>-0.15743297452773125</v>
      </c>
      <c r="D24" s="34">
        <v>-1.9140667115905159</v>
      </c>
      <c r="E24" s="34">
        <v>-4.004909867221893</v>
      </c>
      <c r="F24" s="34">
        <v>-3.1199013205119304</v>
      </c>
      <c r="G24" s="34">
        <v>-4.0348511370604507</v>
      </c>
      <c r="H24" s="34">
        <v>-3.8230587731425252</v>
      </c>
    </row>
    <row r="25" spans="2:8" ht="14.25" x14ac:dyDescent="0.2">
      <c r="B25" s="72" t="s">
        <v>946</v>
      </c>
      <c r="C25" s="34">
        <v>-1.095741801147291</v>
      </c>
      <c r="D25" s="34">
        <v>-2.3465733734652749</v>
      </c>
      <c r="E25" s="34">
        <v>-4.2282415421060868</v>
      </c>
      <c r="F25" s="34">
        <v>-1.3999999999998836</v>
      </c>
      <c r="G25" s="34">
        <v>-0.62623051203304203</v>
      </c>
      <c r="H25" s="35">
        <v>4.6560936085137072</v>
      </c>
    </row>
    <row r="26" spans="2:8" ht="14.25" x14ac:dyDescent="0.2">
      <c r="B26" s="72" t="s">
        <v>947</v>
      </c>
      <c r="C26" s="34">
        <v>0.57046439929998449</v>
      </c>
      <c r="D26" s="34">
        <v>0.71598559249999383</v>
      </c>
      <c r="E26" s="34">
        <v>-3.1401012775000052</v>
      </c>
      <c r="F26" s="34">
        <v>-3.194</v>
      </c>
      <c r="G26" s="34">
        <v>0.48991561843955422</v>
      </c>
      <c r="H26" s="35">
        <v>0.3247453998967394</v>
      </c>
    </row>
    <row r="27" spans="2:8" x14ac:dyDescent="0.2">
      <c r="B27" s="72" t="s">
        <v>226</v>
      </c>
      <c r="C27" s="34">
        <v>-4.5000000000000005E-3</v>
      </c>
      <c r="D27" s="34">
        <v>-0.93899999999999995</v>
      </c>
      <c r="E27" s="34">
        <v>-1.2664529361503318</v>
      </c>
      <c r="F27" s="34">
        <v>-0.26100527369890425</v>
      </c>
      <c r="G27" s="34">
        <v>-0.28399442686440624</v>
      </c>
      <c r="H27" s="35">
        <v>-1.2636280566056216E-2</v>
      </c>
    </row>
    <row r="28" spans="2:8" x14ac:dyDescent="0.2">
      <c r="B28" s="77" t="s">
        <v>227</v>
      </c>
      <c r="C28" s="78">
        <v>8.3941754853955552E-2</v>
      </c>
      <c r="D28" s="78">
        <v>1.2884633755824613</v>
      </c>
      <c r="E28" s="78">
        <v>1.8079705604123182</v>
      </c>
      <c r="F28" s="78">
        <v>0.78775576538987235</v>
      </c>
      <c r="G28" s="78">
        <v>0.29531933094306895</v>
      </c>
      <c r="H28" s="79">
        <v>-0.59590787593186401</v>
      </c>
    </row>
    <row r="29" spans="2:8" ht="12" customHeight="1" x14ac:dyDescent="0.2">
      <c r="B29" s="1264" t="s">
        <v>945</v>
      </c>
      <c r="C29" s="1265"/>
      <c r="D29" s="1265"/>
      <c r="E29" s="1265"/>
      <c r="F29" s="1265"/>
      <c r="G29" s="1265"/>
      <c r="H29" s="1265"/>
    </row>
    <row r="30" spans="2:8" ht="33.75" customHeight="1" thickBot="1" x14ac:dyDescent="0.25">
      <c r="B30" s="1266" t="s">
        <v>228</v>
      </c>
      <c r="C30" s="1267"/>
      <c r="D30" s="1267"/>
      <c r="E30" s="1267"/>
      <c r="F30" s="1267"/>
      <c r="G30" s="1267"/>
      <c r="H30" s="1268"/>
    </row>
  </sheetData>
  <mergeCells count="4">
    <mergeCell ref="C4:H4"/>
    <mergeCell ref="C5:H5"/>
    <mergeCell ref="B29:H29"/>
    <mergeCell ref="B30:H3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theme="3"/>
  </sheetPr>
  <dimension ref="A1:H82"/>
  <sheetViews>
    <sheetView zoomScaleNormal="100" workbookViewId="0"/>
  </sheetViews>
  <sheetFormatPr defaultRowHeight="12.75" x14ac:dyDescent="0.2"/>
  <cols>
    <col min="1" max="1" width="9.140625" style="7"/>
    <col min="2" max="2" width="44.5703125" style="7" customWidth="1"/>
    <col min="3" max="8" width="11.140625" style="7" customWidth="1"/>
    <col min="9" max="16384" width="9.140625" style="7"/>
  </cols>
  <sheetData>
    <row r="1" spans="1:2" ht="39.950000000000003" customHeight="1" x14ac:dyDescent="0.2">
      <c r="A1" s="9" t="s">
        <v>90</v>
      </c>
    </row>
    <row r="2" spans="1:2" ht="16.5" x14ac:dyDescent="0.25">
      <c r="B2" s="8" t="s">
        <v>65</v>
      </c>
    </row>
    <row r="3" spans="1:2" ht="16.5" x14ac:dyDescent="0.25">
      <c r="B3" s="8"/>
    </row>
    <row r="58" spans="2:8" ht="13.5" thickBot="1" x14ac:dyDescent="0.25">
      <c r="B58" s="1182" t="s">
        <v>1275</v>
      </c>
    </row>
    <row r="59" spans="2:8" ht="13.5" thickBot="1" x14ac:dyDescent="0.25">
      <c r="B59" s="17"/>
      <c r="C59" s="18" t="s">
        <v>185</v>
      </c>
      <c r="D59" s="18" t="s">
        <v>186</v>
      </c>
      <c r="E59" s="18" t="s">
        <v>187</v>
      </c>
      <c r="F59" s="18" t="s">
        <v>188</v>
      </c>
      <c r="G59" s="18" t="s">
        <v>189</v>
      </c>
      <c r="H59" s="19" t="s">
        <v>201</v>
      </c>
    </row>
    <row r="60" spans="2:8" x14ac:dyDescent="0.2">
      <c r="B60" s="902" t="s">
        <v>193</v>
      </c>
      <c r="C60" s="34">
        <v>0.1885646238098726</v>
      </c>
      <c r="D60" s="34">
        <v>3.8400629739684944E-2</v>
      </c>
      <c r="E60" s="34">
        <v>-2.496793087706195E-2</v>
      </c>
      <c r="F60" s="34">
        <v>-7.2522955909907982E-2</v>
      </c>
      <c r="G60" s="34">
        <v>6.6091889917659408E-2</v>
      </c>
      <c r="H60" s="899">
        <v>2.4606865060849192E-2</v>
      </c>
    </row>
    <row r="61" spans="2:8" x14ac:dyDescent="0.2">
      <c r="B61" s="15" t="s">
        <v>708</v>
      </c>
      <c r="C61" s="34">
        <v>-9.4181328049951496E-3</v>
      </c>
      <c r="D61" s="34">
        <v>-0.40152369747917849</v>
      </c>
      <c r="E61" s="34">
        <v>-0.6462295156793445</v>
      </c>
      <c r="F61" s="34">
        <v>-0.76017694175063721</v>
      </c>
      <c r="G61" s="34">
        <v>-1.0143819704656107</v>
      </c>
      <c r="H61" s="899">
        <v>-1.1396109212168082</v>
      </c>
    </row>
    <row r="62" spans="2:8" ht="13.5" thickBot="1" x14ac:dyDescent="0.25">
      <c r="B62" s="16" t="s">
        <v>709</v>
      </c>
      <c r="C62" s="910">
        <v>0.17914649100487745</v>
      </c>
      <c r="D62" s="910">
        <v>-0.36312306773949354</v>
      </c>
      <c r="E62" s="910">
        <v>-0.67119744655640645</v>
      </c>
      <c r="F62" s="910">
        <v>-0.8326998976605452</v>
      </c>
      <c r="G62" s="910">
        <v>-0.94829008054795128</v>
      </c>
      <c r="H62" s="911">
        <v>-1.1150040561559589</v>
      </c>
    </row>
    <row r="63" spans="2:8" x14ac:dyDescent="0.2">
      <c r="B63" s="11"/>
      <c r="C63" s="34"/>
      <c r="D63" s="34"/>
      <c r="E63" s="34"/>
      <c r="F63" s="34"/>
      <c r="G63" s="34"/>
      <c r="H63" s="34"/>
    </row>
    <row r="64" spans="2:8" ht="13.5" thickBot="1" x14ac:dyDescent="0.25">
      <c r="B64" s="1182" t="s">
        <v>1276</v>
      </c>
    </row>
    <row r="65" spans="2:8" ht="13.5" thickBot="1" x14ac:dyDescent="0.25">
      <c r="B65" s="17"/>
      <c r="C65" s="18" t="s">
        <v>185</v>
      </c>
      <c r="D65" s="18" t="s">
        <v>186</v>
      </c>
      <c r="E65" s="18" t="s">
        <v>187</v>
      </c>
      <c r="F65" s="18" t="s">
        <v>188</v>
      </c>
      <c r="G65" s="18" t="s">
        <v>189</v>
      </c>
      <c r="H65" s="19" t="s">
        <v>201</v>
      </c>
    </row>
    <row r="66" spans="2:8" x14ac:dyDescent="0.2">
      <c r="B66" s="902" t="s">
        <v>710</v>
      </c>
      <c r="C66" s="900">
        <v>-0.20762919114649669</v>
      </c>
      <c r="D66" s="900">
        <v>-0.10139438341659357</v>
      </c>
      <c r="E66" s="900">
        <v>-2.5395053004965362E-2</v>
      </c>
      <c r="F66" s="900">
        <v>6.6876948971188455E-2</v>
      </c>
      <c r="G66" s="900">
        <v>0.10915011182222223</v>
      </c>
      <c r="H66" s="901">
        <v>0.17988967484922469</v>
      </c>
    </row>
    <row r="67" spans="2:8" x14ac:dyDescent="0.2">
      <c r="B67" s="15" t="s">
        <v>711</v>
      </c>
      <c r="C67" s="34">
        <v>-0.22231781375582216</v>
      </c>
      <c r="D67" s="34">
        <v>-0.15607038297264308</v>
      </c>
      <c r="E67" s="34">
        <v>-0.28764211758612745</v>
      </c>
      <c r="F67" s="34">
        <v>-0.34701688088589844</v>
      </c>
      <c r="G67" s="34">
        <v>-0.39192752204664805</v>
      </c>
      <c r="H67" s="899">
        <v>-0.39598404409436183</v>
      </c>
    </row>
    <row r="68" spans="2:8" x14ac:dyDescent="0.2">
      <c r="B68" s="15" t="s">
        <v>712</v>
      </c>
      <c r="C68" s="34">
        <v>1.8590789871820945E-2</v>
      </c>
      <c r="D68" s="34">
        <v>6.2289957182431799E-2</v>
      </c>
      <c r="E68" s="34">
        <v>8.3561799530742498E-2</v>
      </c>
      <c r="F68" s="34">
        <v>0.10102709528807807</v>
      </c>
      <c r="G68" s="34">
        <v>8.8942874208536971E-2</v>
      </c>
      <c r="H68" s="899">
        <v>7.8498662169161904E-2</v>
      </c>
    </row>
    <row r="69" spans="2:8" x14ac:dyDescent="0.2">
      <c r="B69" s="15" t="s">
        <v>713</v>
      </c>
      <c r="C69" s="34">
        <v>-2.3995017854785861E-2</v>
      </c>
      <c r="D69" s="34">
        <v>-8.6922969872786027E-2</v>
      </c>
      <c r="E69" s="34">
        <v>-0.11097648843340702</v>
      </c>
      <c r="F69" s="34">
        <v>-0.1389126666338294</v>
      </c>
      <c r="G69" s="34">
        <v>-0.16970646920548882</v>
      </c>
      <c r="H69" s="899">
        <v>-0.19731504199998096</v>
      </c>
    </row>
    <row r="70" spans="2:8" x14ac:dyDescent="0.2">
      <c r="B70" s="15" t="s">
        <v>267</v>
      </c>
      <c r="C70" s="34">
        <v>4.6947059470837216E-2</v>
      </c>
      <c r="D70" s="34">
        <v>7.9564744832326229E-2</v>
      </c>
      <c r="E70" s="34">
        <v>0.12692869453147293</v>
      </c>
      <c r="F70" s="34">
        <v>0.21177299622391921</v>
      </c>
      <c r="G70" s="34">
        <v>0.19704170868769522</v>
      </c>
      <c r="H70" s="899">
        <v>0.21780784397591058</v>
      </c>
    </row>
    <row r="71" spans="2:8" x14ac:dyDescent="0.2">
      <c r="B71" s="15" t="s">
        <v>252</v>
      </c>
      <c r="C71" s="34">
        <v>0.19983954960457395</v>
      </c>
      <c r="D71" s="34">
        <v>0.16413240450757974</v>
      </c>
      <c r="E71" s="34">
        <v>0.23849109583934636</v>
      </c>
      <c r="F71" s="34">
        <v>0.17877546294645005</v>
      </c>
      <c r="G71" s="34">
        <v>0.10040740661602306</v>
      </c>
      <c r="H71" s="899">
        <v>9.2496040039196384E-2</v>
      </c>
    </row>
    <row r="72" spans="2:8" ht="13.5" thickBot="1" x14ac:dyDescent="0.25">
      <c r="B72" s="16" t="s">
        <v>714</v>
      </c>
      <c r="C72" s="910">
        <v>-0.1885646238098726</v>
      </c>
      <c r="D72" s="910">
        <v>-3.8400629739684944E-2</v>
      </c>
      <c r="E72" s="910">
        <v>2.496793087706195E-2</v>
      </c>
      <c r="F72" s="910">
        <v>7.2522955909907982E-2</v>
      </c>
      <c r="G72" s="910">
        <v>-6.6091889917659408E-2</v>
      </c>
      <c r="H72" s="911">
        <v>-2.4606865060849192E-2</v>
      </c>
    </row>
    <row r="73" spans="2:8" x14ac:dyDescent="0.2">
      <c r="B73" s="34"/>
      <c r="C73" s="34"/>
      <c r="D73" s="34"/>
      <c r="E73" s="34"/>
      <c r="F73" s="34"/>
      <c r="G73" s="34"/>
      <c r="H73" s="34"/>
    </row>
    <row r="74" spans="2:8" ht="13.5" thickBot="1" x14ac:dyDescent="0.25">
      <c r="B74" s="70" t="s">
        <v>1277</v>
      </c>
      <c r="C74" s="34"/>
      <c r="D74" s="34"/>
      <c r="E74" s="34"/>
      <c r="F74" s="34"/>
      <c r="G74" s="34"/>
      <c r="H74" s="34"/>
    </row>
    <row r="75" spans="2:8" ht="13.5" thickBot="1" x14ac:dyDescent="0.25">
      <c r="B75" s="17"/>
      <c r="C75" s="18" t="s">
        <v>185</v>
      </c>
      <c r="D75" s="18" t="s">
        <v>186</v>
      </c>
      <c r="E75" s="18" t="s">
        <v>187</v>
      </c>
      <c r="F75" s="18" t="s">
        <v>188</v>
      </c>
      <c r="G75" s="18" t="s">
        <v>189</v>
      </c>
      <c r="H75" s="19" t="s">
        <v>201</v>
      </c>
    </row>
    <row r="76" spans="2:8" x14ac:dyDescent="0.2">
      <c r="B76" s="15" t="s">
        <v>715</v>
      </c>
      <c r="C76" s="34">
        <v>2.6629472807593452E-3</v>
      </c>
      <c r="D76" s="34">
        <v>7.7227961819125342E-3</v>
      </c>
      <c r="E76" s="34">
        <v>7.5609819860632602E-3</v>
      </c>
      <c r="F76" s="34">
        <v>8.5904687342362833E-3</v>
      </c>
      <c r="G76" s="34">
        <v>1.0212641766054482E-2</v>
      </c>
      <c r="H76" s="899">
        <v>1.4318648689708297E-2</v>
      </c>
    </row>
    <row r="77" spans="2:8" x14ac:dyDescent="0.2">
      <c r="B77" s="15" t="s">
        <v>716</v>
      </c>
      <c r="C77" s="34">
        <v>-7.0887991793394889E-2</v>
      </c>
      <c r="D77" s="34">
        <v>-0.12972106523567639</v>
      </c>
      <c r="E77" s="34">
        <v>-0.20473645742678315</v>
      </c>
      <c r="F77" s="34">
        <v>-0.3319291300480316</v>
      </c>
      <c r="G77" s="34">
        <v>-0.30133216127649654</v>
      </c>
      <c r="H77" s="899">
        <v>-0.22935323249173045</v>
      </c>
    </row>
    <row r="78" spans="2:8" x14ac:dyDescent="0.2">
      <c r="B78" s="15" t="s">
        <v>513</v>
      </c>
      <c r="C78" s="34">
        <v>0.21489360032968596</v>
      </c>
      <c r="D78" s="34">
        <v>0.10303607602346387</v>
      </c>
      <c r="E78" s="34">
        <v>5.9394602393450846E-2</v>
      </c>
      <c r="F78" s="34">
        <v>2.4784803814758449E-2</v>
      </c>
      <c r="G78" s="34">
        <v>4.8390510042044532E-2</v>
      </c>
      <c r="H78" s="899">
        <v>7.8812129317525015E-2</v>
      </c>
    </row>
    <row r="79" spans="2:8" x14ac:dyDescent="0.2">
      <c r="B79" s="15" t="s">
        <v>220</v>
      </c>
      <c r="C79" s="34">
        <v>-0.24077523649001797</v>
      </c>
      <c r="D79" s="34">
        <v>-0.35744351023651078</v>
      </c>
      <c r="E79" s="34">
        <v>-0.59846975505942623</v>
      </c>
      <c r="F79" s="34">
        <v>-0.91284036757105191</v>
      </c>
      <c r="G79" s="34">
        <v>-1.1196116151589806</v>
      </c>
      <c r="H79" s="899">
        <v>-1.3300964401056721</v>
      </c>
    </row>
    <row r="80" spans="2:8" x14ac:dyDescent="0.2">
      <c r="B80" s="15" t="s">
        <v>221</v>
      </c>
      <c r="C80" s="34">
        <v>3.271775454522885E-2</v>
      </c>
      <c r="D80" s="34">
        <v>0.17510764986162242</v>
      </c>
      <c r="E80" s="34">
        <v>0.43956173741989613</v>
      </c>
      <c r="F80" s="34">
        <v>0.74334417628348559</v>
      </c>
      <c r="G80" s="34">
        <v>0.63653105269333965</v>
      </c>
      <c r="H80" s="899">
        <v>0.64417362647214249</v>
      </c>
    </row>
    <row r="81" spans="2:8" x14ac:dyDescent="0.2">
      <c r="B81" s="15" t="s">
        <v>252</v>
      </c>
      <c r="C81" s="34">
        <v>5.4633740603502901E-2</v>
      </c>
      <c r="D81" s="34">
        <v>-0.19250284789207761</v>
      </c>
      <c r="E81" s="34">
        <v>-0.34197964300648209</v>
      </c>
      <c r="F81" s="34">
        <v>-0.28353642422979775</v>
      </c>
      <c r="G81" s="34">
        <v>-0.27835975676551783</v>
      </c>
      <c r="H81" s="899">
        <v>-0.30314700440907316</v>
      </c>
    </row>
    <row r="82" spans="2:8" ht="13.5" thickBot="1" x14ac:dyDescent="0.25">
      <c r="B82" s="16" t="s">
        <v>717</v>
      </c>
      <c r="C82" s="910">
        <v>-9.4181328049951496E-3</v>
      </c>
      <c r="D82" s="910">
        <v>-0.40152369747917849</v>
      </c>
      <c r="E82" s="910">
        <v>-0.6462295156793445</v>
      </c>
      <c r="F82" s="910">
        <v>-0.76017694175063721</v>
      </c>
      <c r="G82" s="910">
        <v>-1.0143819704656107</v>
      </c>
      <c r="H82" s="911">
        <v>-1.1396109212168082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theme="3"/>
  </sheetPr>
  <dimension ref="A1:H35"/>
  <sheetViews>
    <sheetView zoomScaleNormal="100" workbookViewId="0"/>
  </sheetViews>
  <sheetFormatPr defaultRowHeight="12.75" x14ac:dyDescent="0.2"/>
  <cols>
    <col min="1" max="1" width="9.140625" style="7"/>
    <col min="2" max="2" width="37.5703125" style="7" customWidth="1"/>
    <col min="3" max="8" width="11.42578125" style="7" customWidth="1"/>
    <col min="9" max="16384" width="9.140625" style="7"/>
  </cols>
  <sheetData>
    <row r="1" spans="1:2" ht="39.950000000000003" customHeight="1" x14ac:dyDescent="0.2">
      <c r="A1" s="9" t="s">
        <v>90</v>
      </c>
    </row>
    <row r="2" spans="1:2" ht="16.5" x14ac:dyDescent="0.25">
      <c r="B2" s="8" t="s">
        <v>66</v>
      </c>
    </row>
    <row r="25" spans="2:8" ht="13.5" thickBot="1" x14ac:dyDescent="0.25"/>
    <row r="26" spans="2:8" ht="13.5" thickBot="1" x14ac:dyDescent="0.25">
      <c r="B26" s="17"/>
      <c r="C26" s="18" t="s">
        <v>185</v>
      </c>
      <c r="D26" s="18" t="s">
        <v>186</v>
      </c>
      <c r="E26" s="18" t="s">
        <v>187</v>
      </c>
      <c r="F26" s="18" t="s">
        <v>188</v>
      </c>
      <c r="G26" s="18" t="s">
        <v>189</v>
      </c>
      <c r="H26" s="19" t="s">
        <v>201</v>
      </c>
    </row>
    <row r="27" spans="2:8" x14ac:dyDescent="0.2">
      <c r="B27" s="15" t="s">
        <v>718</v>
      </c>
      <c r="C27" s="34">
        <v>0.60430969343211938</v>
      </c>
      <c r="D27" s="34">
        <v>0.29657699510590874</v>
      </c>
      <c r="E27" s="34">
        <v>0.10495329219133979</v>
      </c>
      <c r="F27" s="34">
        <v>2.334929491019443E-2</v>
      </c>
      <c r="G27" s="34">
        <v>-0.12404321007984004</v>
      </c>
      <c r="H27" s="899">
        <v>-0.33904530272579425</v>
      </c>
    </row>
    <row r="28" spans="2:8" x14ac:dyDescent="0.2">
      <c r="B28" s="15" t="s">
        <v>719</v>
      </c>
      <c r="C28" s="34">
        <v>1.0438319090374824</v>
      </c>
      <c r="D28" s="34">
        <v>1.1459752936229941</v>
      </c>
      <c r="E28" s="34">
        <v>1.1554578821752954</v>
      </c>
      <c r="F28" s="34">
        <v>1.1195067038274233</v>
      </c>
      <c r="G28" s="34">
        <v>1.1290182276970018</v>
      </c>
      <c r="H28" s="899">
        <v>1.0937565016775472</v>
      </c>
    </row>
    <row r="29" spans="2:8" x14ac:dyDescent="0.2">
      <c r="B29" s="15" t="s">
        <v>720</v>
      </c>
      <c r="C29" s="34">
        <v>-0.65536776939021113</v>
      </c>
      <c r="D29" s="34">
        <v>-0.77397138974084401</v>
      </c>
      <c r="E29" s="34">
        <v>-0.87439311008693432</v>
      </c>
      <c r="F29" s="34">
        <v>-1.3010983780459062</v>
      </c>
      <c r="G29" s="34">
        <v>-1.3085757859029452</v>
      </c>
      <c r="H29" s="899">
        <v>-1.1710504639154762</v>
      </c>
    </row>
    <row r="30" spans="2:8" x14ac:dyDescent="0.2">
      <c r="B30" s="15" t="s">
        <v>721</v>
      </c>
      <c r="C30" s="34">
        <v>3.7175065721753193</v>
      </c>
      <c r="D30" s="34">
        <v>6.7537792401195645E-3</v>
      </c>
      <c r="E30" s="34">
        <v>2.1557928793024345E-2</v>
      </c>
      <c r="F30" s="34">
        <v>-2.3428034756024747</v>
      </c>
      <c r="G30" s="34">
        <v>-3.5136583721644712</v>
      </c>
      <c r="H30" s="899">
        <v>2.5875188845192802E-2</v>
      </c>
    </row>
    <row r="31" spans="2:8" x14ac:dyDescent="0.2">
      <c r="B31" s="15" t="s">
        <v>722</v>
      </c>
      <c r="C31" s="34">
        <v>-0.92524557055051682</v>
      </c>
      <c r="D31" s="34">
        <v>-0.81205085608155891</v>
      </c>
      <c r="E31" s="34">
        <v>-0.37057428310650692</v>
      </c>
      <c r="F31" s="34">
        <v>-0.32271446122923636</v>
      </c>
      <c r="G31" s="34">
        <v>-0.22985165816996292</v>
      </c>
      <c r="H31" s="899">
        <v>-0.12427161375670175</v>
      </c>
    </row>
    <row r="32" spans="2:8" x14ac:dyDescent="0.2">
      <c r="B32" s="15" t="s">
        <v>313</v>
      </c>
      <c r="C32" s="34">
        <v>-3.163173095777295</v>
      </c>
      <c r="D32" s="34">
        <v>0</v>
      </c>
      <c r="E32" s="34">
        <v>0</v>
      </c>
      <c r="F32" s="34">
        <v>0</v>
      </c>
      <c r="G32" s="34">
        <v>0</v>
      </c>
      <c r="H32" s="899">
        <v>0</v>
      </c>
    </row>
    <row r="33" spans="2:8" x14ac:dyDescent="0.2">
      <c r="B33" s="15" t="s">
        <v>723</v>
      </c>
      <c r="C33" s="34">
        <v>2.5205828946735398E-2</v>
      </c>
      <c r="D33" s="34">
        <v>0.10303716018635412</v>
      </c>
      <c r="E33" s="34">
        <v>-0.35063558505986159</v>
      </c>
      <c r="F33" s="34">
        <v>-0.1499531473228719</v>
      </c>
      <c r="G33" s="34">
        <v>0.20088337848566382</v>
      </c>
      <c r="H33" s="899">
        <v>0.28066957226817535</v>
      </c>
    </row>
    <row r="34" spans="2:8" x14ac:dyDescent="0.2">
      <c r="B34" s="15" t="s">
        <v>277</v>
      </c>
      <c r="C34" s="34">
        <v>0.64706756787363418</v>
      </c>
      <c r="D34" s="34">
        <v>-3.3679017667026301E-2</v>
      </c>
      <c r="E34" s="34">
        <v>-0.31363387509364316</v>
      </c>
      <c r="F34" s="34">
        <v>-2.9737134634628717</v>
      </c>
      <c r="G34" s="34">
        <v>-3.8462274201345537</v>
      </c>
      <c r="H34" s="899">
        <v>-0.23406611760705687</v>
      </c>
    </row>
    <row r="35" spans="2:8" ht="13.5" thickBot="1" x14ac:dyDescent="0.25">
      <c r="B35" s="16" t="s">
        <v>724</v>
      </c>
      <c r="C35" s="910">
        <v>0.11757729031338071</v>
      </c>
      <c r="D35" s="910">
        <v>-3.3679017667026301E-2</v>
      </c>
      <c r="E35" s="910">
        <v>-0.31363387509364316</v>
      </c>
      <c r="F35" s="910">
        <v>-0.60739269347192248</v>
      </c>
      <c r="G35" s="910">
        <v>-0.57255925328089852</v>
      </c>
      <c r="H35" s="911">
        <v>-0.23406611760705687</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3"/>
  </sheetPr>
  <dimension ref="A1:G19"/>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6.5" x14ac:dyDescent="0.25">
      <c r="B2" s="8" t="s">
        <v>67</v>
      </c>
    </row>
    <row r="3" spans="1:7" ht="13.5" thickBot="1" x14ac:dyDescent="0.25">
      <c r="B3" s="711"/>
      <c r="C3" s="712"/>
      <c r="D3" s="712"/>
      <c r="E3" s="712"/>
      <c r="F3" s="712"/>
      <c r="G3" s="713"/>
    </row>
    <row r="4" spans="1:7" x14ac:dyDescent="0.2">
      <c r="B4" s="714"/>
      <c r="C4" s="1477" t="s">
        <v>725</v>
      </c>
      <c r="D4" s="1477"/>
      <c r="E4" s="1477"/>
      <c r="F4" s="1477"/>
      <c r="G4" s="1478"/>
    </row>
    <row r="5" spans="1:7" x14ac:dyDescent="0.2">
      <c r="B5" s="666"/>
      <c r="C5" s="1479" t="s">
        <v>199</v>
      </c>
      <c r="D5" s="1479"/>
      <c r="E5" s="1479"/>
      <c r="F5" s="1479"/>
      <c r="G5" s="1480"/>
    </row>
    <row r="6" spans="1:7" x14ac:dyDescent="0.2">
      <c r="B6" s="134"/>
      <c r="C6" s="715" t="s">
        <v>185</v>
      </c>
      <c r="D6" s="715" t="s">
        <v>186</v>
      </c>
      <c r="E6" s="715" t="s">
        <v>187</v>
      </c>
      <c r="F6" s="715" t="s">
        <v>188</v>
      </c>
      <c r="G6" s="716" t="s">
        <v>189</v>
      </c>
    </row>
    <row r="7" spans="1:7" x14ac:dyDescent="0.2">
      <c r="B7" s="695" t="s">
        <v>312</v>
      </c>
      <c r="C7" s="122">
        <v>2.2241856283791179</v>
      </c>
      <c r="D7" s="122">
        <v>-0.29836167063153596</v>
      </c>
      <c r="E7" s="122">
        <v>-1.5927452705234089</v>
      </c>
      <c r="F7" s="122">
        <v>-3.9275308981422512</v>
      </c>
      <c r="G7" s="123">
        <v>-3.1809697047535792</v>
      </c>
    </row>
    <row r="8" spans="1:7" x14ac:dyDescent="0.2">
      <c r="B8" s="695" t="s">
        <v>316</v>
      </c>
      <c r="C8" s="122">
        <v>0.64706756787364839</v>
      </c>
      <c r="D8" s="122">
        <v>-3.3679017667040512E-2</v>
      </c>
      <c r="E8" s="122">
        <v>-0.31363387509364316</v>
      </c>
      <c r="F8" s="122">
        <v>-2.9737134634628717</v>
      </c>
      <c r="G8" s="123">
        <v>-3.8462274201345537</v>
      </c>
    </row>
    <row r="9" spans="1:7" x14ac:dyDescent="0.2">
      <c r="B9" s="30" t="s">
        <v>352</v>
      </c>
      <c r="C9" s="140">
        <v>-1.5771180605054695</v>
      </c>
      <c r="D9" s="140">
        <v>0.26468265296449545</v>
      </c>
      <c r="E9" s="140">
        <v>1.2791113954297657</v>
      </c>
      <c r="F9" s="140">
        <v>0.95381743467937952</v>
      </c>
      <c r="G9" s="153">
        <v>-0.66525771538097445</v>
      </c>
    </row>
    <row r="10" spans="1:7" x14ac:dyDescent="0.2">
      <c r="B10" s="717" t="s">
        <v>191</v>
      </c>
      <c r="C10" s="122"/>
      <c r="D10" s="122"/>
      <c r="E10" s="122"/>
      <c r="F10" s="122"/>
      <c r="G10" s="123"/>
    </row>
    <row r="11" spans="1:7" x14ac:dyDescent="0.2">
      <c r="B11" s="718" t="s">
        <v>313</v>
      </c>
      <c r="C11" s="122">
        <v>-3.2321349503093746</v>
      </c>
      <c r="D11" s="122">
        <v>-8.9462753446110238E-2</v>
      </c>
      <c r="E11" s="122">
        <v>-5.2053223366102519E-2</v>
      </c>
      <c r="F11" s="122">
        <v>-5.1176049809385782E-2</v>
      </c>
      <c r="G11" s="123">
        <v>-5.6466975918181839E-2</v>
      </c>
    </row>
    <row r="12" spans="1:7" ht="14.25" x14ac:dyDescent="0.2">
      <c r="B12" s="718" t="s">
        <v>944</v>
      </c>
      <c r="C12" s="122">
        <v>0.12512505831436727</v>
      </c>
      <c r="D12" s="122">
        <v>0.51749215421649808</v>
      </c>
      <c r="E12" s="122">
        <v>0.70505159476653034</v>
      </c>
      <c r="F12" s="122">
        <v>0.519837314617277</v>
      </c>
      <c r="G12" s="123">
        <v>0.41271336662940428</v>
      </c>
    </row>
    <row r="13" spans="1:7" x14ac:dyDescent="0.2">
      <c r="B13" s="718" t="s">
        <v>726</v>
      </c>
      <c r="C13" s="122">
        <v>3.5249917157162282E-2</v>
      </c>
      <c r="D13" s="122">
        <v>0.273790549711733</v>
      </c>
      <c r="E13" s="122">
        <v>0.45387373167887995</v>
      </c>
      <c r="F13" s="122">
        <v>0.15235004886347531</v>
      </c>
      <c r="G13" s="123">
        <v>5.4153917307668553E-2</v>
      </c>
    </row>
    <row r="14" spans="1:7" x14ac:dyDescent="0.2">
      <c r="B14" s="718" t="s">
        <v>727</v>
      </c>
      <c r="C14" s="122">
        <v>-0.29740723547208053</v>
      </c>
      <c r="D14" s="122">
        <v>6.0743275509559866E-2</v>
      </c>
      <c r="E14" s="122">
        <v>0.41134448244121369</v>
      </c>
      <c r="F14" s="122">
        <v>0.58720767740071445</v>
      </c>
      <c r="G14" s="123">
        <v>0.71922842191092262</v>
      </c>
    </row>
    <row r="15" spans="1:7" x14ac:dyDescent="0.2">
      <c r="B15" s="719" t="s">
        <v>728</v>
      </c>
      <c r="C15" s="122">
        <v>1.6786418545176489</v>
      </c>
      <c r="D15" s="122">
        <v>-4.3891949265556618E-2</v>
      </c>
      <c r="E15" s="122">
        <v>-3.8086231031601678E-2</v>
      </c>
      <c r="F15" s="122">
        <v>-0.19144642636274417</v>
      </c>
      <c r="G15" s="123">
        <v>-1.6216047710651529</v>
      </c>
    </row>
    <row r="16" spans="1:7" x14ac:dyDescent="0.2">
      <c r="B16" s="719" t="s">
        <v>729</v>
      </c>
      <c r="C16" s="122">
        <v>0.28322739848444578</v>
      </c>
      <c r="D16" s="122">
        <v>-0.46114089352749271</v>
      </c>
      <c r="E16" s="122">
        <v>-0.22290939049126271</v>
      </c>
      <c r="F16" s="122">
        <v>-0.17051473226066122</v>
      </c>
      <c r="G16" s="123">
        <v>-0.18302873961422056</v>
      </c>
    </row>
    <row r="17" spans="2:7" x14ac:dyDescent="0.2">
      <c r="B17" s="718" t="s">
        <v>730</v>
      </c>
      <c r="C17" s="122">
        <v>-0.13108141576327637</v>
      </c>
      <c r="D17" s="122">
        <v>9.2759842292493941E-2</v>
      </c>
      <c r="E17" s="122">
        <v>1.3674718942535214E-2</v>
      </c>
      <c r="F17" s="122">
        <v>-7.9004952357386235E-3</v>
      </c>
      <c r="G17" s="123">
        <v>-2.0871634140779249E-2</v>
      </c>
    </row>
    <row r="18" spans="2:7" x14ac:dyDescent="0.2">
      <c r="B18" s="718" t="s">
        <v>414</v>
      </c>
      <c r="C18" s="122">
        <v>-3.8738687434373108E-2</v>
      </c>
      <c r="D18" s="122">
        <v>-8.560757252662321E-2</v>
      </c>
      <c r="E18" s="122">
        <v>8.2157124895758903E-3</v>
      </c>
      <c r="F18" s="122">
        <v>0.11546009746644581</v>
      </c>
      <c r="G18" s="123">
        <v>3.0618699509354919E-2</v>
      </c>
    </row>
    <row r="19" spans="2:7" ht="13.5" thickBot="1" x14ac:dyDescent="0.25">
      <c r="B19" s="720" t="s">
        <v>1058</v>
      </c>
      <c r="C19" s="721"/>
      <c r="D19" s="721"/>
      <c r="E19" s="721"/>
      <c r="F19" s="721"/>
      <c r="G19" s="722"/>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theme="3"/>
  </sheetPr>
  <dimension ref="A1:G18"/>
  <sheetViews>
    <sheetView zoomScaleNormal="100" workbookViewId="0"/>
  </sheetViews>
  <sheetFormatPr defaultRowHeight="12.75" x14ac:dyDescent="0.2"/>
  <cols>
    <col min="1" max="1" width="9.140625" style="7"/>
    <col min="2" max="2" width="37.42578125" style="7" customWidth="1"/>
    <col min="3" max="7" width="10.85546875" style="7" customWidth="1"/>
    <col min="8" max="16384" width="9.140625" style="7"/>
  </cols>
  <sheetData>
    <row r="1" spans="1:7" ht="39.950000000000003" customHeight="1" x14ac:dyDescent="0.2">
      <c r="A1" s="9" t="s">
        <v>90</v>
      </c>
    </row>
    <row r="2" spans="1:7" ht="17.25" thickBot="1" x14ac:dyDescent="0.3">
      <c r="B2" s="8" t="s">
        <v>68</v>
      </c>
    </row>
    <row r="3" spans="1:7" ht="14.25" thickTop="1" thickBot="1" x14ac:dyDescent="0.25">
      <c r="B3" s="723"/>
      <c r="C3" s="724"/>
      <c r="D3" s="724"/>
      <c r="E3" s="725"/>
      <c r="F3" s="664"/>
      <c r="G3" s="726"/>
    </row>
    <row r="4" spans="1:7" x14ac:dyDescent="0.2">
      <c r="B4" s="727"/>
      <c r="C4" s="1353" t="s">
        <v>184</v>
      </c>
      <c r="D4" s="1353"/>
      <c r="E4" s="1353"/>
      <c r="F4" s="1353"/>
      <c r="G4" s="1354"/>
    </row>
    <row r="5" spans="1:7" x14ac:dyDescent="0.2">
      <c r="B5" s="728"/>
      <c r="C5" s="1375" t="s">
        <v>199</v>
      </c>
      <c r="D5" s="1375"/>
      <c r="E5" s="1375"/>
      <c r="F5" s="1375"/>
      <c r="G5" s="1376"/>
    </row>
    <row r="6" spans="1:7" x14ac:dyDescent="0.2">
      <c r="B6" s="728"/>
      <c r="C6" s="227" t="s">
        <v>185</v>
      </c>
      <c r="D6" s="227" t="s">
        <v>186</v>
      </c>
      <c r="E6" s="227" t="s">
        <v>187</v>
      </c>
      <c r="F6" s="227" t="s">
        <v>188</v>
      </c>
      <c r="G6" s="229" t="s">
        <v>189</v>
      </c>
    </row>
    <row r="7" spans="1:7" x14ac:dyDescent="0.2">
      <c r="B7" s="729" t="s">
        <v>601</v>
      </c>
      <c r="C7" s="730"/>
      <c r="D7" s="730"/>
      <c r="E7" s="730"/>
      <c r="F7" s="730"/>
      <c r="G7" s="731">
        <v>125.95208018036638</v>
      </c>
    </row>
    <row r="8" spans="1:7" x14ac:dyDescent="0.2">
      <c r="B8" s="1102" t="s">
        <v>731</v>
      </c>
      <c r="C8" s="730">
        <v>119.60761557230563</v>
      </c>
      <c r="D8" s="730">
        <v>120.08995706793139</v>
      </c>
      <c r="E8" s="730">
        <v>120.46262976378425</v>
      </c>
      <c r="F8" s="730">
        <v>123.19591574341131</v>
      </c>
      <c r="G8" s="732"/>
    </row>
    <row r="9" spans="1:7" x14ac:dyDescent="0.2">
      <c r="B9" s="1102" t="s">
        <v>732</v>
      </c>
      <c r="C9" s="730">
        <v>1</v>
      </c>
      <c r="D9" s="730">
        <v>1.5</v>
      </c>
      <c r="E9" s="730">
        <v>2</v>
      </c>
      <c r="F9" s="730">
        <v>2.5</v>
      </c>
      <c r="G9" s="732">
        <v>3</v>
      </c>
    </row>
    <row r="10" spans="1:7" x14ac:dyDescent="0.2">
      <c r="B10" s="1103" t="s">
        <v>733</v>
      </c>
      <c r="C10" s="730">
        <v>1.1960761557230564</v>
      </c>
      <c r="D10" s="730">
        <v>1.8013493560189708</v>
      </c>
      <c r="E10" s="730">
        <v>2.4092525952756851</v>
      </c>
      <c r="F10" s="730">
        <v>3.079897893585283</v>
      </c>
      <c r="G10" s="732">
        <v>3.7785624054109914</v>
      </c>
    </row>
    <row r="11" spans="1:7" x14ac:dyDescent="0.2">
      <c r="B11" s="733" t="s">
        <v>734</v>
      </c>
      <c r="C11" s="734">
        <v>120.8036917280287</v>
      </c>
      <c r="D11" s="734">
        <v>121.89130642395037</v>
      </c>
      <c r="E11" s="734">
        <v>122.87188235905994</v>
      </c>
      <c r="F11" s="734">
        <v>126.27581363699659</v>
      </c>
      <c r="G11" s="731">
        <v>129.73064258577736</v>
      </c>
    </row>
    <row r="12" spans="1:7" x14ac:dyDescent="0.2">
      <c r="B12" s="1183" t="s">
        <v>735</v>
      </c>
      <c r="C12" s="735">
        <v>0</v>
      </c>
      <c r="D12" s="735">
        <v>0.15334718254844118</v>
      </c>
      <c r="E12" s="735">
        <v>2.2283395629268114E-2</v>
      </c>
      <c r="F12" s="735">
        <v>-0.27576513124038399</v>
      </c>
      <c r="G12" s="735">
        <v>-0.28614388019447401</v>
      </c>
    </row>
    <row r="13" spans="1:7" x14ac:dyDescent="0.2">
      <c r="B13" s="736" t="s">
        <v>736</v>
      </c>
      <c r="C13" s="730"/>
      <c r="D13" s="730"/>
      <c r="E13" s="730"/>
      <c r="F13" s="730"/>
      <c r="G13" s="732"/>
    </row>
    <row r="14" spans="1:7" x14ac:dyDescent="0.2">
      <c r="B14" s="737" t="s">
        <v>316</v>
      </c>
      <c r="C14" s="730">
        <v>119.30630820809445</v>
      </c>
      <c r="D14" s="730">
        <v>120.90870685769609</v>
      </c>
      <c r="E14" s="730">
        <v>122.0769805222502</v>
      </c>
      <c r="F14" s="730">
        <v>123.80626918574681</v>
      </c>
      <c r="G14" s="732">
        <v>126.91738079478125</v>
      </c>
    </row>
    <row r="15" spans="1:7" x14ac:dyDescent="0.2">
      <c r="B15" s="1104" t="s">
        <v>737</v>
      </c>
      <c r="C15" s="730">
        <v>119.30630820809445</v>
      </c>
      <c r="D15" s="730">
        <v>120.75535967514764</v>
      </c>
      <c r="E15" s="730">
        <v>122.05469712662092</v>
      </c>
      <c r="F15" s="730">
        <v>124.0820343169872</v>
      </c>
      <c r="G15" s="732">
        <v>127.20352467497572</v>
      </c>
    </row>
    <row r="16" spans="1:7" x14ac:dyDescent="0.2">
      <c r="B16" s="738" t="s">
        <v>738</v>
      </c>
      <c r="C16" s="730"/>
      <c r="D16" s="730"/>
      <c r="E16" s="730"/>
      <c r="F16" s="730"/>
      <c r="G16" s="732"/>
    </row>
    <row r="17" spans="2:7" x14ac:dyDescent="0.2">
      <c r="B17" s="739" t="s">
        <v>739</v>
      </c>
      <c r="C17" s="730">
        <v>-0.30130736421118343</v>
      </c>
      <c r="D17" s="730">
        <v>0.66540260721625089</v>
      </c>
      <c r="E17" s="730">
        <v>1.5920673628366728</v>
      </c>
      <c r="F17" s="730">
        <v>0.8861185735758994</v>
      </c>
      <c r="G17" s="732">
        <v>1.2514444946093448</v>
      </c>
    </row>
    <row r="18" spans="2:7" ht="13.5" thickBot="1" x14ac:dyDescent="0.25">
      <c r="B18" s="740" t="s">
        <v>740</v>
      </c>
      <c r="C18" s="741">
        <v>-1.497383519934246</v>
      </c>
      <c r="D18" s="741">
        <v>-1.1359467488027235</v>
      </c>
      <c r="E18" s="741">
        <v>-0.81718523243901586</v>
      </c>
      <c r="F18" s="741">
        <v>-2.1937793200093836</v>
      </c>
      <c r="G18" s="742">
        <v>-2.5271179108016355</v>
      </c>
    </row>
  </sheetData>
  <mergeCells count="2">
    <mergeCell ref="C4:G4"/>
    <mergeCell ref="C5:G5"/>
  </mergeCells>
  <conditionalFormatting sqref="B17:B18">
    <cfRule type="cellIs" dxfId="3" priority="2" stopIfTrue="1" operator="equal">
      <formula>"End"</formula>
    </cfRule>
  </conditionalFormatting>
  <conditionalFormatting sqref="B16">
    <cfRule type="cellIs" dxfId="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theme="3"/>
  </sheetPr>
  <dimension ref="A1:H11"/>
  <sheetViews>
    <sheetView zoomScaleNormal="100" workbookViewId="0"/>
  </sheetViews>
  <sheetFormatPr defaultRowHeight="12.75" x14ac:dyDescent="0.2"/>
  <cols>
    <col min="1" max="1" width="9.140625" style="7"/>
    <col min="2" max="2" width="36" style="7" customWidth="1"/>
    <col min="3" max="8" width="9.28515625" style="7" customWidth="1"/>
    <col min="9" max="16384" width="9.140625" style="7"/>
  </cols>
  <sheetData>
    <row r="1" spans="1:8" ht="39.950000000000003" customHeight="1" x14ac:dyDescent="0.2">
      <c r="A1" s="9" t="s">
        <v>90</v>
      </c>
    </row>
    <row r="2" spans="1:8" ht="17.25" thickBot="1" x14ac:dyDescent="0.3">
      <c r="B2" s="8" t="s">
        <v>69</v>
      </c>
    </row>
    <row r="3" spans="1:8" ht="14.25" thickTop="1" thickBot="1" x14ac:dyDescent="0.25">
      <c r="B3" s="743"/>
      <c r="C3" s="744"/>
      <c r="D3" s="744"/>
      <c r="E3" s="744"/>
      <c r="F3" s="745"/>
      <c r="G3" s="746"/>
      <c r="H3" s="747"/>
    </row>
    <row r="4" spans="1:8" x14ac:dyDescent="0.2">
      <c r="B4" s="727"/>
      <c r="C4" s="1353" t="s">
        <v>184</v>
      </c>
      <c r="D4" s="1353"/>
      <c r="E4" s="1353"/>
      <c r="F4" s="1353"/>
      <c r="G4" s="1353"/>
      <c r="H4" s="1354"/>
    </row>
    <row r="5" spans="1:8" x14ac:dyDescent="0.2">
      <c r="B5" s="728"/>
      <c r="C5" s="1375" t="s">
        <v>199</v>
      </c>
      <c r="D5" s="1375"/>
      <c r="E5" s="1375"/>
      <c r="F5" s="1375"/>
      <c r="G5" s="1375"/>
      <c r="H5" s="1376"/>
    </row>
    <row r="6" spans="1:8" x14ac:dyDescent="0.2">
      <c r="B6" s="728"/>
      <c r="C6" s="227" t="s">
        <v>185</v>
      </c>
      <c r="D6" s="227" t="s">
        <v>186</v>
      </c>
      <c r="E6" s="227" t="s">
        <v>187</v>
      </c>
      <c r="F6" s="227" t="s">
        <v>188</v>
      </c>
      <c r="G6" s="227" t="s">
        <v>189</v>
      </c>
      <c r="H6" s="371" t="s">
        <v>201</v>
      </c>
    </row>
    <row r="7" spans="1:8" x14ac:dyDescent="0.2">
      <c r="B7" s="729" t="s">
        <v>601</v>
      </c>
      <c r="C7" s="748"/>
      <c r="D7" s="730"/>
      <c r="E7" s="730"/>
      <c r="F7" s="730"/>
      <c r="G7" s="731"/>
      <c r="H7" s="731">
        <v>130.06203008995229</v>
      </c>
    </row>
    <row r="8" spans="1:8" x14ac:dyDescent="0.2">
      <c r="B8" s="1102" t="s">
        <v>731</v>
      </c>
      <c r="C8" s="730">
        <v>119.30630820809445</v>
      </c>
      <c r="D8" s="730">
        <v>120.90870685769609</v>
      </c>
      <c r="E8" s="730">
        <v>122.0769805222502</v>
      </c>
      <c r="F8" s="730">
        <v>123.80626918574681</v>
      </c>
      <c r="G8" s="730">
        <v>126.91738079478125</v>
      </c>
      <c r="H8" s="732"/>
    </row>
    <row r="9" spans="1:8" x14ac:dyDescent="0.2">
      <c r="B9" s="1102" t="s">
        <v>732</v>
      </c>
      <c r="C9" s="730">
        <v>0.5</v>
      </c>
      <c r="D9" s="730">
        <v>1</v>
      </c>
      <c r="E9" s="730">
        <v>1.5</v>
      </c>
      <c r="F9" s="730">
        <v>2</v>
      </c>
      <c r="G9" s="730">
        <v>2.5</v>
      </c>
      <c r="H9" s="732">
        <v>3</v>
      </c>
    </row>
    <row r="10" spans="1:8" x14ac:dyDescent="0.2">
      <c r="B10" s="1103" t="s">
        <v>733</v>
      </c>
      <c r="C10" s="730">
        <v>0.59653154104047224</v>
      </c>
      <c r="D10" s="730">
        <v>1.209087068576961</v>
      </c>
      <c r="E10" s="730">
        <v>1.8311547078337529</v>
      </c>
      <c r="F10" s="730">
        <v>2.4761253837149364</v>
      </c>
      <c r="G10" s="730">
        <v>3.1729345198695316</v>
      </c>
      <c r="H10" s="732">
        <v>3.9018609026985684</v>
      </c>
    </row>
    <row r="11" spans="1:8" ht="13.5" thickBot="1" x14ac:dyDescent="0.25">
      <c r="B11" s="749" t="s">
        <v>734</v>
      </c>
      <c r="C11" s="750">
        <v>119.90283974913493</v>
      </c>
      <c r="D11" s="750">
        <v>122.11779392627305</v>
      </c>
      <c r="E11" s="750">
        <v>123.90813523008394</v>
      </c>
      <c r="F11" s="750">
        <v>126.28239456946174</v>
      </c>
      <c r="G11" s="750">
        <v>130.09031531465078</v>
      </c>
      <c r="H11" s="751">
        <v>133.96389099265085</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theme="3"/>
  </sheetPr>
  <dimension ref="A1:L39"/>
  <sheetViews>
    <sheetView zoomScaleNormal="100" workbookViewId="0"/>
  </sheetViews>
  <sheetFormatPr defaultRowHeight="12.75" x14ac:dyDescent="0.2"/>
  <cols>
    <col min="1" max="1" width="9.140625" style="7"/>
    <col min="2" max="2" width="11.5703125" style="7" customWidth="1"/>
    <col min="3" max="12" width="11.42578125" style="7" customWidth="1"/>
    <col min="13" max="13" width="13.140625" style="7" bestFit="1" customWidth="1"/>
    <col min="14" max="16384" width="9.140625" style="7"/>
  </cols>
  <sheetData>
    <row r="1" spans="1:2" ht="39.950000000000003" customHeight="1" x14ac:dyDescent="0.2">
      <c r="A1" s="9" t="s">
        <v>90</v>
      </c>
    </row>
    <row r="2" spans="1:2" ht="16.5" x14ac:dyDescent="0.25">
      <c r="B2" s="8" t="s">
        <v>70</v>
      </c>
    </row>
    <row r="3" spans="1:2" ht="16.5" x14ac:dyDescent="0.25">
      <c r="B3" s="8"/>
    </row>
    <row r="25" spans="2:12" ht="13.5" thickBot="1" x14ac:dyDescent="0.25"/>
    <row r="26" spans="2:12" ht="13.5" thickBot="1" x14ac:dyDescent="0.25">
      <c r="B26" s="17" t="s">
        <v>1274</v>
      </c>
      <c r="C26" s="18">
        <v>10</v>
      </c>
      <c r="D26" s="18">
        <v>20</v>
      </c>
      <c r="E26" s="18">
        <v>30</v>
      </c>
      <c r="F26" s="18">
        <v>40</v>
      </c>
      <c r="G26" s="18">
        <v>50</v>
      </c>
      <c r="H26" s="18">
        <v>60</v>
      </c>
      <c r="I26" s="18">
        <v>70</v>
      </c>
      <c r="J26" s="18">
        <v>80</v>
      </c>
      <c r="K26" s="18">
        <v>90</v>
      </c>
      <c r="L26" s="19" t="s">
        <v>741</v>
      </c>
    </row>
    <row r="27" spans="2:12" x14ac:dyDescent="0.2">
      <c r="B27" s="15" t="s">
        <v>564</v>
      </c>
      <c r="C27" s="34"/>
      <c r="D27" s="34"/>
      <c r="E27" s="34"/>
      <c r="F27" s="34"/>
      <c r="G27" s="34"/>
      <c r="H27" s="34"/>
      <c r="I27" s="34"/>
      <c r="J27" s="34"/>
      <c r="K27" s="34"/>
      <c r="L27" s="899">
        <v>7.0010853850552177</v>
      </c>
    </row>
    <row r="28" spans="2:12" x14ac:dyDescent="0.2">
      <c r="B28" s="15" t="s">
        <v>565</v>
      </c>
      <c r="C28" s="34"/>
      <c r="D28" s="34"/>
      <c r="E28" s="34"/>
      <c r="F28" s="34"/>
      <c r="G28" s="34"/>
      <c r="H28" s="34"/>
      <c r="I28" s="34"/>
      <c r="J28" s="34"/>
      <c r="K28" s="34"/>
      <c r="L28" s="899">
        <v>5.921293307306323</v>
      </c>
    </row>
    <row r="29" spans="2:12" x14ac:dyDescent="0.2">
      <c r="B29" s="15" t="s">
        <v>566</v>
      </c>
      <c r="C29" s="34"/>
      <c r="D29" s="34"/>
      <c r="E29" s="34"/>
      <c r="F29" s="34"/>
      <c r="G29" s="34"/>
      <c r="H29" s="34"/>
      <c r="I29" s="34"/>
      <c r="J29" s="34"/>
      <c r="K29" s="34"/>
      <c r="L29" s="899">
        <v>6.0000238570727964</v>
      </c>
    </row>
    <row r="30" spans="2:12" x14ac:dyDescent="0.2">
      <c r="B30" s="15" t="s">
        <v>567</v>
      </c>
      <c r="C30" s="34"/>
      <c r="D30" s="34"/>
      <c r="E30" s="34"/>
      <c r="F30" s="34"/>
      <c r="G30" s="34"/>
      <c r="H30" s="34"/>
      <c r="I30" s="34"/>
      <c r="J30" s="34"/>
      <c r="K30" s="34"/>
      <c r="L30" s="899">
        <v>4.5219850101643049</v>
      </c>
    </row>
    <row r="31" spans="2:12" x14ac:dyDescent="0.2">
      <c r="B31" s="15" t="s">
        <v>571</v>
      </c>
      <c r="C31" s="34"/>
      <c r="D31" s="34"/>
      <c r="E31" s="34"/>
      <c r="F31" s="34"/>
      <c r="G31" s="34"/>
      <c r="H31" s="34"/>
      <c r="I31" s="34"/>
      <c r="J31" s="34"/>
      <c r="K31" s="34"/>
      <c r="L31" s="899">
        <v>4.6129065532148008</v>
      </c>
    </row>
    <row r="32" spans="2:12" x14ac:dyDescent="0.2">
      <c r="B32" s="15" t="s">
        <v>542</v>
      </c>
      <c r="C32" s="34"/>
      <c r="D32" s="34"/>
      <c r="E32" s="34"/>
      <c r="F32" s="34"/>
      <c r="G32" s="34"/>
      <c r="H32" s="34"/>
      <c r="I32" s="34"/>
      <c r="J32" s="34"/>
      <c r="K32" s="34"/>
      <c r="L32" s="899">
        <v>3.8129317141017363</v>
      </c>
    </row>
    <row r="33" spans="2:12" x14ac:dyDescent="0.2">
      <c r="B33" s="15" t="s">
        <v>200</v>
      </c>
      <c r="C33" s="34"/>
      <c r="D33" s="34"/>
      <c r="E33" s="34"/>
      <c r="F33" s="34"/>
      <c r="G33" s="34"/>
      <c r="H33" s="34"/>
      <c r="I33" s="34"/>
      <c r="J33" s="34"/>
      <c r="K33" s="34"/>
      <c r="L33" s="899">
        <v>2.1693304577931642</v>
      </c>
    </row>
    <row r="34" spans="2:12" x14ac:dyDescent="0.2">
      <c r="B34" s="15" t="s">
        <v>185</v>
      </c>
      <c r="C34" s="34">
        <v>1.4163748529776636</v>
      </c>
      <c r="D34" s="34">
        <v>1.7331855541516537</v>
      </c>
      <c r="E34" s="34">
        <v>1.9631564639484258</v>
      </c>
      <c r="F34" s="34">
        <v>2.1612667017510021</v>
      </c>
      <c r="G34" s="34">
        <v>2.348476009208408</v>
      </c>
      <c r="H34" s="34">
        <v>2.5380370728892903</v>
      </c>
      <c r="I34" s="34">
        <v>2.7427696106259076</v>
      </c>
      <c r="J34" s="34">
        <v>2.9841024285980295</v>
      </c>
      <c r="K34" s="34">
        <v>3.320804863707326</v>
      </c>
      <c r="L34" s="899">
        <v>2.348476009208408</v>
      </c>
    </row>
    <row r="35" spans="2:12" x14ac:dyDescent="0.2">
      <c r="B35" s="15" t="s">
        <v>186</v>
      </c>
      <c r="C35" s="34">
        <v>0.33959617114447282</v>
      </c>
      <c r="D35" s="34">
        <v>0.82579116491697613</v>
      </c>
      <c r="E35" s="34">
        <v>1.1844856398358536</v>
      </c>
      <c r="F35" s="34">
        <v>1.4999172072727924</v>
      </c>
      <c r="G35" s="34">
        <v>1.8062064504640354</v>
      </c>
      <c r="H35" s="34">
        <v>2.1232525573740166</v>
      </c>
      <c r="I35" s="34">
        <v>2.4710850077255504</v>
      </c>
      <c r="J35" s="34">
        <v>2.8861908877229023</v>
      </c>
      <c r="K35" s="34">
        <v>3.4715008705920969</v>
      </c>
      <c r="L35" s="899">
        <v>1.8062064504640354</v>
      </c>
    </row>
    <row r="36" spans="2:12" x14ac:dyDescent="0.2">
      <c r="B36" s="15" t="s">
        <v>187</v>
      </c>
      <c r="C36" s="34">
        <v>-0.31166592215279243</v>
      </c>
      <c r="D36" s="34">
        <v>0.26377396245602203</v>
      </c>
      <c r="E36" s="34">
        <v>0.69995593907888098</v>
      </c>
      <c r="F36" s="34">
        <v>1.0979230507483506</v>
      </c>
      <c r="G36" s="34">
        <v>1.4981320716471256</v>
      </c>
      <c r="H36" s="34">
        <v>1.9204368947611004</v>
      </c>
      <c r="I36" s="34">
        <v>2.3906266495032344</v>
      </c>
      <c r="J36" s="34">
        <v>2.9585677546198212</v>
      </c>
      <c r="K36" s="34">
        <v>3.7680046640305025</v>
      </c>
      <c r="L36" s="899">
        <v>1.4981320716471256</v>
      </c>
    </row>
    <row r="37" spans="2:12" x14ac:dyDescent="0.2">
      <c r="B37" s="15" t="s">
        <v>188</v>
      </c>
      <c r="C37" s="34">
        <v>-0.5392856051482311</v>
      </c>
      <c r="D37" s="34">
        <v>1.8711418554456016E-2</v>
      </c>
      <c r="E37" s="34">
        <v>0.46290750306877593</v>
      </c>
      <c r="F37" s="34">
        <v>0.89295930009892843</v>
      </c>
      <c r="G37" s="34">
        <v>1.3366296205429951</v>
      </c>
      <c r="H37" s="34">
        <v>1.8123054795012488</v>
      </c>
      <c r="I37" s="34">
        <v>2.3487832563889164</v>
      </c>
      <c r="J37" s="34">
        <v>3.0039262831106357</v>
      </c>
      <c r="K37" s="34">
        <v>3.9470692717919098</v>
      </c>
      <c r="L37" s="899">
        <v>1.3366296205429951</v>
      </c>
    </row>
    <row r="38" spans="2:12" x14ac:dyDescent="0.2">
      <c r="B38" s="15" t="s">
        <v>189</v>
      </c>
      <c r="C38" s="34">
        <v>-0.76253123074112517</v>
      </c>
      <c r="D38" s="34">
        <v>-0.21703377987790806</v>
      </c>
      <c r="E38" s="34">
        <v>0.25188385961471282</v>
      </c>
      <c r="F38" s="34">
        <v>0.72564963294524742</v>
      </c>
      <c r="G38" s="34">
        <v>1.2210394376555893</v>
      </c>
      <c r="H38" s="34">
        <v>1.7579643027566898</v>
      </c>
      <c r="I38" s="34">
        <v>2.3690569728007715</v>
      </c>
      <c r="J38" s="34">
        <v>3.1212927776136339</v>
      </c>
      <c r="K38" s="34">
        <v>4.2123840060985085</v>
      </c>
      <c r="L38" s="899">
        <v>1.2210394376555893</v>
      </c>
    </row>
    <row r="39" spans="2:12" ht="13.5" thickBot="1" x14ac:dyDescent="0.25">
      <c r="B39" s="16" t="s">
        <v>201</v>
      </c>
      <c r="C39" s="910">
        <v>-1.1237134598431506</v>
      </c>
      <c r="D39" s="910">
        <v>-0.52847027142182768</v>
      </c>
      <c r="E39" s="910">
        <v>-1.3208630129140975E-2</v>
      </c>
      <c r="F39" s="910">
        <v>0.50842429194394412</v>
      </c>
      <c r="G39" s="910">
        <v>1.0543254620475733</v>
      </c>
      <c r="H39" s="910">
        <v>1.6464066623185394</v>
      </c>
      <c r="I39" s="910">
        <v>2.3206720660018836</v>
      </c>
      <c r="J39" s="910">
        <v>3.1511060656440302</v>
      </c>
      <c r="K39" s="910">
        <v>4.3562232678072776</v>
      </c>
      <c r="L39" s="911">
        <v>1.0543254620475733</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theme="3"/>
  </sheetPr>
  <dimension ref="A1:L41"/>
  <sheetViews>
    <sheetView zoomScaleNormal="100" workbookViewId="0"/>
  </sheetViews>
  <sheetFormatPr defaultRowHeight="12.75" x14ac:dyDescent="0.2"/>
  <cols>
    <col min="1" max="1" width="9.140625" style="7"/>
    <col min="2" max="2" width="13.28515625" style="7" customWidth="1"/>
    <col min="3" max="12" width="11.42578125" style="7" customWidth="1"/>
    <col min="13" max="16384" width="9.140625" style="7"/>
  </cols>
  <sheetData>
    <row r="1" spans="1:2" ht="39.950000000000003" customHeight="1" x14ac:dyDescent="0.2">
      <c r="A1" s="9" t="s">
        <v>90</v>
      </c>
    </row>
    <row r="2" spans="1:2" ht="16.5" x14ac:dyDescent="0.25">
      <c r="B2" s="8" t="s">
        <v>71</v>
      </c>
    </row>
    <row r="3" spans="1:2" ht="16.5" x14ac:dyDescent="0.25">
      <c r="B3" s="8"/>
    </row>
    <row r="27" spans="2:12" ht="13.5" thickBot="1" x14ac:dyDescent="0.25"/>
    <row r="28" spans="2:12" ht="13.5" thickBot="1" x14ac:dyDescent="0.25">
      <c r="B28" s="1164" t="s">
        <v>1274</v>
      </c>
      <c r="C28" s="1165">
        <v>10</v>
      </c>
      <c r="D28" s="1165">
        <v>20</v>
      </c>
      <c r="E28" s="1165">
        <v>30</v>
      </c>
      <c r="F28" s="1165">
        <v>40</v>
      </c>
      <c r="G28" s="1165">
        <v>50</v>
      </c>
      <c r="H28" s="1165">
        <v>60</v>
      </c>
      <c r="I28" s="1165">
        <v>70</v>
      </c>
      <c r="J28" s="1165">
        <v>80</v>
      </c>
      <c r="K28" s="1165">
        <v>90</v>
      </c>
      <c r="L28" s="1181" t="s">
        <v>741</v>
      </c>
    </row>
    <row r="29" spans="2:12" x14ac:dyDescent="0.2">
      <c r="B29" s="1162" t="s">
        <v>564</v>
      </c>
      <c r="C29" s="1157"/>
      <c r="D29" s="1157"/>
      <c r="E29" s="1157"/>
      <c r="F29" s="1157"/>
      <c r="G29" s="1157"/>
      <c r="H29" s="1157"/>
      <c r="I29" s="1157"/>
      <c r="J29" s="1157"/>
      <c r="K29" s="1157"/>
      <c r="L29" s="1158">
        <v>36.246838869171235</v>
      </c>
    </row>
    <row r="30" spans="2:12" x14ac:dyDescent="0.2">
      <c r="B30" s="1162" t="s">
        <v>565</v>
      </c>
      <c r="C30" s="1157"/>
      <c r="D30" s="1157"/>
      <c r="E30" s="1157"/>
      <c r="F30" s="1157"/>
      <c r="G30" s="1157"/>
      <c r="H30" s="1157"/>
      <c r="I30" s="1157"/>
      <c r="J30" s="1157"/>
      <c r="K30" s="1157"/>
      <c r="L30" s="1158">
        <v>36.63779430266699</v>
      </c>
    </row>
    <row r="31" spans="2:12" x14ac:dyDescent="0.2">
      <c r="B31" s="1162" t="s">
        <v>566</v>
      </c>
      <c r="C31" s="1157"/>
      <c r="D31" s="1157"/>
      <c r="E31" s="1157"/>
      <c r="F31" s="1157"/>
      <c r="G31" s="1157"/>
      <c r="H31" s="1157"/>
      <c r="I31" s="1157"/>
      <c r="J31" s="1157"/>
      <c r="K31" s="1157"/>
      <c r="L31" s="1158">
        <v>35.917328514910459</v>
      </c>
    </row>
    <row r="32" spans="2:12" x14ac:dyDescent="0.2">
      <c r="B32" s="1162" t="s">
        <v>567</v>
      </c>
      <c r="C32" s="1157"/>
      <c r="D32" s="1157"/>
      <c r="E32" s="1157"/>
      <c r="F32" s="1157"/>
      <c r="G32" s="1157"/>
      <c r="H32" s="1157"/>
      <c r="I32" s="1157"/>
      <c r="J32" s="1157"/>
      <c r="K32" s="1157"/>
      <c r="L32" s="1158">
        <v>35.824719748085634</v>
      </c>
    </row>
    <row r="33" spans="2:12" x14ac:dyDescent="0.2">
      <c r="B33" s="1162" t="s">
        <v>571</v>
      </c>
      <c r="C33" s="1157"/>
      <c r="D33" s="1157"/>
      <c r="E33" s="1157"/>
      <c r="F33" s="1157"/>
      <c r="G33" s="1157"/>
      <c r="H33" s="1157"/>
      <c r="I33" s="1157"/>
      <c r="J33" s="1157"/>
      <c r="K33" s="1157"/>
      <c r="L33" s="1158">
        <v>35.674136282092142</v>
      </c>
    </row>
    <row r="34" spans="2:12" x14ac:dyDescent="0.2">
      <c r="B34" s="1162" t="s">
        <v>542</v>
      </c>
      <c r="C34" s="1157"/>
      <c r="D34" s="1157"/>
      <c r="E34" s="1157"/>
      <c r="F34" s="1157"/>
      <c r="G34" s="1157"/>
      <c r="H34" s="1157"/>
      <c r="I34" s="1157"/>
      <c r="J34" s="1157"/>
      <c r="K34" s="1157"/>
      <c r="L34" s="1158">
        <v>35.942339776230881</v>
      </c>
    </row>
    <row r="35" spans="2:12" x14ac:dyDescent="0.2">
      <c r="B35" s="1162" t="s">
        <v>200</v>
      </c>
      <c r="C35" s="1157"/>
      <c r="D35" s="1157"/>
      <c r="E35" s="1157"/>
      <c r="F35" s="1157"/>
      <c r="G35" s="1157"/>
      <c r="H35" s="1157"/>
      <c r="I35" s="1157"/>
      <c r="J35" s="1157"/>
      <c r="K35" s="1157"/>
      <c r="L35" s="1158">
        <v>36.678727138081307</v>
      </c>
    </row>
    <row r="36" spans="2:12" x14ac:dyDescent="0.2">
      <c r="B36" s="1162" t="s">
        <v>185</v>
      </c>
      <c r="C36" s="1157">
        <v>35.621952892878085</v>
      </c>
      <c r="D36" s="1157">
        <v>35.919379352924054</v>
      </c>
      <c r="E36" s="1157">
        <v>36.13312664884689</v>
      </c>
      <c r="F36" s="1157">
        <v>36.315030504656001</v>
      </c>
      <c r="G36" s="1157">
        <v>36.484149042987852</v>
      </c>
      <c r="H36" s="1157">
        <v>36.652107216796274</v>
      </c>
      <c r="I36" s="1157">
        <v>36.830768378753689</v>
      </c>
      <c r="J36" s="1157">
        <v>37.038958708461955</v>
      </c>
      <c r="K36" s="1157">
        <v>37.326659220358756</v>
      </c>
      <c r="L36" s="1158">
        <v>36.484149042987852</v>
      </c>
    </row>
    <row r="37" spans="2:12" x14ac:dyDescent="0.2">
      <c r="B37" s="1162" t="s">
        <v>186</v>
      </c>
      <c r="C37" s="1157">
        <v>35.582112799966758</v>
      </c>
      <c r="D37" s="1157">
        <v>35.957608576938796</v>
      </c>
      <c r="E37" s="1157">
        <v>36.223672007203838</v>
      </c>
      <c r="F37" s="1157">
        <v>36.446385684849382</v>
      </c>
      <c r="G37" s="1157">
        <v>36.649126176755097</v>
      </c>
      <c r="H37" s="1157">
        <v>36.844644007068965</v>
      </c>
      <c r="I37" s="1157">
        <v>37.045431988413974</v>
      </c>
      <c r="J37" s="1157">
        <v>37.273233928496701</v>
      </c>
      <c r="K37" s="1157">
        <v>37.581467391047234</v>
      </c>
      <c r="L37" s="1158">
        <v>36.649126176755097</v>
      </c>
    </row>
    <row r="38" spans="2:12" x14ac:dyDescent="0.2">
      <c r="B38" s="1162" t="s">
        <v>187</v>
      </c>
      <c r="C38" s="1157">
        <v>35.404233374251092</v>
      </c>
      <c r="D38" s="1157">
        <v>35.872809360149645</v>
      </c>
      <c r="E38" s="1157">
        <v>36.19861510367695</v>
      </c>
      <c r="F38" s="1157">
        <v>36.465685505901725</v>
      </c>
      <c r="G38" s="1157">
        <v>36.702772579702234</v>
      </c>
      <c r="H38" s="1157">
        <v>36.924230407447908</v>
      </c>
      <c r="I38" s="1157">
        <v>37.139299196805752</v>
      </c>
      <c r="J38" s="1157">
        <v>37.362885612083204</v>
      </c>
      <c r="K38" s="1157">
        <v>37.645609197856871</v>
      </c>
      <c r="L38" s="1158">
        <v>36.702772579702234</v>
      </c>
    </row>
    <row r="39" spans="2:12" x14ac:dyDescent="0.2">
      <c r="B39" s="1162" t="s">
        <v>188</v>
      </c>
      <c r="C39" s="1157">
        <v>35.257860878440646</v>
      </c>
      <c r="D39" s="1157">
        <v>35.797864542694214</v>
      </c>
      <c r="E39" s="1157">
        <v>36.170841893307859</v>
      </c>
      <c r="F39" s="1157">
        <v>36.474418764474173</v>
      </c>
      <c r="G39" s="1157">
        <v>36.741729982673313</v>
      </c>
      <c r="H39" s="1157">
        <v>36.988994764795954</v>
      </c>
      <c r="I39" s="1157">
        <v>37.226206978642423</v>
      </c>
      <c r="J39" s="1157">
        <v>37.462966878153445</v>
      </c>
      <c r="K39" s="1157">
        <v>37.744918768523007</v>
      </c>
      <c r="L39" s="1158">
        <v>36.741729982673313</v>
      </c>
    </row>
    <row r="40" spans="2:12" x14ac:dyDescent="0.2">
      <c r="B40" s="1162" t="s">
        <v>189</v>
      </c>
      <c r="C40" s="1157">
        <v>34.987877272917835</v>
      </c>
      <c r="D40" s="1157">
        <v>35.577370582910845</v>
      </c>
      <c r="E40" s="1157">
        <v>35.985284730328388</v>
      </c>
      <c r="F40" s="1157">
        <v>36.317948034877602</v>
      </c>
      <c r="G40" s="1157">
        <v>36.611523875196845</v>
      </c>
      <c r="H40" s="1157">
        <v>36.883802911018776</v>
      </c>
      <c r="I40" s="1157">
        <v>37.145865080630848</v>
      </c>
      <c r="J40" s="1157">
        <v>37.410059111243129</v>
      </c>
      <c r="K40" s="1157">
        <v>37.731187548810894</v>
      </c>
      <c r="L40" s="1158">
        <v>36.611523875196845</v>
      </c>
    </row>
    <row r="41" spans="2:12" ht="13.5" thickBot="1" x14ac:dyDescent="0.25">
      <c r="B41" s="1163" t="s">
        <v>201</v>
      </c>
      <c r="C41" s="1159">
        <v>34.910300451358005</v>
      </c>
      <c r="D41" s="1159">
        <v>35.548794898913343</v>
      </c>
      <c r="E41" s="1159">
        <v>35.991357617179006</v>
      </c>
      <c r="F41" s="1159">
        <v>36.352921012265398</v>
      </c>
      <c r="G41" s="1159">
        <v>36.672652252479764</v>
      </c>
      <c r="H41" s="1159">
        <v>36.969913181997789</v>
      </c>
      <c r="I41" s="1159">
        <v>37.256887530594938</v>
      </c>
      <c r="J41" s="1159">
        <v>37.549138710414368</v>
      </c>
      <c r="K41" s="1159">
        <v>37.910041344245059</v>
      </c>
      <c r="L41" s="1160">
        <v>36.672652252479764</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theme="3"/>
  </sheetPr>
  <dimension ref="A1:I11"/>
  <sheetViews>
    <sheetView zoomScaleNormal="100" workbookViewId="0"/>
  </sheetViews>
  <sheetFormatPr defaultRowHeight="12.75" x14ac:dyDescent="0.2"/>
  <cols>
    <col min="1" max="1" width="9.140625" style="7"/>
    <col min="2" max="2" width="20.140625" style="7" customWidth="1"/>
    <col min="3" max="3" width="9" style="7" customWidth="1"/>
    <col min="4" max="9" width="10.42578125" style="7" customWidth="1"/>
    <col min="10" max="16384" width="9.140625" style="7"/>
  </cols>
  <sheetData>
    <row r="1" spans="1:9" ht="39.950000000000003" customHeight="1" x14ac:dyDescent="0.2">
      <c r="A1" s="9" t="s">
        <v>90</v>
      </c>
    </row>
    <row r="2" spans="1:9" ht="16.5" x14ac:dyDescent="0.25">
      <c r="B2" s="8" t="s">
        <v>72</v>
      </c>
    </row>
    <row r="3" spans="1:9" ht="13.5" thickBot="1" x14ac:dyDescent="0.25">
      <c r="B3" s="752"/>
      <c r="C3" s="753"/>
      <c r="D3" s="753"/>
      <c r="E3" s="753"/>
      <c r="F3" s="753"/>
      <c r="G3" s="753"/>
      <c r="H3" s="753"/>
      <c r="I3" s="754"/>
    </row>
    <row r="4" spans="1:9" x14ac:dyDescent="0.2">
      <c r="B4" s="755"/>
      <c r="C4" s="756"/>
      <c r="D4" s="1481" t="s">
        <v>742</v>
      </c>
      <c r="E4" s="1481"/>
      <c r="F4" s="1481"/>
      <c r="G4" s="1481"/>
      <c r="H4" s="1481"/>
      <c r="I4" s="1482"/>
    </row>
    <row r="5" spans="1:9" x14ac:dyDescent="0.2">
      <c r="B5" s="757"/>
      <c r="C5" s="758"/>
      <c r="D5" s="1483" t="s">
        <v>743</v>
      </c>
      <c r="E5" s="1483"/>
      <c r="F5" s="1483"/>
      <c r="G5" s="1483"/>
      <c r="H5" s="1483"/>
      <c r="I5" s="1484"/>
    </row>
    <row r="6" spans="1:9" x14ac:dyDescent="0.2">
      <c r="B6" s="757"/>
      <c r="C6" s="758"/>
      <c r="D6" s="1105">
        <v>-3</v>
      </c>
      <c r="E6" s="1105">
        <v>-2</v>
      </c>
      <c r="F6" s="1105">
        <v>-1</v>
      </c>
      <c r="G6" s="1105">
        <v>0</v>
      </c>
      <c r="H6" s="1105">
        <v>1</v>
      </c>
      <c r="I6" s="1106">
        <v>2</v>
      </c>
    </row>
    <row r="7" spans="1:9" x14ac:dyDescent="0.2">
      <c r="B7" s="1485" t="s">
        <v>744</v>
      </c>
      <c r="C7" s="759">
        <v>-20</v>
      </c>
      <c r="D7" s="760">
        <v>1.3764967336295229</v>
      </c>
      <c r="E7" s="760">
        <v>1.4336217738289747E-2</v>
      </c>
      <c r="F7" s="760">
        <v>-1.3348751444388398</v>
      </c>
      <c r="G7" s="760">
        <v>-2.6715135235150882</v>
      </c>
      <c r="H7" s="760">
        <v>-3.9959406595857558</v>
      </c>
      <c r="I7" s="761">
        <v>-5.3085045476277202</v>
      </c>
    </row>
    <row r="8" spans="1:9" x14ac:dyDescent="0.2">
      <c r="B8" s="1486"/>
      <c r="C8" s="759">
        <v>-10</v>
      </c>
      <c r="D8" s="760">
        <v>1.5200656369237748</v>
      </c>
      <c r="E8" s="760">
        <v>5.7742356270551909E-2</v>
      </c>
      <c r="F8" s="760">
        <v>-1.3896729963137062</v>
      </c>
      <c r="G8" s="760">
        <v>-2.822613493488987</v>
      </c>
      <c r="H8" s="760">
        <v>-4.2414955945421013</v>
      </c>
      <c r="I8" s="761">
        <v>-5.6467199344641585</v>
      </c>
    </row>
    <row r="9" spans="1:9" x14ac:dyDescent="0.2">
      <c r="B9" s="1486"/>
      <c r="C9" s="759">
        <v>0</v>
      </c>
      <c r="D9" s="760">
        <v>1.6636345402180552</v>
      </c>
      <c r="E9" s="760">
        <v>0.10114849480282828</v>
      </c>
      <c r="F9" s="760">
        <v>-1.4444708481885584</v>
      </c>
      <c r="G9" s="762">
        <v>-2.9737134634628717</v>
      </c>
      <c r="H9" s="760">
        <v>-4.4870505294984184</v>
      </c>
      <c r="I9" s="761">
        <v>-5.9849353213005827</v>
      </c>
    </row>
    <row r="10" spans="1:9" x14ac:dyDescent="0.2">
      <c r="B10" s="1486"/>
      <c r="C10" s="759">
        <v>10</v>
      </c>
      <c r="D10" s="760">
        <v>1.8072034435123214</v>
      </c>
      <c r="E10" s="760">
        <v>0.14455463333509044</v>
      </c>
      <c r="F10" s="760">
        <v>-1.499268700063439</v>
      </c>
      <c r="G10" s="760">
        <v>-3.1248134334367847</v>
      </c>
      <c r="H10" s="760">
        <v>-4.7326054644547497</v>
      </c>
      <c r="I10" s="761">
        <v>-6.3231507081370211</v>
      </c>
    </row>
    <row r="11" spans="1:9" ht="13.5" thickBot="1" x14ac:dyDescent="0.25">
      <c r="B11" s="1487"/>
      <c r="C11" s="763">
        <v>20</v>
      </c>
      <c r="D11" s="764">
        <v>1.9507723468066018</v>
      </c>
      <c r="E11" s="764">
        <v>0.18796077186736682</v>
      </c>
      <c r="F11" s="764">
        <v>-1.5540665519382912</v>
      </c>
      <c r="G11" s="764">
        <v>-3.2759134034106694</v>
      </c>
      <c r="H11" s="764">
        <v>-4.9781603994110668</v>
      </c>
      <c r="I11" s="765">
        <v>-6.6613660949734452</v>
      </c>
    </row>
  </sheetData>
  <mergeCells count="3">
    <mergeCell ref="D4:I4"/>
    <mergeCell ref="D5:I5"/>
    <mergeCell ref="B7:B11"/>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3"/>
  </sheetPr>
  <dimension ref="A1:CU46"/>
  <sheetViews>
    <sheetView zoomScaleNormal="100" workbookViewId="0"/>
  </sheetViews>
  <sheetFormatPr defaultRowHeight="12.75" x14ac:dyDescent="0.2"/>
  <cols>
    <col min="1" max="1" width="9.140625" style="7"/>
    <col min="2" max="2" width="41" style="7" customWidth="1"/>
    <col min="3" max="99" width="11.28515625" style="7" customWidth="1"/>
    <col min="100" max="16384" width="9.140625" style="7"/>
  </cols>
  <sheetData>
    <row r="1" spans="1:2" ht="39.950000000000003" customHeight="1" x14ac:dyDescent="0.2">
      <c r="A1" s="9" t="s">
        <v>90</v>
      </c>
    </row>
    <row r="2" spans="1:2" ht="16.5" x14ac:dyDescent="0.25">
      <c r="B2" s="8" t="s">
        <v>73</v>
      </c>
    </row>
    <row r="3" spans="1:2" ht="16.5" x14ac:dyDescent="0.25">
      <c r="B3" s="8"/>
    </row>
    <row r="25" spans="2:99" ht="13.5" thickBot="1" x14ac:dyDescent="0.25"/>
    <row r="26" spans="2:99" ht="13.5" thickBot="1" x14ac:dyDescent="0.25">
      <c r="B26" s="17"/>
      <c r="C26" s="18" t="s">
        <v>1169</v>
      </c>
      <c r="D26" s="18" t="s">
        <v>1170</v>
      </c>
      <c r="E26" s="18" t="s">
        <v>1171</v>
      </c>
      <c r="F26" s="18" t="s">
        <v>1172</v>
      </c>
      <c r="G26" s="18" t="s">
        <v>1173</v>
      </c>
      <c r="H26" s="18" t="s">
        <v>1174</v>
      </c>
      <c r="I26" s="18" t="s">
        <v>1175</v>
      </c>
      <c r="J26" s="18" t="s">
        <v>1176</v>
      </c>
      <c r="K26" s="18" t="s">
        <v>1177</v>
      </c>
      <c r="L26" s="18" t="s">
        <v>1178</v>
      </c>
      <c r="M26" s="18" t="s">
        <v>1179</v>
      </c>
      <c r="N26" s="18" t="s">
        <v>1180</v>
      </c>
      <c r="O26" s="18" t="s">
        <v>1181</v>
      </c>
      <c r="P26" s="18" t="s">
        <v>1182</v>
      </c>
      <c r="Q26" s="18" t="s">
        <v>1183</v>
      </c>
      <c r="R26" s="18" t="s">
        <v>1184</v>
      </c>
      <c r="S26" s="18" t="s">
        <v>1185</v>
      </c>
      <c r="T26" s="18" t="s">
        <v>1186</v>
      </c>
      <c r="U26" s="18" t="s">
        <v>1187</v>
      </c>
      <c r="V26" s="18" t="s">
        <v>1188</v>
      </c>
      <c r="W26" s="18" t="s">
        <v>1189</v>
      </c>
      <c r="X26" s="18" t="s">
        <v>1190</v>
      </c>
      <c r="Y26" s="18" t="s">
        <v>1191</v>
      </c>
      <c r="Z26" s="18" t="s">
        <v>1192</v>
      </c>
      <c r="AA26" s="18" t="s">
        <v>1193</v>
      </c>
      <c r="AB26" s="18" t="s">
        <v>1194</v>
      </c>
      <c r="AC26" s="18" t="s">
        <v>1195</v>
      </c>
      <c r="AD26" s="18" t="s">
        <v>1196</v>
      </c>
      <c r="AE26" s="18" t="s">
        <v>1197</v>
      </c>
      <c r="AF26" s="18" t="s">
        <v>1198</v>
      </c>
      <c r="AG26" s="18" t="s">
        <v>1199</v>
      </c>
      <c r="AH26" s="18" t="s">
        <v>1200</v>
      </c>
      <c r="AI26" s="18" t="s">
        <v>1201</v>
      </c>
      <c r="AJ26" s="18" t="s">
        <v>1202</v>
      </c>
      <c r="AK26" s="18" t="s">
        <v>1203</v>
      </c>
      <c r="AL26" s="18" t="s">
        <v>1204</v>
      </c>
      <c r="AM26" s="18" t="s">
        <v>1205</v>
      </c>
      <c r="AN26" s="18" t="s">
        <v>1206</v>
      </c>
      <c r="AO26" s="18" t="s">
        <v>1207</v>
      </c>
      <c r="AP26" s="18" t="s">
        <v>1208</v>
      </c>
      <c r="AQ26" s="18" t="s">
        <v>1209</v>
      </c>
      <c r="AR26" s="18" t="s">
        <v>1210</v>
      </c>
      <c r="AS26" s="18" t="s">
        <v>1211</v>
      </c>
      <c r="AT26" s="18" t="s">
        <v>1212</v>
      </c>
      <c r="AU26" s="18" t="s">
        <v>1213</v>
      </c>
      <c r="AV26" s="18" t="s">
        <v>1214</v>
      </c>
      <c r="AW26" s="18" t="s">
        <v>1215</v>
      </c>
      <c r="AX26" s="18" t="s">
        <v>1216</v>
      </c>
      <c r="AY26" s="18" t="s">
        <v>1217</v>
      </c>
      <c r="AZ26" s="18" t="s">
        <v>1218</v>
      </c>
      <c r="BA26" s="18" t="s">
        <v>1219</v>
      </c>
      <c r="BB26" s="18" t="s">
        <v>1220</v>
      </c>
      <c r="BC26" s="18" t="s">
        <v>1221</v>
      </c>
      <c r="BD26" s="18" t="s">
        <v>1222</v>
      </c>
      <c r="BE26" s="18" t="s">
        <v>1223</v>
      </c>
      <c r="BF26" s="18" t="s">
        <v>1224</v>
      </c>
      <c r="BG26" s="18" t="s">
        <v>1225</v>
      </c>
      <c r="BH26" s="18" t="s">
        <v>1226</v>
      </c>
      <c r="BI26" s="18" t="s">
        <v>1227</v>
      </c>
      <c r="BJ26" s="18" t="s">
        <v>1228</v>
      </c>
      <c r="BK26" s="18" t="s">
        <v>1229</v>
      </c>
      <c r="BL26" s="18" t="s">
        <v>1230</v>
      </c>
      <c r="BM26" s="18" t="s">
        <v>1231</v>
      </c>
      <c r="BN26" s="18" t="s">
        <v>1232</v>
      </c>
      <c r="BO26" s="18" t="s">
        <v>1233</v>
      </c>
      <c r="BP26" s="18" t="s">
        <v>1234</v>
      </c>
      <c r="BQ26" s="18" t="s">
        <v>1235</v>
      </c>
      <c r="BR26" s="18" t="s">
        <v>1236</v>
      </c>
      <c r="BS26" s="18" t="s">
        <v>1237</v>
      </c>
      <c r="BT26" s="18" t="s">
        <v>1238</v>
      </c>
      <c r="BU26" s="18" t="s">
        <v>1239</v>
      </c>
      <c r="BV26" s="18" t="s">
        <v>1240</v>
      </c>
      <c r="BW26" s="18" t="s">
        <v>1241</v>
      </c>
      <c r="BX26" s="18" t="s">
        <v>1242</v>
      </c>
      <c r="BY26" s="18" t="s">
        <v>1243</v>
      </c>
      <c r="BZ26" s="18" t="s">
        <v>1244</v>
      </c>
      <c r="CA26" s="18" t="s">
        <v>1245</v>
      </c>
      <c r="CB26" s="18" t="s">
        <v>1246</v>
      </c>
      <c r="CC26" s="18" t="s">
        <v>1247</v>
      </c>
      <c r="CD26" s="18" t="s">
        <v>1248</v>
      </c>
      <c r="CE26" s="18" t="s">
        <v>1249</v>
      </c>
      <c r="CF26" s="18" t="s">
        <v>1250</v>
      </c>
      <c r="CG26" s="18" t="s">
        <v>1251</v>
      </c>
      <c r="CH26" s="18" t="s">
        <v>1252</v>
      </c>
      <c r="CI26" s="18" t="s">
        <v>1253</v>
      </c>
      <c r="CJ26" s="18" t="s">
        <v>1254</v>
      </c>
      <c r="CK26" s="18" t="s">
        <v>1255</v>
      </c>
      <c r="CL26" s="18" t="s">
        <v>1256</v>
      </c>
      <c r="CM26" s="18" t="s">
        <v>1257</v>
      </c>
      <c r="CN26" s="18" t="s">
        <v>1258</v>
      </c>
      <c r="CO26" s="18" t="s">
        <v>1259</v>
      </c>
      <c r="CP26" s="18" t="s">
        <v>1260</v>
      </c>
      <c r="CQ26" s="18" t="s">
        <v>1261</v>
      </c>
      <c r="CR26" s="18" t="s">
        <v>1262</v>
      </c>
      <c r="CS26" s="18" t="s">
        <v>1263</v>
      </c>
      <c r="CT26" s="18" t="s">
        <v>1264</v>
      </c>
      <c r="CU26" s="19" t="s">
        <v>1265</v>
      </c>
    </row>
    <row r="27" spans="2:99" ht="15" customHeight="1" x14ac:dyDescent="0.2">
      <c r="B27" s="15" t="s">
        <v>1167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v>101.47160422156844</v>
      </c>
      <c r="AW27" s="34">
        <v>101.91276471960737</v>
      </c>
      <c r="AX27" s="34">
        <v>102.3858514270197</v>
      </c>
      <c r="AY27" s="34">
        <v>102.83869167906754</v>
      </c>
      <c r="AZ27" s="34">
        <v>103.47502039798022</v>
      </c>
      <c r="BA27" s="34">
        <v>104.16553348992987</v>
      </c>
      <c r="BB27" s="34">
        <v>104.77537725516754</v>
      </c>
      <c r="BC27" s="34">
        <v>105.29706475955065</v>
      </c>
      <c r="BD27" s="34">
        <v>105.88740116903772</v>
      </c>
      <c r="BE27" s="34">
        <v>106.53280989550939</v>
      </c>
      <c r="BF27" s="34">
        <v>107.11521090308445</v>
      </c>
      <c r="BG27" s="34">
        <v>107.60285022030409</v>
      </c>
      <c r="BH27" s="34">
        <v>108.17506159143488</v>
      </c>
      <c r="BI27" s="34">
        <v>108.66089141753218</v>
      </c>
      <c r="BJ27" s="34">
        <v>109.12498650135171</v>
      </c>
      <c r="BK27" s="34">
        <v>109.69427138749846</v>
      </c>
      <c r="BL27" s="34">
        <v>110.17217129209918</v>
      </c>
      <c r="BM27" s="34">
        <v>110.72208940987811</v>
      </c>
      <c r="BN27" s="34">
        <v>111.25175576686466</v>
      </c>
      <c r="BO27" s="34">
        <v>111.85448169274517</v>
      </c>
      <c r="BP27" s="34">
        <v>112.3587954342179</v>
      </c>
      <c r="BQ27" s="34">
        <v>112.95965167350961</v>
      </c>
      <c r="BR27" s="34">
        <v>113.54398710637766</v>
      </c>
      <c r="BS27" s="34">
        <v>114.07989966104645</v>
      </c>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899"/>
    </row>
    <row r="28" spans="2:99" ht="15" customHeight="1" x14ac:dyDescent="0.2">
      <c r="B28" s="15" t="s">
        <v>379</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v>101.68954877220114</v>
      </c>
      <c r="AX28" s="34">
        <v>102.477788142159</v>
      </c>
      <c r="AY28" s="34">
        <v>102.71151364924715</v>
      </c>
      <c r="AZ28" s="34">
        <v>103.25302958662566</v>
      </c>
      <c r="BA28" s="34">
        <v>103.93116611954574</v>
      </c>
      <c r="BB28" s="34">
        <v>104.62871710003776</v>
      </c>
      <c r="BC28" s="34">
        <v>105.13979646894882</v>
      </c>
      <c r="BD28" s="34">
        <v>105.68335312618393</v>
      </c>
      <c r="BE28" s="34">
        <v>106.21072769778669</v>
      </c>
      <c r="BF28" s="34">
        <v>106.74046387909006</v>
      </c>
      <c r="BG28" s="34">
        <v>107.25410051061945</v>
      </c>
      <c r="BH28" s="34">
        <v>107.92661234594799</v>
      </c>
      <c r="BI28" s="34">
        <v>108.56830515478464</v>
      </c>
      <c r="BJ28" s="34">
        <v>109.12348863595392</v>
      </c>
      <c r="BK28" s="34">
        <v>109.82193761426433</v>
      </c>
      <c r="BL28" s="34">
        <v>110.34415619431859</v>
      </c>
      <c r="BM28" s="34">
        <v>110.93842988257467</v>
      </c>
      <c r="BN28" s="34">
        <v>111.53537344600646</v>
      </c>
      <c r="BO28" s="34">
        <v>112.22521606331668</v>
      </c>
      <c r="BP28" s="34">
        <v>112.74652792118427</v>
      </c>
      <c r="BQ28" s="34">
        <v>113.32657288720651</v>
      </c>
      <c r="BR28" s="34">
        <v>113.89960802360679</v>
      </c>
      <c r="BS28" s="34">
        <v>114.41916090641269</v>
      </c>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899"/>
    </row>
    <row r="29" spans="2:99" ht="15" customHeight="1" x14ac:dyDescent="0.2">
      <c r="B29" s="15" t="s">
        <v>380</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v>100.83018845477503</v>
      </c>
      <c r="AY29" s="34">
        <v>102.06557744560109</v>
      </c>
      <c r="AZ29" s="34">
        <v>102.79483121045996</v>
      </c>
      <c r="BA29" s="34">
        <v>103.43294543309933</v>
      </c>
      <c r="BB29" s="34">
        <v>104.0957150775856</v>
      </c>
      <c r="BC29" s="34">
        <v>104.63408756356682</v>
      </c>
      <c r="BD29" s="34">
        <v>105.10318845637929</v>
      </c>
      <c r="BE29" s="34">
        <v>105.59288204509782</v>
      </c>
      <c r="BF29" s="34">
        <v>106.11236334554573</v>
      </c>
      <c r="BG29" s="34">
        <v>106.68724846039382</v>
      </c>
      <c r="BH29" s="34">
        <v>107.29279288176616</v>
      </c>
      <c r="BI29" s="34">
        <v>107.86447448461804</v>
      </c>
      <c r="BJ29" s="34">
        <v>108.41990040846083</v>
      </c>
      <c r="BK29" s="34">
        <v>109.06707285282218</v>
      </c>
      <c r="BL29" s="34">
        <v>109.69150265188767</v>
      </c>
      <c r="BM29" s="34">
        <v>110.30027847052042</v>
      </c>
      <c r="BN29" s="34">
        <v>110.87704830775591</v>
      </c>
      <c r="BO29" s="34">
        <v>111.47665656794679</v>
      </c>
      <c r="BP29" s="34">
        <v>112.07947868300879</v>
      </c>
      <c r="BQ29" s="34">
        <v>112.66235160505803</v>
      </c>
      <c r="BR29" s="34">
        <v>113.26712467092337</v>
      </c>
      <c r="BS29" s="34">
        <v>113.89408045861957</v>
      </c>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899"/>
    </row>
    <row r="30" spans="2:99" ht="15" customHeight="1" x14ac:dyDescent="0.2">
      <c r="B30" s="15" t="s">
        <v>381</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v>104.04215204804721</v>
      </c>
      <c r="BB30" s="34">
        <v>103.90126374194253</v>
      </c>
      <c r="BC30" s="34">
        <v>103.85651974182888</v>
      </c>
      <c r="BD30" s="34">
        <v>103.88375625644466</v>
      </c>
      <c r="BE30" s="34">
        <v>105.55089087127331</v>
      </c>
      <c r="BF30" s="34">
        <v>104.9667876261194</v>
      </c>
      <c r="BG30" s="34">
        <v>105.4430163426041</v>
      </c>
      <c r="BH30" s="34">
        <v>105.99777649337206</v>
      </c>
      <c r="BI30" s="34">
        <v>106.54940543447312</v>
      </c>
      <c r="BJ30" s="34">
        <v>107.10295438406399</v>
      </c>
      <c r="BK30" s="34">
        <v>107.70310723572929</v>
      </c>
      <c r="BL30" s="34">
        <v>108.32623058959348</v>
      </c>
      <c r="BM30" s="34">
        <v>108.94695068556126</v>
      </c>
      <c r="BN30" s="34">
        <v>109.55741175908183</v>
      </c>
      <c r="BO30" s="34">
        <v>110.15449826632344</v>
      </c>
      <c r="BP30" s="34">
        <v>110.76537476632136</v>
      </c>
      <c r="BQ30" s="34">
        <v>111.3711664452443</v>
      </c>
      <c r="BR30" s="34">
        <v>111.98779678088088</v>
      </c>
      <c r="BS30" s="34">
        <v>112.59571626490758</v>
      </c>
      <c r="BT30" s="34">
        <v>113.21053966789935</v>
      </c>
      <c r="BU30" s="34">
        <v>113.83119355163329</v>
      </c>
      <c r="BV30" s="34">
        <v>114.45665756070981</v>
      </c>
      <c r="BW30" s="34">
        <v>115.08399447680384</v>
      </c>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899"/>
    </row>
    <row r="31" spans="2:99" ht="15" customHeight="1" x14ac:dyDescent="0.2">
      <c r="B31" s="15" t="s">
        <v>382</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v>103.65774866534456</v>
      </c>
      <c r="BC31" s="34">
        <v>104.25247058587577</v>
      </c>
      <c r="BD31" s="34">
        <v>104.1832654848189</v>
      </c>
      <c r="BE31" s="34">
        <v>105.88459357597431</v>
      </c>
      <c r="BF31" s="34">
        <v>105.28877638267981</v>
      </c>
      <c r="BG31" s="34">
        <v>105.74760786377171</v>
      </c>
      <c r="BH31" s="34">
        <v>106.24693898803</v>
      </c>
      <c r="BI31" s="34">
        <v>106.76180222256573</v>
      </c>
      <c r="BJ31" s="34">
        <v>107.31011937804024</v>
      </c>
      <c r="BK31" s="34">
        <v>107.89669536251824</v>
      </c>
      <c r="BL31" s="34">
        <v>108.50423900395742</v>
      </c>
      <c r="BM31" s="34">
        <v>109.11849858358811</v>
      </c>
      <c r="BN31" s="34">
        <v>109.73357032759947</v>
      </c>
      <c r="BO31" s="34">
        <v>110.33264134060812</v>
      </c>
      <c r="BP31" s="34">
        <v>110.94569973520092</v>
      </c>
      <c r="BQ31" s="34">
        <v>111.56663092937565</v>
      </c>
      <c r="BR31" s="34">
        <v>112.21933309595235</v>
      </c>
      <c r="BS31" s="34">
        <v>112.86192415375827</v>
      </c>
      <c r="BT31" s="34">
        <v>113.50174717581456</v>
      </c>
      <c r="BU31" s="34">
        <v>114.12432102892514</v>
      </c>
      <c r="BV31" s="34">
        <v>114.73703406837332</v>
      </c>
      <c r="BW31" s="34">
        <v>115.33797832239227</v>
      </c>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899"/>
    </row>
    <row r="32" spans="2:99" ht="15" customHeight="1" x14ac:dyDescent="0.2">
      <c r="B32" s="15" t="s">
        <v>383</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v>101.26792152452555</v>
      </c>
      <c r="BF32" s="34">
        <v>101.34372754855082</v>
      </c>
      <c r="BG32" s="34">
        <v>101.65774837683689</v>
      </c>
      <c r="BH32" s="34">
        <v>102.07102744361917</v>
      </c>
      <c r="BI32" s="34">
        <v>102.70276969544121</v>
      </c>
      <c r="BJ32" s="34">
        <v>103.23293709788697</v>
      </c>
      <c r="BK32" s="34">
        <v>103.75028748227486</v>
      </c>
      <c r="BL32" s="34">
        <v>104.26477293840173</v>
      </c>
      <c r="BM32" s="34">
        <v>104.7828746582732</v>
      </c>
      <c r="BN32" s="34">
        <v>105.30872077239044</v>
      </c>
      <c r="BO32" s="34">
        <v>105.81378677022776</v>
      </c>
      <c r="BP32" s="34">
        <v>106.37437559100627</v>
      </c>
      <c r="BQ32" s="34">
        <v>106.9496611567038</v>
      </c>
      <c r="BR32" s="34">
        <v>107.53823813033003</v>
      </c>
      <c r="BS32" s="34">
        <v>108.13073813342939</v>
      </c>
      <c r="BT32" s="34">
        <v>108.72048863905117</v>
      </c>
      <c r="BU32" s="34">
        <v>109.33498925767735</v>
      </c>
      <c r="BV32" s="34">
        <v>109.95253863049305</v>
      </c>
      <c r="BW32" s="34">
        <v>110.57349762038224</v>
      </c>
      <c r="BX32" s="34">
        <v>111.1883981570643</v>
      </c>
      <c r="BY32" s="34">
        <v>111.81960503016745</v>
      </c>
      <c r="BZ32" s="34">
        <v>112.4580939309083</v>
      </c>
      <c r="CA32" s="34">
        <v>113.11692365659279</v>
      </c>
      <c r="CB32" s="34"/>
      <c r="CC32" s="34"/>
      <c r="CD32" s="34"/>
      <c r="CE32" s="34"/>
      <c r="CF32" s="34"/>
      <c r="CG32" s="34"/>
      <c r="CH32" s="34"/>
      <c r="CI32" s="34"/>
      <c r="CJ32" s="34"/>
      <c r="CK32" s="34"/>
      <c r="CL32" s="34"/>
      <c r="CM32" s="34"/>
      <c r="CN32" s="34"/>
      <c r="CO32" s="34"/>
      <c r="CP32" s="34"/>
      <c r="CQ32" s="34"/>
      <c r="CR32" s="34"/>
      <c r="CS32" s="34"/>
      <c r="CT32" s="34"/>
      <c r="CU32" s="899"/>
    </row>
    <row r="33" spans="2:99" ht="15" customHeight="1" x14ac:dyDescent="0.2">
      <c r="B33" s="15" t="s">
        <v>384</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v>101.13437068113855</v>
      </c>
      <c r="BG33" s="34">
        <v>101.20581674161207</v>
      </c>
      <c r="BH33" s="34">
        <v>101.25826613427532</v>
      </c>
      <c r="BI33" s="34">
        <v>101.53518067513862</v>
      </c>
      <c r="BJ33" s="34">
        <v>101.97600737282575</v>
      </c>
      <c r="BK33" s="34">
        <v>102.53998202194066</v>
      </c>
      <c r="BL33" s="34">
        <v>103.10520678499981</v>
      </c>
      <c r="BM33" s="34">
        <v>103.64530384792918</v>
      </c>
      <c r="BN33" s="34">
        <v>104.18826295821675</v>
      </c>
      <c r="BO33" s="34">
        <v>104.72679774335975</v>
      </c>
      <c r="BP33" s="34">
        <v>105.29993298579976</v>
      </c>
      <c r="BQ33" s="34">
        <v>105.87645922057752</v>
      </c>
      <c r="BR33" s="34">
        <v>106.46691019513585</v>
      </c>
      <c r="BS33" s="34">
        <v>107.05968592309758</v>
      </c>
      <c r="BT33" s="34">
        <v>107.69731960963047</v>
      </c>
      <c r="BU33" s="34">
        <v>108.32790525013833</v>
      </c>
      <c r="BV33" s="34">
        <v>108.96765649396438</v>
      </c>
      <c r="BW33" s="34">
        <v>109.61003080849751</v>
      </c>
      <c r="BX33" s="34">
        <v>110.26163361757946</v>
      </c>
      <c r="BY33" s="34">
        <v>110.92270101898775</v>
      </c>
      <c r="BZ33" s="34">
        <v>111.59897642469471</v>
      </c>
      <c r="CA33" s="34">
        <v>112.29315796000267</v>
      </c>
      <c r="CB33" s="34"/>
      <c r="CC33" s="34"/>
      <c r="CD33" s="34"/>
      <c r="CE33" s="34"/>
      <c r="CF33" s="34"/>
      <c r="CG33" s="34"/>
      <c r="CH33" s="34"/>
      <c r="CI33" s="34"/>
      <c r="CJ33" s="34"/>
      <c r="CK33" s="34"/>
      <c r="CL33" s="34"/>
      <c r="CM33" s="34"/>
      <c r="CN33" s="34"/>
      <c r="CO33" s="34"/>
      <c r="CP33" s="34"/>
      <c r="CQ33" s="34"/>
      <c r="CR33" s="34"/>
      <c r="CS33" s="34"/>
      <c r="CT33" s="34"/>
      <c r="CU33" s="899"/>
    </row>
    <row r="34" spans="2:99" ht="15" customHeight="1" x14ac:dyDescent="0.2">
      <c r="B34" s="15" t="s">
        <v>385</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v>100.48822858310034</v>
      </c>
      <c r="BJ34" s="34">
        <v>101.00089860376322</v>
      </c>
      <c r="BK34" s="34">
        <v>101.48553306659707</v>
      </c>
      <c r="BL34" s="34">
        <v>101.99711887785827</v>
      </c>
      <c r="BM34" s="34">
        <v>102.53407720020653</v>
      </c>
      <c r="BN34" s="34">
        <v>103.01816110387674</v>
      </c>
      <c r="BO34" s="34">
        <v>103.52313694791751</v>
      </c>
      <c r="BP34" s="34">
        <v>104.03239614851607</v>
      </c>
      <c r="BQ34" s="34">
        <v>104.57704896669418</v>
      </c>
      <c r="BR34" s="34">
        <v>105.16778371799037</v>
      </c>
      <c r="BS34" s="34">
        <v>105.75186704870903</v>
      </c>
      <c r="BT34" s="34">
        <v>106.35041425356179</v>
      </c>
      <c r="BU34" s="34">
        <v>107.00482631202487</v>
      </c>
      <c r="BV34" s="34">
        <v>107.65307390986112</v>
      </c>
      <c r="BW34" s="34">
        <v>108.32109947250569</v>
      </c>
      <c r="BX34" s="34">
        <v>108.98240565309179</v>
      </c>
      <c r="BY34" s="34">
        <v>109.64967801197685</v>
      </c>
      <c r="BZ34" s="34">
        <v>110.32081597758028</v>
      </c>
      <c r="CA34" s="34">
        <v>111.02367455101255</v>
      </c>
      <c r="CB34" s="34">
        <v>111.71881707347123</v>
      </c>
      <c r="CC34" s="34">
        <v>112.40877479184294</v>
      </c>
      <c r="CD34" s="34">
        <v>113.10330532923768</v>
      </c>
      <c r="CE34" s="34">
        <v>113.81238099853867</v>
      </c>
      <c r="CF34" s="34"/>
      <c r="CG34" s="34"/>
      <c r="CH34" s="34"/>
      <c r="CI34" s="34"/>
      <c r="CJ34" s="34"/>
      <c r="CK34" s="34"/>
      <c r="CL34" s="34"/>
      <c r="CM34" s="34"/>
      <c r="CN34" s="34"/>
      <c r="CO34" s="34"/>
      <c r="CP34" s="34"/>
      <c r="CQ34" s="34"/>
      <c r="CR34" s="34"/>
      <c r="CS34" s="34"/>
      <c r="CT34" s="34"/>
      <c r="CU34" s="899"/>
    </row>
    <row r="35" spans="2:99" ht="15" customHeight="1" x14ac:dyDescent="0.2">
      <c r="B35" s="15" t="s">
        <v>386</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v>101.32219914154412</v>
      </c>
      <c r="BK35" s="34">
        <v>101.64375060737372</v>
      </c>
      <c r="BL35" s="34">
        <v>102.01628085001757</v>
      </c>
      <c r="BM35" s="34">
        <v>102.4479518858076</v>
      </c>
      <c r="BN35" s="34">
        <v>102.96229780876045</v>
      </c>
      <c r="BO35" s="34">
        <v>103.56144038513418</v>
      </c>
      <c r="BP35" s="34">
        <v>104.16544837814617</v>
      </c>
      <c r="BQ35" s="34">
        <v>104.77176916814366</v>
      </c>
      <c r="BR35" s="34">
        <v>105.39239130374352</v>
      </c>
      <c r="BS35" s="34">
        <v>106.04316626648659</v>
      </c>
      <c r="BT35" s="34">
        <v>106.69737073390885</v>
      </c>
      <c r="BU35" s="34">
        <v>107.35605724767726</v>
      </c>
      <c r="BV35" s="34">
        <v>108.01905580932269</v>
      </c>
      <c r="BW35" s="34">
        <v>108.69696041036426</v>
      </c>
      <c r="BX35" s="34">
        <v>109.36845382518719</v>
      </c>
      <c r="BY35" s="34">
        <v>110.04476791630589</v>
      </c>
      <c r="BZ35" s="34">
        <v>110.72592426685254</v>
      </c>
      <c r="CA35" s="34">
        <v>111.42199131150964</v>
      </c>
      <c r="CB35" s="34">
        <v>112.12247927582682</v>
      </c>
      <c r="CC35" s="34">
        <v>112.75054021972224</v>
      </c>
      <c r="CD35" s="34">
        <v>113.31412422996988</v>
      </c>
      <c r="CE35" s="34">
        <v>113.89205565362283</v>
      </c>
      <c r="CF35" s="34"/>
      <c r="CG35" s="34"/>
      <c r="CH35" s="34"/>
      <c r="CI35" s="34"/>
      <c r="CJ35" s="34"/>
      <c r="CK35" s="34"/>
      <c r="CL35" s="34"/>
      <c r="CM35" s="34"/>
      <c r="CN35" s="34"/>
      <c r="CO35" s="34"/>
      <c r="CP35" s="34"/>
      <c r="CQ35" s="34"/>
      <c r="CR35" s="34"/>
      <c r="CS35" s="34"/>
      <c r="CT35" s="34"/>
      <c r="CU35" s="899"/>
    </row>
    <row r="36" spans="2:99" ht="15" customHeight="1" x14ac:dyDescent="0.2">
      <c r="B36" s="15" t="s">
        <v>387</v>
      </c>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v>103.87730691684006</v>
      </c>
      <c r="BN36" s="34">
        <v>104.14703461298099</v>
      </c>
      <c r="BO36" s="34">
        <v>104.44485514385443</v>
      </c>
      <c r="BP36" s="34">
        <v>104.75126552250345</v>
      </c>
      <c r="BQ36" s="34">
        <v>105.13304217311004</v>
      </c>
      <c r="BR36" s="34">
        <v>105.56073947615789</v>
      </c>
      <c r="BS36" s="34">
        <v>106.06957793260572</v>
      </c>
      <c r="BT36" s="34">
        <v>106.62355772168091</v>
      </c>
      <c r="BU36" s="34">
        <v>107.24926954217999</v>
      </c>
      <c r="BV36" s="34">
        <v>107.90667107015737</v>
      </c>
      <c r="BW36" s="34">
        <v>108.58133459528581</v>
      </c>
      <c r="BX36" s="34">
        <v>109.2624213549398</v>
      </c>
      <c r="BY36" s="34">
        <v>109.90478093772293</v>
      </c>
      <c r="BZ36" s="34">
        <v>110.52987240116963</v>
      </c>
      <c r="CA36" s="34">
        <v>111.15727520025504</v>
      </c>
      <c r="CB36" s="34">
        <v>111.78716086721224</v>
      </c>
      <c r="CC36" s="34">
        <v>112.44619143298674</v>
      </c>
      <c r="CD36" s="34">
        <v>113.09940439826751</v>
      </c>
      <c r="CE36" s="34">
        <v>113.78226876249067</v>
      </c>
      <c r="CF36" s="34">
        <v>114.44897174763733</v>
      </c>
      <c r="CG36" s="34">
        <v>115.10136253202636</v>
      </c>
      <c r="CH36" s="34">
        <v>115.71563101368794</v>
      </c>
      <c r="CI36" s="34">
        <v>116.3260088223244</v>
      </c>
      <c r="CJ36" s="34"/>
      <c r="CK36" s="34"/>
      <c r="CL36" s="34"/>
      <c r="CM36" s="34"/>
      <c r="CN36" s="34"/>
      <c r="CO36" s="34"/>
      <c r="CP36" s="34"/>
      <c r="CQ36" s="34"/>
      <c r="CR36" s="34"/>
      <c r="CS36" s="34"/>
      <c r="CT36" s="34"/>
      <c r="CU36" s="899"/>
    </row>
    <row r="37" spans="2:99" ht="15" customHeight="1" x14ac:dyDescent="0.2">
      <c r="B37" s="15" t="s">
        <v>388</v>
      </c>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v>103.20226223093076</v>
      </c>
      <c r="BO37" s="34">
        <v>103.48757397508663</v>
      </c>
      <c r="BP37" s="34">
        <v>103.80448819114609</v>
      </c>
      <c r="BQ37" s="34">
        <v>104.23333033275671</v>
      </c>
      <c r="BR37" s="34">
        <v>104.71998030611485</v>
      </c>
      <c r="BS37" s="34">
        <v>105.28178297341452</v>
      </c>
      <c r="BT37" s="34">
        <v>105.8878545765692</v>
      </c>
      <c r="BU37" s="34">
        <v>106.55330499869021</v>
      </c>
      <c r="BV37" s="34">
        <v>107.23521062744112</v>
      </c>
      <c r="BW37" s="34">
        <v>107.91072571030074</v>
      </c>
      <c r="BX37" s="34">
        <v>108.58727693898001</v>
      </c>
      <c r="BY37" s="34">
        <v>109.28961150423895</v>
      </c>
      <c r="BZ37" s="34">
        <v>109.98670989042934</v>
      </c>
      <c r="CA37" s="34">
        <v>110.65082119381418</v>
      </c>
      <c r="CB37" s="34">
        <v>111.33646069212358</v>
      </c>
      <c r="CC37" s="34">
        <v>112.02364108215583</v>
      </c>
      <c r="CD37" s="34">
        <v>112.70996496201731</v>
      </c>
      <c r="CE37" s="34">
        <v>113.37794800643945</v>
      </c>
      <c r="CF37" s="34">
        <v>114.02525951046761</v>
      </c>
      <c r="CG37" s="34">
        <v>114.65220099327576</v>
      </c>
      <c r="CH37" s="34">
        <v>115.28296603598677</v>
      </c>
      <c r="CI37" s="34">
        <v>115.89538183562868</v>
      </c>
      <c r="CJ37" s="34"/>
      <c r="CK37" s="34"/>
      <c r="CL37" s="34"/>
      <c r="CM37" s="34"/>
      <c r="CN37" s="34"/>
      <c r="CO37" s="34"/>
      <c r="CP37" s="34"/>
      <c r="CQ37" s="34"/>
      <c r="CR37" s="34"/>
      <c r="CS37" s="34"/>
      <c r="CT37" s="34"/>
      <c r="CU37" s="899"/>
    </row>
    <row r="38" spans="2:99" ht="15" customHeight="1" x14ac:dyDescent="0.2">
      <c r="B38" s="15" t="s">
        <v>389</v>
      </c>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v>104.2179505918658</v>
      </c>
      <c r="BQ38" s="34">
        <v>104.47511691741256</v>
      </c>
      <c r="BR38" s="34">
        <v>104.76186481908016</v>
      </c>
      <c r="BS38" s="34">
        <v>105.18013216213187</v>
      </c>
      <c r="BT38" s="34">
        <v>105.74699621429096</v>
      </c>
      <c r="BU38" s="34">
        <v>106.41036495196418</v>
      </c>
      <c r="BV38" s="34">
        <v>107.06257186103927</v>
      </c>
      <c r="BW38" s="34">
        <v>107.67932891245653</v>
      </c>
      <c r="BX38" s="34">
        <v>108.2895694888262</v>
      </c>
      <c r="BY38" s="34">
        <v>108.92078467085378</v>
      </c>
      <c r="BZ38" s="34">
        <v>109.59433377170487</v>
      </c>
      <c r="CA38" s="34">
        <v>110.28825161063823</v>
      </c>
      <c r="CB38" s="34">
        <v>110.9186107263656</v>
      </c>
      <c r="CC38" s="34">
        <v>111.52269927472642</v>
      </c>
      <c r="CD38" s="34">
        <v>112.13004508070081</v>
      </c>
      <c r="CE38" s="34">
        <v>112.74361790136405</v>
      </c>
      <c r="CF38" s="34">
        <v>113.35856127918329</v>
      </c>
      <c r="CG38" s="34">
        <v>113.97596409461926</v>
      </c>
      <c r="CH38" s="34">
        <v>114.59886640136776</v>
      </c>
      <c r="CI38" s="34">
        <v>115.22573382579307</v>
      </c>
      <c r="CJ38" s="34">
        <v>115.83495340216818</v>
      </c>
      <c r="CK38" s="34">
        <v>116.45163270515366</v>
      </c>
      <c r="CL38" s="34">
        <v>117.06550407266263</v>
      </c>
      <c r="CM38" s="34">
        <v>117.68911429891719</v>
      </c>
      <c r="CN38" s="34"/>
      <c r="CO38" s="34"/>
      <c r="CP38" s="34"/>
      <c r="CQ38" s="34"/>
      <c r="CR38" s="34"/>
      <c r="CS38" s="34"/>
      <c r="CT38" s="34"/>
      <c r="CU38" s="899"/>
    </row>
    <row r="39" spans="2:99" ht="15" customHeight="1" x14ac:dyDescent="0.2">
      <c r="B39" s="15" t="s">
        <v>390</v>
      </c>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v>105.53252751830743</v>
      </c>
      <c r="BR39" s="34">
        <v>105.70166464163486</v>
      </c>
      <c r="BS39" s="34">
        <v>106.00429418696638</v>
      </c>
      <c r="BT39" s="34">
        <v>106.48514315738356</v>
      </c>
      <c r="BU39" s="34">
        <v>106.99063286682191</v>
      </c>
      <c r="BV39" s="34">
        <v>107.46479750758627</v>
      </c>
      <c r="BW39" s="34">
        <v>107.93427483917395</v>
      </c>
      <c r="BX39" s="34">
        <v>108.46788596620094</v>
      </c>
      <c r="BY39" s="34">
        <v>109.04360083396254</v>
      </c>
      <c r="BZ39" s="34">
        <v>109.63868511437607</v>
      </c>
      <c r="CA39" s="34">
        <v>110.2576834708501</v>
      </c>
      <c r="CB39" s="34">
        <v>110.82881086176523</v>
      </c>
      <c r="CC39" s="34">
        <v>111.44583484574598</v>
      </c>
      <c r="CD39" s="34">
        <v>112.05947121601199</v>
      </c>
      <c r="CE39" s="34">
        <v>112.66664980677641</v>
      </c>
      <c r="CF39" s="34">
        <v>113.282451415469</v>
      </c>
      <c r="CG39" s="34">
        <v>113.90073364177562</v>
      </c>
      <c r="CH39" s="34">
        <v>114.52202636915376</v>
      </c>
      <c r="CI39" s="34">
        <v>115.14621593939434</v>
      </c>
      <c r="CJ39" s="34">
        <v>115.76876688433913</v>
      </c>
      <c r="CK39" s="34">
        <v>116.39066646508643</v>
      </c>
      <c r="CL39" s="34">
        <v>117.0160245994679</v>
      </c>
      <c r="CM39" s="34">
        <v>117.64986788136187</v>
      </c>
      <c r="CN39" s="34"/>
      <c r="CO39" s="34"/>
      <c r="CP39" s="34"/>
      <c r="CQ39" s="34"/>
      <c r="CR39" s="34"/>
      <c r="CS39" s="34"/>
      <c r="CT39" s="34"/>
      <c r="CU39" s="899"/>
    </row>
    <row r="40" spans="2:99" ht="15" customHeight="1" x14ac:dyDescent="0.2">
      <c r="B40" s="15" t="s">
        <v>1168</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v>104.3069357699508</v>
      </c>
      <c r="BS40" s="34">
        <v>104.97484856352833</v>
      </c>
      <c r="BT40" s="34">
        <v>105.65809084847082</v>
      </c>
      <c r="BU40" s="34">
        <v>106.23498923480099</v>
      </c>
      <c r="BV40" s="34">
        <v>106.61748495345087</v>
      </c>
      <c r="BW40" s="34">
        <v>107.02611380849119</v>
      </c>
      <c r="BX40" s="34">
        <v>107.43309230082659</v>
      </c>
      <c r="BY40" s="34">
        <v>107.9266386748118</v>
      </c>
      <c r="BZ40" s="34">
        <v>108.47737653506914</v>
      </c>
      <c r="CA40" s="34">
        <v>109.05578047106242</v>
      </c>
      <c r="CB40" s="34">
        <v>109.61703909337277</v>
      </c>
      <c r="CC40" s="34">
        <v>110.20044103414381</v>
      </c>
      <c r="CD40" s="34">
        <v>110.7724529931627</v>
      </c>
      <c r="CE40" s="34">
        <v>111.34007298295272</v>
      </c>
      <c r="CF40" s="34">
        <v>111.887930157648</v>
      </c>
      <c r="CG40" s="34">
        <v>112.43624116686983</v>
      </c>
      <c r="CH40" s="34">
        <v>112.93817778056665</v>
      </c>
      <c r="CI40" s="34">
        <v>113.5279360889721</v>
      </c>
      <c r="CJ40" s="34">
        <v>114.11035774851396</v>
      </c>
      <c r="CK40" s="34">
        <v>114.72614057189101</v>
      </c>
      <c r="CL40" s="34">
        <v>115.38333744556732</v>
      </c>
      <c r="CM40" s="34">
        <v>116.00711179492987</v>
      </c>
      <c r="CN40" s="34"/>
      <c r="CO40" s="34"/>
      <c r="CP40" s="34"/>
      <c r="CQ40" s="34"/>
      <c r="CR40" s="34"/>
      <c r="CS40" s="34"/>
      <c r="CT40" s="34"/>
      <c r="CU40" s="899"/>
    </row>
    <row r="41" spans="2:99" ht="15" customHeight="1" x14ac:dyDescent="0.2">
      <c r="B41" s="15" t="s">
        <v>392</v>
      </c>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v>105.63854113573348</v>
      </c>
      <c r="BV41" s="34">
        <v>105.93738797113895</v>
      </c>
      <c r="BW41" s="34">
        <v>106.22874910415962</v>
      </c>
      <c r="BX41" s="34">
        <v>106.53241056138538</v>
      </c>
      <c r="BY41" s="34">
        <v>106.83852136786965</v>
      </c>
      <c r="BZ41" s="34">
        <v>107.15393388454689</v>
      </c>
      <c r="CA41" s="34">
        <v>107.54446617355606</v>
      </c>
      <c r="CB41" s="34">
        <v>107.98010171425683</v>
      </c>
      <c r="CC41" s="34">
        <v>108.42788719204846</v>
      </c>
      <c r="CD41" s="34">
        <v>108.88534462268029</v>
      </c>
      <c r="CE41" s="34">
        <v>109.37522619029781</v>
      </c>
      <c r="CF41" s="34">
        <v>109.86930480622965</v>
      </c>
      <c r="CG41" s="34">
        <v>110.35759150277133</v>
      </c>
      <c r="CH41" s="34">
        <v>110.91519519088968</v>
      </c>
      <c r="CI41" s="34">
        <v>111.48912824689626</v>
      </c>
      <c r="CJ41" s="34">
        <v>112.08943556425244</v>
      </c>
      <c r="CK41" s="34">
        <v>112.69007198368544</v>
      </c>
      <c r="CL41" s="34">
        <v>113.24980202711561</v>
      </c>
      <c r="CM41" s="34">
        <v>113.81720174143575</v>
      </c>
      <c r="CN41" s="34">
        <v>114.39079918363737</v>
      </c>
      <c r="CO41" s="34">
        <v>114.95723815150325</v>
      </c>
      <c r="CP41" s="34">
        <v>115.54531884494858</v>
      </c>
      <c r="CQ41" s="34">
        <v>116.13657528525636</v>
      </c>
      <c r="CR41" s="34"/>
      <c r="CS41" s="34"/>
      <c r="CT41" s="34"/>
      <c r="CU41" s="899"/>
    </row>
    <row r="42" spans="2:99" ht="15" customHeight="1" x14ac:dyDescent="0.2">
      <c r="B42" s="15" t="s">
        <v>393</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v>105.46639767706594</v>
      </c>
      <c r="BW42" s="34">
        <v>105.97275013476857</v>
      </c>
      <c r="BX42" s="34">
        <v>106.32219943210694</v>
      </c>
      <c r="BY42" s="34">
        <v>106.66898110814198</v>
      </c>
      <c r="BZ42" s="34">
        <v>107.030725647937</v>
      </c>
      <c r="CA42" s="34">
        <v>107.41174622510867</v>
      </c>
      <c r="CB42" s="34">
        <v>107.82432412007709</v>
      </c>
      <c r="CC42" s="34">
        <v>108.26313439787553</v>
      </c>
      <c r="CD42" s="34">
        <v>108.70148574334281</v>
      </c>
      <c r="CE42" s="34">
        <v>109.14168641629152</v>
      </c>
      <c r="CF42" s="34">
        <v>109.59088890298145</v>
      </c>
      <c r="CG42" s="34">
        <v>110.05836969112312</v>
      </c>
      <c r="CH42" s="34">
        <v>110.5455172067999</v>
      </c>
      <c r="CI42" s="34">
        <v>111.0646716946202</v>
      </c>
      <c r="CJ42" s="34">
        <v>111.58174054123373</v>
      </c>
      <c r="CK42" s="34">
        <v>112.1024223703661</v>
      </c>
      <c r="CL42" s="34">
        <v>112.63934560857238</v>
      </c>
      <c r="CM42" s="34">
        <v>113.17213747855786</v>
      </c>
      <c r="CN42" s="34">
        <v>113.70595856177007</v>
      </c>
      <c r="CO42" s="34">
        <v>114.23594410225768</v>
      </c>
      <c r="CP42" s="34">
        <v>114.76131912622604</v>
      </c>
      <c r="CQ42" s="34">
        <v>115.30071585332455</v>
      </c>
      <c r="CR42" s="34"/>
      <c r="CS42" s="34"/>
      <c r="CT42" s="34"/>
      <c r="CU42" s="899"/>
    </row>
    <row r="43" spans="2:99" ht="15" customHeight="1" x14ac:dyDescent="0.2">
      <c r="B43" s="15" t="s">
        <v>394</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v>103.93500904026938</v>
      </c>
      <c r="BY43" s="34">
        <v>104.3423842740617</v>
      </c>
      <c r="BZ43" s="34">
        <v>104.58748097094228</v>
      </c>
      <c r="CA43" s="34">
        <v>104.77937301432057</v>
      </c>
      <c r="CB43" s="34">
        <v>104.99379763269776</v>
      </c>
      <c r="CC43" s="34">
        <v>105.22590906265421</v>
      </c>
      <c r="CD43" s="34">
        <v>105.54449210393014</v>
      </c>
      <c r="CE43" s="34">
        <v>105.80577821534906</v>
      </c>
      <c r="CF43" s="34">
        <v>106.06740973705604</v>
      </c>
      <c r="CG43" s="34">
        <v>106.3783574479033</v>
      </c>
      <c r="CH43" s="34">
        <v>106.68935529218517</v>
      </c>
      <c r="CI43" s="34">
        <v>107.0009531612923</v>
      </c>
      <c r="CJ43" s="34">
        <v>107.30098743010161</v>
      </c>
      <c r="CK43" s="34">
        <v>107.60390838726038</v>
      </c>
      <c r="CL43" s="34">
        <v>107.93056836275431</v>
      </c>
      <c r="CM43" s="34">
        <v>108.28516104409975</v>
      </c>
      <c r="CN43" s="34">
        <v>108.63329462531507</v>
      </c>
      <c r="CO43" s="34">
        <v>108.98670241911815</v>
      </c>
      <c r="CP43" s="34">
        <v>109.33452554148806</v>
      </c>
      <c r="CQ43" s="34">
        <v>109.69235352608648</v>
      </c>
      <c r="CR43" s="34">
        <v>110.0671951948311</v>
      </c>
      <c r="CS43" s="34">
        <v>110.42361473936839</v>
      </c>
      <c r="CT43" s="34">
        <v>110.75845617069233</v>
      </c>
      <c r="CU43" s="899">
        <v>111.09022839936942</v>
      </c>
    </row>
    <row r="44" spans="2:99" ht="15" customHeight="1" x14ac:dyDescent="0.2">
      <c r="B44" s="15" t="s">
        <v>1266</v>
      </c>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v>103.93500907252755</v>
      </c>
      <c r="BY44" s="34">
        <v>103.9829746543174</v>
      </c>
      <c r="BZ44" s="34">
        <v>104.03096237202716</v>
      </c>
      <c r="CA44" s="34">
        <v>104.07897223587246</v>
      </c>
      <c r="CB44" s="34">
        <v>104.12700425607365</v>
      </c>
      <c r="CC44" s="34">
        <v>104.1750584428558</v>
      </c>
      <c r="CD44" s="34">
        <v>104.22313480644871</v>
      </c>
      <c r="CE44" s="34">
        <v>104.27123335708687</v>
      </c>
      <c r="CF44" s="34">
        <v>104.31935410500952</v>
      </c>
      <c r="CG44" s="34">
        <v>104.36749706046062</v>
      </c>
      <c r="CH44" s="34">
        <v>104.41566223368885</v>
      </c>
      <c r="CI44" s="34">
        <v>104.46384963494761</v>
      </c>
      <c r="CJ44" s="34">
        <v>104.51205927449506</v>
      </c>
      <c r="CK44" s="34">
        <v>104.56029116259407</v>
      </c>
      <c r="CL44" s="34">
        <v>104.60854530951227</v>
      </c>
      <c r="CM44" s="34">
        <v>104.65682172552199</v>
      </c>
      <c r="CN44" s="34">
        <v>104.70512042090036</v>
      </c>
      <c r="CO44" s="34">
        <v>104.75344140592918</v>
      </c>
      <c r="CP44" s="34">
        <v>104.80178469089506</v>
      </c>
      <c r="CQ44" s="34">
        <v>104.85015028608932</v>
      </c>
      <c r="CR44" s="34">
        <v>104.89853820180804</v>
      </c>
      <c r="CS44" s="34">
        <v>104.94694844835205</v>
      </c>
      <c r="CT44" s="34">
        <v>104.99538103602693</v>
      </c>
      <c r="CU44" s="899">
        <v>105.04383597514303</v>
      </c>
    </row>
    <row r="45" spans="2:99" ht="15" customHeight="1" x14ac:dyDescent="0.2">
      <c r="B45" s="15" t="s">
        <v>1267</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v>103.93500907252755</v>
      </c>
      <c r="BY45" s="34">
        <v>104.48478900188375</v>
      </c>
      <c r="BZ45" s="34">
        <v>105.03747707521782</v>
      </c>
      <c r="CA45" s="34">
        <v>105.59308867559658</v>
      </c>
      <c r="CB45" s="34">
        <v>106.15163926745791</v>
      </c>
      <c r="CC45" s="34">
        <v>106.71314439704118</v>
      </c>
      <c r="CD45" s="34">
        <v>107.27761969281994</v>
      </c>
      <c r="CE45" s="34">
        <v>107.84508086593692</v>
      </c>
      <c r="CF45" s="34">
        <v>108.4155437106413</v>
      </c>
      <c r="CG45" s="34">
        <v>108.98902410472832</v>
      </c>
      <c r="CH45" s="34">
        <v>109.56553800998122</v>
      </c>
      <c r="CI45" s="34">
        <v>110.14510147261554</v>
      </c>
      <c r="CJ45" s="34">
        <v>110.72773062372563</v>
      </c>
      <c r="CK45" s="34">
        <v>111.31344167973377</v>
      </c>
      <c r="CL45" s="34">
        <v>111.90225094284141</v>
      </c>
      <c r="CM45" s="34">
        <v>112.49417480148296</v>
      </c>
      <c r="CN45" s="34">
        <v>113.08922973078195</v>
      </c>
      <c r="CO45" s="34">
        <v>113.68743229300956</v>
      </c>
      <c r="CP45" s="34">
        <v>114.28879913804562</v>
      </c>
      <c r="CQ45" s="34">
        <v>114.89334700384197</v>
      </c>
      <c r="CR45" s="34">
        <v>115.50109271688839</v>
      </c>
      <c r="CS45" s="34">
        <v>116.11205319268095</v>
      </c>
      <c r="CT45" s="34">
        <v>116.72624543619276</v>
      </c>
      <c r="CU45" s="899">
        <v>117.34368654234731</v>
      </c>
    </row>
    <row r="46" spans="2:99" ht="15" customHeight="1" thickBot="1" x14ac:dyDescent="0.25">
      <c r="B46" s="16" t="s">
        <v>198</v>
      </c>
      <c r="C46" s="910">
        <v>84.689934599318335</v>
      </c>
      <c r="D46" s="910">
        <v>84.710698798901802</v>
      </c>
      <c r="E46" s="910">
        <v>85.771466418695923</v>
      </c>
      <c r="F46" s="910">
        <v>86.925207755311888</v>
      </c>
      <c r="G46" s="910">
        <v>89.085798214872497</v>
      </c>
      <c r="H46" s="910">
        <v>88.719504682518647</v>
      </c>
      <c r="I46" s="910">
        <v>88.844085006575241</v>
      </c>
      <c r="J46" s="910">
        <v>88.249621350555714</v>
      </c>
      <c r="K46" s="910">
        <v>89.660785775916892</v>
      </c>
      <c r="L46" s="910">
        <v>89.650782019164708</v>
      </c>
      <c r="M46" s="910">
        <v>90.259436695900305</v>
      </c>
      <c r="N46" s="910">
        <v>90.721799716752528</v>
      </c>
      <c r="O46" s="910">
        <v>91.273222004306263</v>
      </c>
      <c r="P46" s="910">
        <v>92.246170399880327</v>
      </c>
      <c r="Q46" s="910">
        <v>92.592276615671025</v>
      </c>
      <c r="R46" s="910">
        <v>93.043315673251598</v>
      </c>
      <c r="S46" s="910">
        <v>93.888215508865372</v>
      </c>
      <c r="T46" s="910">
        <v>94.800412109461902</v>
      </c>
      <c r="U46" s="910">
        <v>95.541343463907339</v>
      </c>
      <c r="V46" s="910">
        <v>96.787119002410122</v>
      </c>
      <c r="W46" s="910">
        <v>96.351738773998875</v>
      </c>
      <c r="X46" s="910">
        <v>97.115317978009102</v>
      </c>
      <c r="Y46" s="910">
        <v>97.069831297913936</v>
      </c>
      <c r="Z46" s="910">
        <v>96.22331221051391</v>
      </c>
      <c r="AA46" s="910">
        <v>97.139344868844262</v>
      </c>
      <c r="AB46" s="910">
        <v>98.445163350313223</v>
      </c>
      <c r="AC46" s="910">
        <v>99.2688495963788</v>
      </c>
      <c r="AD46" s="910">
        <v>101.05595142666613</v>
      </c>
      <c r="AE46" s="910">
        <v>100.84614932117005</v>
      </c>
      <c r="AF46" s="910">
        <v>101.13331420472096</v>
      </c>
      <c r="AG46" s="910">
        <v>101.16281083906064</v>
      </c>
      <c r="AH46" s="910">
        <v>101.21668111895445</v>
      </c>
      <c r="AI46" s="910">
        <v>102.03636987577048</v>
      </c>
      <c r="AJ46" s="910">
        <v>102.15094734513474</v>
      </c>
      <c r="AK46" s="910">
        <v>102.59996902501997</v>
      </c>
      <c r="AL46" s="910">
        <v>103.40661387218246</v>
      </c>
      <c r="AM46" s="910">
        <v>102.62582588525457</v>
      </c>
      <c r="AN46" s="910">
        <v>103.15203863960056</v>
      </c>
      <c r="AO46" s="910">
        <v>101.65005997922509</v>
      </c>
      <c r="AP46" s="910">
        <v>99.982783586711761</v>
      </c>
      <c r="AQ46" s="910">
        <v>100</v>
      </c>
      <c r="AR46" s="910">
        <v>100.05610494282098</v>
      </c>
      <c r="AS46" s="910">
        <v>100.79859059962253</v>
      </c>
      <c r="AT46" s="910">
        <v>100.93418043343505</v>
      </c>
      <c r="AU46" s="910">
        <v>101.65030060711693</v>
      </c>
      <c r="AV46" s="910">
        <v>101.81316692316477</v>
      </c>
      <c r="AW46" s="910">
        <v>102.06300669708024</v>
      </c>
      <c r="AX46" s="910">
        <v>102.03964692330834</v>
      </c>
      <c r="AY46" s="910">
        <v>102.52185030958047</v>
      </c>
      <c r="AZ46" s="910">
        <v>103.70897819569606</v>
      </c>
      <c r="BA46" s="910">
        <v>103.36139058007402</v>
      </c>
      <c r="BB46" s="910">
        <v>103.01043833924363</v>
      </c>
      <c r="BC46" s="910">
        <v>103.22557556479377</v>
      </c>
      <c r="BD46" s="910">
        <v>102.4639178284727</v>
      </c>
      <c r="BE46" s="910">
        <v>102.60684213115412</v>
      </c>
      <c r="BF46" s="910">
        <v>102.24535603197067</v>
      </c>
      <c r="BG46" s="910">
        <v>102.54791990575009</v>
      </c>
      <c r="BH46" s="910">
        <v>102.54972451527988</v>
      </c>
      <c r="BI46" s="910">
        <v>101.903307541038</v>
      </c>
      <c r="BJ46" s="910">
        <v>102.40061533601272</v>
      </c>
      <c r="BK46" s="910">
        <v>102.64777540954204</v>
      </c>
      <c r="BL46" s="910">
        <v>102.74645255960846</v>
      </c>
      <c r="BM46" s="910">
        <v>103.32764445494701</v>
      </c>
      <c r="BN46" s="910">
        <v>103.89214094592703</v>
      </c>
      <c r="BO46" s="910">
        <v>103.82253168743019</v>
      </c>
      <c r="BP46" s="910">
        <v>104.46850918880359</v>
      </c>
      <c r="BQ46" s="910">
        <v>104.54910123918033</v>
      </c>
      <c r="BR46" s="910">
        <v>103.40937006649975</v>
      </c>
      <c r="BS46" s="910">
        <v>103.95266663171414</v>
      </c>
      <c r="BT46" s="910">
        <v>104.16959346362714</v>
      </c>
      <c r="BU46" s="910">
        <v>104.15480577091284</v>
      </c>
      <c r="BV46" s="910">
        <v>104.63509026120373</v>
      </c>
      <c r="BW46" s="910">
        <v>104.07950716341512</v>
      </c>
      <c r="BX46" s="910">
        <v>103.93500907252755</v>
      </c>
      <c r="BY46" s="910"/>
      <c r="BZ46" s="910"/>
      <c r="CA46" s="910"/>
      <c r="CB46" s="910"/>
      <c r="CC46" s="910"/>
      <c r="CD46" s="910"/>
      <c r="CE46" s="910"/>
      <c r="CF46" s="910"/>
      <c r="CG46" s="910"/>
      <c r="CH46" s="910"/>
      <c r="CI46" s="910"/>
      <c r="CJ46" s="910"/>
      <c r="CK46" s="910"/>
      <c r="CL46" s="910"/>
      <c r="CM46" s="910"/>
      <c r="CN46" s="910"/>
      <c r="CO46" s="910"/>
      <c r="CP46" s="910"/>
      <c r="CQ46" s="910"/>
      <c r="CR46" s="910"/>
      <c r="CS46" s="910"/>
      <c r="CT46" s="910"/>
      <c r="CU46" s="911"/>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colBreaks count="1" manualBreakCount="1">
    <brk id="19" min="1" max="46" man="1"/>
  </colBreaks>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theme="3"/>
  </sheetPr>
  <dimension ref="A1:H42"/>
  <sheetViews>
    <sheetView zoomScaleNormal="100" workbookViewId="0"/>
  </sheetViews>
  <sheetFormatPr defaultRowHeight="12.75" x14ac:dyDescent="0.2"/>
  <cols>
    <col min="1" max="1" width="9.140625" style="7"/>
    <col min="2" max="2" width="40.28515625" style="7" customWidth="1"/>
    <col min="3" max="8" width="8.5703125" style="7" customWidth="1"/>
    <col min="9" max="16384" width="9.140625" style="7"/>
  </cols>
  <sheetData>
    <row r="1" spans="1:8" ht="39.950000000000003" customHeight="1" x14ac:dyDescent="0.2">
      <c r="A1" s="9" t="s">
        <v>90</v>
      </c>
    </row>
    <row r="2" spans="1:8" ht="16.5" x14ac:dyDescent="0.25">
      <c r="B2" s="8" t="s">
        <v>74</v>
      </c>
    </row>
    <row r="3" spans="1:8" ht="13.5" thickBot="1" x14ac:dyDescent="0.25">
      <c r="B3" s="766"/>
      <c r="C3" s="663"/>
      <c r="D3" s="663"/>
      <c r="E3" s="663"/>
      <c r="F3" s="663"/>
      <c r="G3" s="663"/>
      <c r="H3" s="726"/>
    </row>
    <row r="4" spans="1:8" x14ac:dyDescent="0.2">
      <c r="B4" s="767"/>
      <c r="C4" s="1488" t="s">
        <v>745</v>
      </c>
      <c r="D4" s="1488"/>
      <c r="E4" s="1488"/>
      <c r="F4" s="1488"/>
      <c r="G4" s="1488"/>
      <c r="H4" s="1489"/>
    </row>
    <row r="5" spans="1:8" x14ac:dyDescent="0.2">
      <c r="B5" s="768"/>
      <c r="C5" s="1490" t="s">
        <v>746</v>
      </c>
      <c r="D5" s="1490"/>
      <c r="E5" s="1490"/>
      <c r="F5" s="1490"/>
      <c r="G5" s="1490"/>
      <c r="H5" s="1491"/>
    </row>
    <row r="6" spans="1:8" x14ac:dyDescent="0.2">
      <c r="B6" s="769"/>
      <c r="C6" s="770" t="s">
        <v>185</v>
      </c>
      <c r="D6" s="770" t="s">
        <v>186</v>
      </c>
      <c r="E6" s="770" t="s">
        <v>187</v>
      </c>
      <c r="F6" s="770" t="s">
        <v>188</v>
      </c>
      <c r="G6" s="770" t="s">
        <v>189</v>
      </c>
      <c r="H6" s="771" t="s">
        <v>201</v>
      </c>
    </row>
    <row r="7" spans="1:8" x14ac:dyDescent="0.2">
      <c r="B7" s="772" t="s">
        <v>747</v>
      </c>
      <c r="C7" s="773"/>
      <c r="D7" s="773"/>
      <c r="E7" s="773"/>
      <c r="F7" s="773"/>
      <c r="G7" s="773"/>
      <c r="H7" s="774"/>
    </row>
    <row r="8" spans="1:8" x14ac:dyDescent="0.2">
      <c r="B8" s="719" t="s">
        <v>748</v>
      </c>
      <c r="C8" s="775">
        <v>1.4519900954591547</v>
      </c>
      <c r="D8" s="775">
        <v>1.3965489818308585</v>
      </c>
      <c r="E8" s="775">
        <v>1.2800290002137782</v>
      </c>
      <c r="F8" s="775">
        <v>1.3398537107273789</v>
      </c>
      <c r="G8" s="775">
        <v>1.5222401989252399</v>
      </c>
      <c r="H8" s="776">
        <v>1.5445193538396351</v>
      </c>
    </row>
    <row r="9" spans="1:8" x14ac:dyDescent="0.2">
      <c r="B9" s="719" t="s">
        <v>749</v>
      </c>
      <c r="C9" s="775">
        <v>-7.9941784795792614E-2</v>
      </c>
      <c r="D9" s="775">
        <v>-0.11654161060049262</v>
      </c>
      <c r="E9" s="775">
        <v>-0.17716336149199208</v>
      </c>
      <c r="F9" s="775">
        <v>-0.20251783121813105</v>
      </c>
      <c r="G9" s="775">
        <v>-9.3075977980944913E-2</v>
      </c>
      <c r="H9" s="776">
        <v>-6.0843069570495345E-3</v>
      </c>
    </row>
    <row r="10" spans="1:8" ht="14.25" x14ac:dyDescent="0.2">
      <c r="B10" s="719" t="s">
        <v>1059</v>
      </c>
      <c r="C10" s="777">
        <v>2.042127509752</v>
      </c>
      <c r="D10" s="777">
        <v>2.1010402018420002</v>
      </c>
      <c r="E10" s="777">
        <v>2.1578350856229997</v>
      </c>
      <c r="F10" s="777">
        <v>2.223888274014</v>
      </c>
      <c r="G10" s="777">
        <v>2.2989576245409999</v>
      </c>
      <c r="H10" s="778">
        <v>2.3757494409480002</v>
      </c>
    </row>
    <row r="11" spans="1:8" x14ac:dyDescent="0.2">
      <c r="B11" s="772" t="s">
        <v>750</v>
      </c>
      <c r="C11" s="773"/>
      <c r="D11" s="773"/>
      <c r="E11" s="773"/>
      <c r="F11" s="773"/>
      <c r="G11" s="773"/>
      <c r="H11" s="774"/>
    </row>
    <row r="12" spans="1:8" x14ac:dyDescent="0.2">
      <c r="B12" s="719" t="s">
        <v>751</v>
      </c>
      <c r="C12" s="779">
        <v>36.484149042987852</v>
      </c>
      <c r="D12" s="779">
        <v>36.649126176755097</v>
      </c>
      <c r="E12" s="779">
        <v>36.702772579702234</v>
      </c>
      <c r="F12" s="779">
        <v>36.741729982673306</v>
      </c>
      <c r="G12" s="779">
        <v>36.611523875196852</v>
      </c>
      <c r="H12" s="780">
        <v>36.672652252479764</v>
      </c>
    </row>
    <row r="13" spans="1:8" x14ac:dyDescent="0.2">
      <c r="B13" s="719" t="s">
        <v>494</v>
      </c>
      <c r="C13" s="779">
        <v>38.925530546108384</v>
      </c>
      <c r="D13" s="779">
        <v>38.529591789478545</v>
      </c>
      <c r="E13" s="779">
        <v>38.312794654215452</v>
      </c>
      <c r="F13" s="779">
        <v>38.21505119112377</v>
      </c>
      <c r="G13" s="779">
        <v>37.919604868086537</v>
      </c>
      <c r="H13" s="780">
        <v>37.748635063602052</v>
      </c>
    </row>
    <row r="14" spans="1:8" x14ac:dyDescent="0.2">
      <c r="B14" s="719" t="s">
        <v>441</v>
      </c>
      <c r="C14" s="775">
        <v>2.4413815031205282</v>
      </c>
      <c r="D14" s="775">
        <v>1.8804656127234403</v>
      </c>
      <c r="E14" s="775">
        <v>1.6100220745132201</v>
      </c>
      <c r="F14" s="775">
        <v>1.473321208450459</v>
      </c>
      <c r="G14" s="775">
        <v>1.3080809928896879</v>
      </c>
      <c r="H14" s="775">
        <v>1.0759828111222873</v>
      </c>
    </row>
    <row r="15" spans="1:8" x14ac:dyDescent="0.2">
      <c r="B15" s="772" t="s">
        <v>752</v>
      </c>
      <c r="C15" s="773"/>
      <c r="D15" s="773"/>
      <c r="E15" s="773"/>
      <c r="F15" s="773"/>
      <c r="G15" s="773"/>
      <c r="H15" s="774"/>
    </row>
    <row r="16" spans="1:8" x14ac:dyDescent="0.2">
      <c r="B16" s="719" t="s">
        <v>753</v>
      </c>
      <c r="C16" s="781">
        <v>2.348476009208408</v>
      </c>
      <c r="D16" s="779">
        <v>1.8062064504640354</v>
      </c>
      <c r="E16" s="779">
        <v>1.4981320716471256</v>
      </c>
      <c r="F16" s="779">
        <v>1.3366296205429951</v>
      </c>
      <c r="G16" s="779">
        <v>1.2210394376555893</v>
      </c>
      <c r="H16" s="780">
        <v>1.0543254620475735</v>
      </c>
    </row>
    <row r="17" spans="2:8" x14ac:dyDescent="0.2">
      <c r="B17" s="719" t="s">
        <v>754</v>
      </c>
      <c r="C17" s="775">
        <v>86.455763220047544</v>
      </c>
      <c r="D17" s="775">
        <v>86.422084202380518</v>
      </c>
      <c r="E17" s="775">
        <v>86.108450327286874</v>
      </c>
      <c r="F17" s="775">
        <v>83.134736863824003</v>
      </c>
      <c r="G17" s="775">
        <v>79.288509443689449</v>
      </c>
      <c r="H17" s="776">
        <v>79.054443326082392</v>
      </c>
    </row>
    <row r="18" spans="2:8" x14ac:dyDescent="0.2">
      <c r="B18" s="782"/>
      <c r="C18" s="1492" t="s">
        <v>755</v>
      </c>
      <c r="D18" s="1492"/>
      <c r="E18" s="1492"/>
      <c r="F18" s="1492"/>
      <c r="G18" s="1492"/>
      <c r="H18" s="1493"/>
    </row>
    <row r="19" spans="2:8" x14ac:dyDescent="0.2">
      <c r="B19" s="772" t="s">
        <v>747</v>
      </c>
      <c r="C19" s="783"/>
      <c r="D19" s="783"/>
      <c r="E19" s="783"/>
      <c r="F19" s="783"/>
      <c r="G19" s="783"/>
      <c r="H19" s="784"/>
    </row>
    <row r="20" spans="2:8" x14ac:dyDescent="0.2">
      <c r="B20" s="719" t="s">
        <v>748</v>
      </c>
      <c r="C20" s="775">
        <v>1.452805513462585</v>
      </c>
      <c r="D20" s="775">
        <v>1.5702779935138134</v>
      </c>
      <c r="E20" s="775">
        <v>1.9724413894840032</v>
      </c>
      <c r="F20" s="775">
        <v>2.148449963505894</v>
      </c>
      <c r="G20" s="775">
        <v>2.3007165740415614</v>
      </c>
      <c r="H20" s="776">
        <v>2.2637232181689004</v>
      </c>
    </row>
    <row r="21" spans="2:8" x14ac:dyDescent="0.2">
      <c r="B21" s="719" t="s">
        <v>749</v>
      </c>
      <c r="C21" s="775">
        <v>-8.0292499999999989E-2</v>
      </c>
      <c r="D21" s="775">
        <v>-0.11629400000000001</v>
      </c>
      <c r="E21" s="775">
        <v>-0.1771875</v>
      </c>
      <c r="F21" s="775">
        <v>-0.20251000000000002</v>
      </c>
      <c r="G21" s="775">
        <v>-9.3167249999999993E-2</v>
      </c>
      <c r="H21" s="776">
        <v>-6.0817499999999995E-3</v>
      </c>
    </row>
    <row r="22" spans="2:8" ht="14.25" x14ac:dyDescent="0.2">
      <c r="B22" s="719" t="s">
        <v>1059</v>
      </c>
      <c r="C22" s="785">
        <v>2.0432223624429238</v>
      </c>
      <c r="D22" s="785">
        <v>2.1040983649248886</v>
      </c>
      <c r="E22" s="785">
        <v>2.1764169048762794</v>
      </c>
      <c r="F22" s="785">
        <v>2.2611005785412153</v>
      </c>
      <c r="G22" s="785">
        <v>2.3550026713838363</v>
      </c>
      <c r="H22" s="786">
        <v>2.4510815321398072</v>
      </c>
    </row>
    <row r="23" spans="2:8" x14ac:dyDescent="0.2">
      <c r="B23" s="772" t="s">
        <v>750</v>
      </c>
      <c r="C23" s="773"/>
      <c r="D23" s="773"/>
      <c r="E23" s="773"/>
      <c r="F23" s="773"/>
      <c r="G23" s="773"/>
      <c r="H23" s="774"/>
    </row>
    <row r="24" spans="2:8" x14ac:dyDescent="0.2">
      <c r="B24" s="719" t="s">
        <v>751</v>
      </c>
      <c r="C24" s="779">
        <v>36.48372681051773</v>
      </c>
      <c r="D24" s="779">
        <v>36.652840892163219</v>
      </c>
      <c r="E24" s="779">
        <v>36.731552920190772</v>
      </c>
      <c r="F24" s="779">
        <v>36.813143762083094</v>
      </c>
      <c r="G24" s="779">
        <v>36.722500980715544</v>
      </c>
      <c r="H24" s="780">
        <v>36.82698223715424</v>
      </c>
    </row>
    <row r="25" spans="2:8" x14ac:dyDescent="0.2">
      <c r="B25" s="719" t="s">
        <v>494</v>
      </c>
      <c r="C25" s="779">
        <v>38.924979377808711</v>
      </c>
      <c r="D25" s="779">
        <v>38.46076489459476</v>
      </c>
      <c r="E25" s="779">
        <v>37.986233956167574</v>
      </c>
      <c r="F25" s="779">
        <v>37.593053884131052</v>
      </c>
      <c r="G25" s="779">
        <v>37.023743241676236</v>
      </c>
      <c r="H25" s="780">
        <v>36.605143212927175</v>
      </c>
    </row>
    <row r="26" spans="2:8" x14ac:dyDescent="0.2">
      <c r="B26" s="719" t="s">
        <v>441</v>
      </c>
      <c r="C26" s="775">
        <v>2.4412525672909764</v>
      </c>
      <c r="D26" s="775">
        <v>1.8079240024315362</v>
      </c>
      <c r="E26" s="775">
        <v>1.2546810359768092</v>
      </c>
      <c r="F26" s="775">
        <v>0.77991012204796339</v>
      </c>
      <c r="G26" s="775">
        <v>0.30124226096069395</v>
      </c>
      <c r="H26" s="775">
        <v>-0.22183902422706803</v>
      </c>
    </row>
    <row r="27" spans="2:8" x14ac:dyDescent="0.2">
      <c r="B27" s="772" t="s">
        <v>756</v>
      </c>
      <c r="C27" s="773"/>
      <c r="D27" s="773"/>
      <c r="E27" s="773"/>
      <c r="F27" s="773"/>
      <c r="G27" s="773"/>
      <c r="H27" s="774"/>
    </row>
    <row r="28" spans="2:8" x14ac:dyDescent="0.2">
      <c r="B28" s="719" t="s">
        <v>753</v>
      </c>
      <c r="C28" s="779">
        <v>2.3483009172909766</v>
      </c>
      <c r="D28" s="779">
        <v>1.7337185024315362</v>
      </c>
      <c r="E28" s="779">
        <v>1.1428284859768092</v>
      </c>
      <c r="F28" s="779">
        <v>0.6432176220479634</v>
      </c>
      <c r="G28" s="779">
        <v>0.21415663596069393</v>
      </c>
      <c r="H28" s="780">
        <v>-0.24351334922706802</v>
      </c>
    </row>
    <row r="29" spans="2:8" x14ac:dyDescent="0.2">
      <c r="B29" s="719" t="s">
        <v>754</v>
      </c>
      <c r="C29" s="775">
        <v>86.455004119146707</v>
      </c>
      <c r="D29" s="775">
        <v>86.204227909043311</v>
      </c>
      <c r="E29" s="775">
        <v>84.972062974752689</v>
      </c>
      <c r="F29" s="775">
        <v>80.728482033633185</v>
      </c>
      <c r="G29" s="775">
        <v>75.434073779534629</v>
      </c>
      <c r="H29" s="776">
        <v>73.495790788161628</v>
      </c>
    </row>
    <row r="30" spans="2:8" x14ac:dyDescent="0.2">
      <c r="B30" s="782"/>
      <c r="C30" s="1492" t="s">
        <v>757</v>
      </c>
      <c r="D30" s="1492"/>
      <c r="E30" s="1492"/>
      <c r="F30" s="1492"/>
      <c r="G30" s="1492"/>
      <c r="H30" s="1493"/>
    </row>
    <row r="31" spans="2:8" x14ac:dyDescent="0.2">
      <c r="B31" s="772" t="s">
        <v>747</v>
      </c>
      <c r="C31" s="783"/>
      <c r="D31" s="783"/>
      <c r="E31" s="783"/>
      <c r="F31" s="783"/>
      <c r="G31" s="783"/>
      <c r="H31" s="784"/>
    </row>
    <row r="32" spans="2:8" x14ac:dyDescent="0.2">
      <c r="B32" s="719" t="s">
        <v>748</v>
      </c>
      <c r="C32" s="775">
        <v>1.4150545477451093</v>
      </c>
      <c r="D32" s="775">
        <v>0.87982447941228337</v>
      </c>
      <c r="E32" s="775">
        <v>0.7662971506447569</v>
      </c>
      <c r="F32" s="775">
        <v>0.70240945897539486</v>
      </c>
      <c r="G32" s="775">
        <v>0.77309103830129899</v>
      </c>
      <c r="H32" s="776">
        <v>0.7325752904004279</v>
      </c>
    </row>
    <row r="33" spans="2:8" x14ac:dyDescent="0.2">
      <c r="B33" s="719" t="s">
        <v>749</v>
      </c>
      <c r="C33" s="775">
        <v>-8.0292499999999989E-2</v>
      </c>
      <c r="D33" s="775">
        <v>-0.11629400000000001</v>
      </c>
      <c r="E33" s="775">
        <v>-0.1771875</v>
      </c>
      <c r="F33" s="775">
        <v>-0.20251000000000002</v>
      </c>
      <c r="G33" s="775">
        <v>-9.3167249999999993E-2</v>
      </c>
      <c r="H33" s="776">
        <v>-6.0817499999999995E-3</v>
      </c>
    </row>
    <row r="34" spans="2:8" ht="14.25" x14ac:dyDescent="0.2">
      <c r="B34" s="719" t="s">
        <v>1059</v>
      </c>
      <c r="C34" s="785">
        <v>2.0424573995740323</v>
      </c>
      <c r="D34" s="785">
        <v>2.0889619534101618</v>
      </c>
      <c r="E34" s="785">
        <v>2.13518661650351</v>
      </c>
      <c r="F34" s="785">
        <v>2.1868467974405963</v>
      </c>
      <c r="G34" s="785">
        <v>2.243651490380115</v>
      </c>
      <c r="H34" s="786">
        <v>2.3002243572678482</v>
      </c>
    </row>
    <row r="35" spans="2:8" x14ac:dyDescent="0.2">
      <c r="B35" s="772" t="s">
        <v>750</v>
      </c>
      <c r="C35" s="773"/>
      <c r="D35" s="773"/>
      <c r="E35" s="773"/>
      <c r="F35" s="773"/>
      <c r="G35" s="773"/>
      <c r="H35" s="774"/>
    </row>
    <row r="36" spans="2:8" x14ac:dyDescent="0.2">
      <c r="B36" s="719" t="s">
        <v>751</v>
      </c>
      <c r="C36" s="779">
        <v>36.483289979062278</v>
      </c>
      <c r="D36" s="779">
        <v>36.63723693029462</v>
      </c>
      <c r="E36" s="779">
        <v>36.669463373470776</v>
      </c>
      <c r="F36" s="779">
        <v>36.680518601345966</v>
      </c>
      <c r="G36" s="779">
        <v>36.51682737764888</v>
      </c>
      <c r="H36" s="780">
        <v>36.539628105723295</v>
      </c>
    </row>
    <row r="37" spans="2:8" x14ac:dyDescent="0.2">
      <c r="B37" s="719" t="s">
        <v>494</v>
      </c>
      <c r="C37" s="779">
        <v>38.940553894343282</v>
      </c>
      <c r="D37" s="779">
        <v>38.747254815828839</v>
      </c>
      <c r="E37" s="779">
        <v>38.72045376181228</v>
      </c>
      <c r="F37" s="779">
        <v>38.875263038818971</v>
      </c>
      <c r="G37" s="779">
        <v>38.862766543490181</v>
      </c>
      <c r="H37" s="780">
        <v>38.99723971561265</v>
      </c>
    </row>
    <row r="38" spans="2:8" x14ac:dyDescent="0.2">
      <c r="B38" s="719" t="s">
        <v>441</v>
      </c>
      <c r="C38" s="775">
        <v>2.457263915281001</v>
      </c>
      <c r="D38" s="775">
        <v>2.110017885534214</v>
      </c>
      <c r="E38" s="775">
        <v>2.0509903883415084</v>
      </c>
      <c r="F38" s="775">
        <v>2.1947444374730032</v>
      </c>
      <c r="G38" s="775">
        <v>2.3459391658413047</v>
      </c>
      <c r="H38" s="775">
        <v>2.457611609889347</v>
      </c>
    </row>
    <row r="39" spans="2:8" x14ac:dyDescent="0.2">
      <c r="B39" s="772" t="s">
        <v>756</v>
      </c>
      <c r="C39" s="773"/>
      <c r="D39" s="773"/>
      <c r="E39" s="773"/>
      <c r="F39" s="773"/>
      <c r="G39" s="773"/>
      <c r="H39" s="774"/>
    </row>
    <row r="40" spans="2:8" x14ac:dyDescent="0.2">
      <c r="B40" s="719" t="s">
        <v>753</v>
      </c>
      <c r="C40" s="781">
        <v>2.3643122652810011</v>
      </c>
      <c r="D40" s="779">
        <v>2.0358123855342138</v>
      </c>
      <c r="E40" s="779">
        <v>1.9391378383415083</v>
      </c>
      <c r="F40" s="779">
        <v>2.0580519374730031</v>
      </c>
      <c r="G40" s="779">
        <v>2.2588535408413049</v>
      </c>
      <c r="H40" s="780">
        <v>2.4359372848893472</v>
      </c>
    </row>
    <row r="41" spans="2:8" x14ac:dyDescent="0.2">
      <c r="B41" s="719" t="s">
        <v>754</v>
      </c>
      <c r="C41" s="775">
        <v>86.502272368208082</v>
      </c>
      <c r="D41" s="775">
        <v>87.128494700855171</v>
      </c>
      <c r="E41" s="775">
        <v>87.666925609529073</v>
      </c>
      <c r="F41" s="775">
        <v>85.862669514215298</v>
      </c>
      <c r="G41" s="775">
        <v>83.506399499200029</v>
      </c>
      <c r="H41" s="776">
        <v>85.187986195150685</v>
      </c>
    </row>
    <row r="42" spans="2:8" ht="12" customHeight="1" thickBot="1" x14ac:dyDescent="0.25">
      <c r="B42" s="787" t="s">
        <v>1060</v>
      </c>
      <c r="C42" s="788"/>
      <c r="D42" s="788"/>
      <c r="E42" s="788"/>
      <c r="F42" s="788"/>
      <c r="G42" s="788"/>
      <c r="H42" s="789"/>
    </row>
  </sheetData>
  <mergeCells count="4">
    <mergeCell ref="C4:H4"/>
    <mergeCell ref="C5:H5"/>
    <mergeCell ref="C18:H18"/>
    <mergeCell ref="C30:H30"/>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sheetPr>
  <dimension ref="A1:H33"/>
  <sheetViews>
    <sheetView zoomScaleNormal="100" workbookViewId="0"/>
  </sheetViews>
  <sheetFormatPr defaultRowHeight="12.75" x14ac:dyDescent="0.2"/>
  <cols>
    <col min="1" max="1" width="9.140625" style="7"/>
    <col min="2" max="2" width="21.42578125" style="7" customWidth="1"/>
    <col min="3" max="8" width="11.42578125" style="7" customWidth="1"/>
    <col min="9" max="16384" width="9.140625" style="7"/>
  </cols>
  <sheetData>
    <row r="1" spans="1:2" ht="39.950000000000003" customHeight="1" x14ac:dyDescent="0.2">
      <c r="A1" s="9" t="s">
        <v>90</v>
      </c>
    </row>
    <row r="2" spans="1:2" ht="16.5" x14ac:dyDescent="0.25">
      <c r="B2" s="8" t="s">
        <v>5</v>
      </c>
    </row>
    <row r="24" spans="2:8" ht="13.5" thickBot="1" x14ac:dyDescent="0.25"/>
    <row r="25" spans="2:8" ht="13.5" thickBot="1" x14ac:dyDescent="0.25">
      <c r="B25" s="17"/>
      <c r="C25" s="18" t="s">
        <v>185</v>
      </c>
      <c r="D25" s="18" t="s">
        <v>186</v>
      </c>
      <c r="E25" s="18" t="s">
        <v>187</v>
      </c>
      <c r="F25" s="18" t="s">
        <v>188</v>
      </c>
      <c r="G25" s="18" t="s">
        <v>189</v>
      </c>
      <c r="H25" s="19" t="s">
        <v>201</v>
      </c>
    </row>
    <row r="26" spans="2:8" x14ac:dyDescent="0.2">
      <c r="B26" s="15" t="s">
        <v>229</v>
      </c>
      <c r="C26" s="34">
        <v>0.65068000960908456</v>
      </c>
      <c r="D26" s="34">
        <v>2.7000900028760291</v>
      </c>
      <c r="E26" s="34">
        <v>9.2382651360835055</v>
      </c>
      <c r="F26" s="34">
        <v>3.5932506997503886</v>
      </c>
      <c r="G26" s="34">
        <v>1.4884088046369999</v>
      </c>
      <c r="H26" s="899">
        <v>-3.1065847853054014</v>
      </c>
    </row>
    <row r="27" spans="2:8" x14ac:dyDescent="0.2">
      <c r="B27" s="15" t="s">
        <v>230</v>
      </c>
      <c r="C27" s="34">
        <v>1.095741801147291</v>
      </c>
      <c r="D27" s="34">
        <v>2.3465733734652749</v>
      </c>
      <c r="E27" s="34">
        <v>4.2282415421060868</v>
      </c>
      <c r="F27" s="34">
        <v>1.3999999999998836</v>
      </c>
      <c r="G27" s="34">
        <v>0.62623051203304203</v>
      </c>
      <c r="H27" s="899">
        <v>-4.6560936085137072</v>
      </c>
    </row>
    <row r="28" spans="2:8" x14ac:dyDescent="0.2">
      <c r="B28" s="15" t="s">
        <v>231</v>
      </c>
      <c r="C28" s="34">
        <v>-0.57046439929998449</v>
      </c>
      <c r="D28" s="34">
        <v>-0.71598559249999383</v>
      </c>
      <c r="E28" s="34">
        <v>3.1401012775000052</v>
      </c>
      <c r="F28" s="34">
        <v>3.194</v>
      </c>
      <c r="G28" s="34">
        <v>-0.48991561843955422</v>
      </c>
      <c r="H28" s="899">
        <v>-0.3247453998967394</v>
      </c>
    </row>
    <row r="29" spans="2:8" x14ac:dyDescent="0.2">
      <c r="B29" s="15" t="s">
        <v>232</v>
      </c>
      <c r="C29" s="34">
        <v>4.5000000000000005E-3</v>
      </c>
      <c r="D29" s="34">
        <v>0.93899999999999995</v>
      </c>
      <c r="E29" s="34">
        <v>1.2664529361503318</v>
      </c>
      <c r="F29" s="34">
        <v>0.26100527369890425</v>
      </c>
      <c r="G29" s="34">
        <v>0.28399442686440624</v>
      </c>
      <c r="H29" s="899">
        <v>1.2636280566056216E-2</v>
      </c>
    </row>
    <row r="30" spans="2:8" x14ac:dyDescent="0.2">
      <c r="B30" s="15" t="s">
        <v>225</v>
      </c>
      <c r="C30" s="34">
        <v>0.15743297452773125</v>
      </c>
      <c r="D30" s="34">
        <v>1.9140667115905159</v>
      </c>
      <c r="E30" s="34">
        <v>4.004909867221893</v>
      </c>
      <c r="F30" s="34">
        <v>3.1199013205119304</v>
      </c>
      <c r="G30" s="34">
        <v>4.0348511370604507</v>
      </c>
      <c r="H30" s="899">
        <v>3.8230587731425252</v>
      </c>
    </row>
    <row r="31" spans="2:8" x14ac:dyDescent="0.2">
      <c r="B31" s="15" t="s">
        <v>233</v>
      </c>
      <c r="C31" s="34">
        <v>4.7411388087951423E-2</v>
      </c>
      <c r="D31" s="34">
        <v>-0.49510111409728463</v>
      </c>
      <c r="E31" s="34">
        <v>-1.5934699264825294</v>
      </c>
      <c r="F31" s="34">
        <v>-3.5939001290704575</v>
      </c>
      <c r="G31" s="34">
        <v>-2.6714323219382758</v>
      </c>
      <c r="H31" s="899">
        <v>-2.5573487065353264</v>
      </c>
    </row>
    <row r="32" spans="2:8" x14ac:dyDescent="0.2">
      <c r="B32" s="15" t="s">
        <v>227</v>
      </c>
      <c r="C32" s="34">
        <v>-8.3941754853955552E-2</v>
      </c>
      <c r="D32" s="34">
        <v>-1.2884633755824613</v>
      </c>
      <c r="E32" s="34">
        <v>-1.8079705604123182</v>
      </c>
      <c r="F32" s="34">
        <v>-0.78775576538987235</v>
      </c>
      <c r="G32" s="34">
        <v>-0.29531933094306895</v>
      </c>
      <c r="H32" s="899">
        <v>0.59590787593186401</v>
      </c>
    </row>
    <row r="33" spans="2:8" ht="13.5" thickBot="1" x14ac:dyDescent="0.25">
      <c r="B33" s="16" t="s">
        <v>234</v>
      </c>
      <c r="C33" s="910">
        <v>0.23033069610824031</v>
      </c>
      <c r="D33" s="910">
        <v>6.0450957785731667</v>
      </c>
      <c r="E33" s="910">
        <v>9.9047577023874087</v>
      </c>
      <c r="F33" s="910">
        <v>3.3152610946249705</v>
      </c>
      <c r="G33" s="910">
        <v>2.9652643934165392</v>
      </c>
      <c r="H33" s="911">
        <v>2.5299243774896922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theme="6"/>
  </sheetPr>
  <dimension ref="A1"/>
  <sheetViews>
    <sheetView zoomScaleNormal="100" workbookViewId="0"/>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theme="3"/>
  </sheetPr>
  <dimension ref="A1:I23"/>
  <sheetViews>
    <sheetView zoomScaleNormal="100" workbookViewId="0"/>
  </sheetViews>
  <sheetFormatPr defaultRowHeight="12.75" x14ac:dyDescent="0.2"/>
  <cols>
    <col min="1" max="1" width="9.140625" style="7"/>
    <col min="2" max="2" width="31.85546875" style="7" customWidth="1"/>
    <col min="3" max="3" width="11" style="7" customWidth="1"/>
    <col min="4" max="9" width="8.140625" style="7" customWidth="1"/>
    <col min="10" max="16384" width="9.140625" style="7"/>
  </cols>
  <sheetData>
    <row r="1" spans="1:9" ht="39.950000000000003" customHeight="1" x14ac:dyDescent="0.2">
      <c r="A1" s="9" t="s">
        <v>90</v>
      </c>
    </row>
    <row r="2" spans="1:9" ht="16.5" x14ac:dyDescent="0.25">
      <c r="B2" s="8" t="s">
        <v>75</v>
      </c>
    </row>
    <row r="3" spans="1:9" ht="15.75" thickBot="1" x14ac:dyDescent="0.3">
      <c r="B3" s="921"/>
      <c r="C3" s="921"/>
      <c r="D3" s="921"/>
      <c r="E3" s="921"/>
      <c r="F3" s="921"/>
      <c r="G3" s="921"/>
      <c r="H3" s="921"/>
      <c r="I3" s="922"/>
    </row>
    <row r="4" spans="1:9" x14ac:dyDescent="0.2">
      <c r="B4" s="1107"/>
      <c r="C4" s="1108"/>
      <c r="D4" s="1498" t="s">
        <v>758</v>
      </c>
      <c r="E4" s="1498"/>
      <c r="F4" s="1498"/>
      <c r="G4" s="1498"/>
      <c r="H4" s="1498"/>
      <c r="I4" s="1109"/>
    </row>
    <row r="5" spans="1:9" x14ac:dyDescent="0.2">
      <c r="B5" s="1110"/>
      <c r="C5" s="1111" t="s">
        <v>759</v>
      </c>
      <c r="D5" s="1112" t="s">
        <v>185</v>
      </c>
      <c r="E5" s="1112" t="s">
        <v>186</v>
      </c>
      <c r="F5" s="1112" t="s">
        <v>187</v>
      </c>
      <c r="G5" s="1112" t="s">
        <v>188</v>
      </c>
      <c r="H5" s="1112" t="s">
        <v>189</v>
      </c>
      <c r="I5" s="1113" t="s">
        <v>201</v>
      </c>
    </row>
    <row r="6" spans="1:9" x14ac:dyDescent="0.2">
      <c r="B6" s="1499" t="s">
        <v>760</v>
      </c>
      <c r="C6" s="1114" t="s">
        <v>193</v>
      </c>
      <c r="D6" s="1115">
        <v>-235</v>
      </c>
      <c r="E6" s="1115">
        <v>-290</v>
      </c>
      <c r="F6" s="1115">
        <v>-310</v>
      </c>
      <c r="G6" s="1115">
        <v>-330</v>
      </c>
      <c r="H6" s="1115">
        <v>-350</v>
      </c>
      <c r="I6" s="1116">
        <v>-375</v>
      </c>
    </row>
    <row r="7" spans="1:9" x14ac:dyDescent="0.2">
      <c r="B7" s="1500"/>
      <c r="C7" s="1117" t="s">
        <v>220</v>
      </c>
      <c r="D7" s="1118">
        <v>235</v>
      </c>
      <c r="E7" s="1118">
        <v>290</v>
      </c>
      <c r="F7" s="1118">
        <v>310</v>
      </c>
      <c r="G7" s="1118">
        <v>330</v>
      </c>
      <c r="H7" s="1118">
        <v>350</v>
      </c>
      <c r="I7" s="1119">
        <v>375</v>
      </c>
    </row>
    <row r="8" spans="1:9" x14ac:dyDescent="0.2">
      <c r="B8" s="1501" t="s">
        <v>761</v>
      </c>
      <c r="C8" s="1229" t="s">
        <v>193</v>
      </c>
      <c r="D8" s="1230">
        <v>85</v>
      </c>
      <c r="E8" s="1230">
        <v>90</v>
      </c>
      <c r="F8" s="1230">
        <v>105</v>
      </c>
      <c r="G8" s="1230">
        <v>115</v>
      </c>
      <c r="H8" s="1230">
        <v>115</v>
      </c>
      <c r="I8" s="1231">
        <v>120</v>
      </c>
    </row>
    <row r="9" spans="1:9" x14ac:dyDescent="0.2">
      <c r="B9" s="1500"/>
      <c r="C9" s="1117" t="s">
        <v>220</v>
      </c>
      <c r="D9" s="1118">
        <v>-85</v>
      </c>
      <c r="E9" s="1118">
        <v>-90</v>
      </c>
      <c r="F9" s="1118">
        <v>-105</v>
      </c>
      <c r="G9" s="1118">
        <v>-115</v>
      </c>
      <c r="H9" s="1118">
        <v>-115</v>
      </c>
      <c r="I9" s="1119">
        <v>-120</v>
      </c>
    </row>
    <row r="10" spans="1:9" x14ac:dyDescent="0.2">
      <c r="B10" s="1502" t="s">
        <v>762</v>
      </c>
      <c r="C10" s="1229" t="s">
        <v>193</v>
      </c>
      <c r="D10" s="1230">
        <v>-40</v>
      </c>
      <c r="E10" s="1230">
        <v>-40</v>
      </c>
      <c r="F10" s="1230">
        <v>-45</v>
      </c>
      <c r="G10" s="1230">
        <v>-45</v>
      </c>
      <c r="H10" s="1230">
        <v>-45</v>
      </c>
      <c r="I10" s="1231">
        <v>-45</v>
      </c>
    </row>
    <row r="11" spans="1:9" x14ac:dyDescent="0.2">
      <c r="B11" s="1503"/>
      <c r="C11" s="1117" t="s">
        <v>763</v>
      </c>
      <c r="D11" s="1118">
        <v>20</v>
      </c>
      <c r="E11" s="1118">
        <v>20</v>
      </c>
      <c r="F11" s="1118">
        <v>20</v>
      </c>
      <c r="G11" s="1118">
        <v>20</v>
      </c>
      <c r="H11" s="1118">
        <v>25</v>
      </c>
      <c r="I11" s="1119">
        <v>25</v>
      </c>
    </row>
    <row r="12" spans="1:9" x14ac:dyDescent="0.2">
      <c r="B12" s="1120" t="s">
        <v>764</v>
      </c>
      <c r="C12" s="1114" t="s">
        <v>193</v>
      </c>
      <c r="D12" s="1115">
        <v>45</v>
      </c>
      <c r="E12" s="1115">
        <v>130</v>
      </c>
      <c r="F12" s="1115">
        <v>120</v>
      </c>
      <c r="G12" s="1115">
        <v>120</v>
      </c>
      <c r="H12" s="1115">
        <v>115</v>
      </c>
      <c r="I12" s="1116">
        <v>110</v>
      </c>
    </row>
    <row r="13" spans="1:9" x14ac:dyDescent="0.2">
      <c r="B13" s="1504" t="s">
        <v>765</v>
      </c>
      <c r="C13" s="1229" t="s">
        <v>220</v>
      </c>
      <c r="D13" s="1230">
        <v>0</v>
      </c>
      <c r="E13" s="1230">
        <v>775</v>
      </c>
      <c r="F13" s="1230">
        <v>0</v>
      </c>
      <c r="G13" s="1230">
        <v>0</v>
      </c>
      <c r="H13" s="1230">
        <v>0</v>
      </c>
      <c r="I13" s="1231">
        <v>0</v>
      </c>
    </row>
    <row r="14" spans="1:9" x14ac:dyDescent="0.2">
      <c r="B14" s="1505"/>
      <c r="C14" s="1117" t="s">
        <v>763</v>
      </c>
      <c r="D14" s="1118">
        <v>0</v>
      </c>
      <c r="E14" s="1118">
        <v>-775</v>
      </c>
      <c r="F14" s="1118">
        <v>0</v>
      </c>
      <c r="G14" s="1118">
        <v>0</v>
      </c>
      <c r="H14" s="1118">
        <v>0</v>
      </c>
      <c r="I14" s="1119">
        <v>0</v>
      </c>
    </row>
    <row r="15" spans="1:9" x14ac:dyDescent="0.2">
      <c r="B15" s="1121" t="s">
        <v>766</v>
      </c>
      <c r="C15" s="1117" t="s">
        <v>767</v>
      </c>
      <c r="D15" s="1118">
        <v>0</v>
      </c>
      <c r="E15" s="1118">
        <v>0</v>
      </c>
      <c r="F15" s="1118">
        <v>95</v>
      </c>
      <c r="G15" s="1118">
        <v>75</v>
      </c>
      <c r="H15" s="1118">
        <v>50</v>
      </c>
      <c r="I15" s="1119">
        <v>50</v>
      </c>
    </row>
    <row r="16" spans="1:9" x14ac:dyDescent="0.2">
      <c r="B16" s="1122" t="s">
        <v>768</v>
      </c>
      <c r="C16" s="1117" t="s">
        <v>193</v>
      </c>
      <c r="D16" s="1118">
        <v>10</v>
      </c>
      <c r="E16" s="1118">
        <v>40</v>
      </c>
      <c r="F16" s="1118">
        <v>40</v>
      </c>
      <c r="G16" s="1118">
        <v>40</v>
      </c>
      <c r="H16" s="1118">
        <v>45</v>
      </c>
      <c r="I16" s="1119">
        <v>45</v>
      </c>
    </row>
    <row r="17" spans="2:9" x14ac:dyDescent="0.2">
      <c r="B17" s="1504" t="s">
        <v>769</v>
      </c>
      <c r="C17" s="1229" t="s">
        <v>220</v>
      </c>
      <c r="D17" s="1230">
        <v>-1825</v>
      </c>
      <c r="E17" s="1230">
        <v>275</v>
      </c>
      <c r="F17" s="1230">
        <v>-340</v>
      </c>
      <c r="G17" s="1230">
        <v>-675</v>
      </c>
      <c r="H17" s="1230">
        <v>55</v>
      </c>
      <c r="I17" s="1227">
        <v>5355</v>
      </c>
    </row>
    <row r="18" spans="2:9" x14ac:dyDescent="0.2">
      <c r="B18" s="1505"/>
      <c r="C18" s="1117" t="s">
        <v>221</v>
      </c>
      <c r="D18" s="1118">
        <v>1280</v>
      </c>
      <c r="E18" s="1118">
        <v>1615</v>
      </c>
      <c r="F18" s="1118">
        <v>-1050</v>
      </c>
      <c r="G18" s="1118">
        <v>-620</v>
      </c>
      <c r="H18" s="1118">
        <v>925</v>
      </c>
      <c r="I18" s="1228">
        <v>685</v>
      </c>
    </row>
    <row r="19" spans="2:9" ht="24" customHeight="1" thickBot="1" x14ac:dyDescent="0.25">
      <c r="B19" s="1495" t="s">
        <v>770</v>
      </c>
      <c r="C19" s="1496"/>
      <c r="D19" s="1496"/>
      <c r="E19" s="1496"/>
      <c r="F19" s="1496"/>
      <c r="G19" s="1496"/>
      <c r="H19" s="1496"/>
      <c r="I19" s="1497"/>
    </row>
    <row r="21" spans="2:9" x14ac:dyDescent="0.2">
      <c r="B21" s="1494" t="s">
        <v>1305</v>
      </c>
      <c r="C21" s="1494"/>
      <c r="D21" s="1494"/>
      <c r="E21" s="1494"/>
      <c r="F21" s="1494"/>
      <c r="G21" s="1494"/>
      <c r="H21" s="1494"/>
      <c r="I21" s="1494"/>
    </row>
    <row r="22" spans="2:9" x14ac:dyDescent="0.2">
      <c r="B22" s="1494"/>
      <c r="C22" s="1494"/>
      <c r="D22" s="1494"/>
      <c r="E22" s="1494"/>
      <c r="F22" s="1494"/>
      <c r="G22" s="1494"/>
      <c r="H22" s="1494"/>
      <c r="I22" s="1494"/>
    </row>
    <row r="23" spans="2:9" x14ac:dyDescent="0.2">
      <c r="B23" s="1494"/>
      <c r="C23" s="1494"/>
      <c r="D23" s="1494"/>
      <c r="E23" s="1494"/>
      <c r="F23" s="1494"/>
      <c r="G23" s="1494"/>
      <c r="H23" s="1494"/>
      <c r="I23" s="1494"/>
    </row>
  </sheetData>
  <mergeCells count="8">
    <mergeCell ref="B21:I23"/>
    <mergeCell ref="B19:I19"/>
    <mergeCell ref="D4:H4"/>
    <mergeCell ref="B6:B7"/>
    <mergeCell ref="B8:B9"/>
    <mergeCell ref="B10:B11"/>
    <mergeCell ref="B13:B14"/>
    <mergeCell ref="B17:B1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theme="3"/>
  </sheetPr>
  <dimension ref="A1:K88"/>
  <sheetViews>
    <sheetView zoomScaleNormal="100" workbookViewId="0"/>
  </sheetViews>
  <sheetFormatPr defaultRowHeight="12.75" x14ac:dyDescent="0.2"/>
  <cols>
    <col min="1" max="1" width="9.140625" style="7"/>
    <col min="2" max="2" width="2.42578125" style="7" customWidth="1"/>
    <col min="3" max="3" width="36" style="7" customWidth="1"/>
    <col min="4" max="4" width="5" style="7" customWidth="1"/>
    <col min="5" max="10" width="6.42578125" style="7" customWidth="1"/>
    <col min="11" max="11" width="9.7109375" style="7" customWidth="1"/>
    <col min="12" max="16384" width="9.140625" style="7"/>
  </cols>
  <sheetData>
    <row r="1" spans="1:11" ht="39.950000000000003" customHeight="1" x14ac:dyDescent="0.2">
      <c r="A1" s="9" t="s">
        <v>90</v>
      </c>
    </row>
    <row r="2" spans="1:11" ht="16.5" x14ac:dyDescent="0.25">
      <c r="B2" s="8" t="s">
        <v>76</v>
      </c>
    </row>
    <row r="3" spans="1:11" ht="15.75" thickBot="1" x14ac:dyDescent="0.3">
      <c r="B3" s="790"/>
      <c r="C3" s="791"/>
      <c r="D3" s="792"/>
      <c r="E3" s="793"/>
      <c r="F3" s="793"/>
      <c r="G3" s="793"/>
      <c r="H3" s="793"/>
      <c r="I3" s="794"/>
      <c r="J3" s="794"/>
      <c r="K3" s="795"/>
    </row>
    <row r="4" spans="1:11" x14ac:dyDescent="0.2">
      <c r="B4" s="796"/>
      <c r="C4" s="797"/>
      <c r="D4" s="1518" t="s">
        <v>759</v>
      </c>
      <c r="E4" s="1520" t="s">
        <v>758</v>
      </c>
      <c r="F4" s="1520"/>
      <c r="G4" s="1520"/>
      <c r="H4" s="1520"/>
      <c r="I4" s="1520"/>
      <c r="J4" s="798"/>
      <c r="K4" s="1521" t="s">
        <v>771</v>
      </c>
    </row>
    <row r="5" spans="1:11" ht="22.5" x14ac:dyDescent="0.2">
      <c r="B5" s="799"/>
      <c r="C5" s="800"/>
      <c r="D5" s="1519"/>
      <c r="E5" s="801" t="s">
        <v>185</v>
      </c>
      <c r="F5" s="801" t="s">
        <v>186</v>
      </c>
      <c r="G5" s="801" t="s">
        <v>187</v>
      </c>
      <c r="H5" s="801" t="s">
        <v>188</v>
      </c>
      <c r="I5" s="801" t="s">
        <v>189</v>
      </c>
      <c r="J5" s="801" t="s">
        <v>201</v>
      </c>
      <c r="K5" s="1522"/>
    </row>
    <row r="6" spans="1:11" x14ac:dyDescent="0.2">
      <c r="B6" s="1523" t="s">
        <v>772</v>
      </c>
      <c r="C6" s="1524"/>
      <c r="D6" s="802"/>
      <c r="E6" s="803"/>
      <c r="F6" s="804"/>
      <c r="G6" s="804"/>
      <c r="H6" s="804"/>
      <c r="I6" s="805"/>
      <c r="J6" s="805"/>
      <c r="K6" s="806"/>
    </row>
    <row r="7" spans="1:11" x14ac:dyDescent="0.2">
      <c r="B7" s="807">
        <v>1</v>
      </c>
      <c r="C7" s="808" t="s">
        <v>1064</v>
      </c>
      <c r="D7" s="809" t="s">
        <v>773</v>
      </c>
      <c r="E7" s="810">
        <v>0</v>
      </c>
      <c r="F7" s="811">
        <v>0</v>
      </c>
      <c r="G7" s="811">
        <v>-219.595</v>
      </c>
      <c r="H7" s="811">
        <v>-355</v>
      </c>
      <c r="I7" s="812">
        <v>-355</v>
      </c>
      <c r="J7" s="812">
        <v>-355</v>
      </c>
      <c r="K7" s="813" t="s">
        <v>774</v>
      </c>
    </row>
    <row r="8" spans="1:11" x14ac:dyDescent="0.2">
      <c r="B8" s="807">
        <v>2</v>
      </c>
      <c r="C8" s="808" t="s">
        <v>1065</v>
      </c>
      <c r="D8" s="809" t="s">
        <v>773</v>
      </c>
      <c r="E8" s="810">
        <v>0</v>
      </c>
      <c r="F8" s="811">
        <v>0</v>
      </c>
      <c r="G8" s="811">
        <v>-215</v>
      </c>
      <c r="H8" s="811">
        <v>-710</v>
      </c>
      <c r="I8" s="810">
        <v>-1070</v>
      </c>
      <c r="J8" s="811">
        <v>-1185</v>
      </c>
      <c r="K8" s="813" t="s">
        <v>774</v>
      </c>
    </row>
    <row r="9" spans="1:11" x14ac:dyDescent="0.2">
      <c r="B9" s="807">
        <v>3</v>
      </c>
      <c r="C9" s="808" t="s">
        <v>775</v>
      </c>
      <c r="D9" s="809" t="s">
        <v>773</v>
      </c>
      <c r="E9" s="810">
        <v>0</v>
      </c>
      <c r="F9" s="811">
        <v>-275</v>
      </c>
      <c r="G9" s="811">
        <v>-355</v>
      </c>
      <c r="H9" s="811">
        <v>-120</v>
      </c>
      <c r="I9" s="810">
        <v>0</v>
      </c>
      <c r="J9" s="811">
        <v>0</v>
      </c>
      <c r="K9" s="813" t="s">
        <v>774</v>
      </c>
    </row>
    <row r="10" spans="1:11" ht="22.5" x14ac:dyDescent="0.2">
      <c r="B10" s="807">
        <v>4</v>
      </c>
      <c r="C10" s="814" t="s">
        <v>776</v>
      </c>
      <c r="D10" s="809" t="s">
        <v>773</v>
      </c>
      <c r="E10" s="810">
        <v>0</v>
      </c>
      <c r="F10" s="811">
        <v>0</v>
      </c>
      <c r="G10" s="811">
        <v>-355</v>
      </c>
      <c r="H10" s="811">
        <v>-265</v>
      </c>
      <c r="I10" s="810">
        <v>-260</v>
      </c>
      <c r="J10" s="811">
        <v>0</v>
      </c>
      <c r="K10" s="813" t="s">
        <v>774</v>
      </c>
    </row>
    <row r="11" spans="1:11" ht="22.5" x14ac:dyDescent="0.2">
      <c r="B11" s="807">
        <v>5</v>
      </c>
      <c r="C11" s="808" t="s">
        <v>777</v>
      </c>
      <c r="D11" s="815" t="s">
        <v>778</v>
      </c>
      <c r="E11" s="810">
        <v>-125</v>
      </c>
      <c r="F11" s="811">
        <v>-560</v>
      </c>
      <c r="G11" s="811">
        <v>-585</v>
      </c>
      <c r="H11" s="811">
        <v>-610</v>
      </c>
      <c r="I11" s="810">
        <v>-640</v>
      </c>
      <c r="J11" s="811">
        <v>-670</v>
      </c>
      <c r="K11" s="813" t="s">
        <v>779</v>
      </c>
    </row>
    <row r="12" spans="1:11" ht="22.5" x14ac:dyDescent="0.2">
      <c r="B12" s="807">
        <v>6</v>
      </c>
      <c r="C12" s="808" t="s">
        <v>780</v>
      </c>
      <c r="D12" s="815" t="s">
        <v>773</v>
      </c>
      <c r="E12" s="810">
        <v>0</v>
      </c>
      <c r="F12" s="811">
        <v>0</v>
      </c>
      <c r="G12" s="811">
        <v>-85</v>
      </c>
      <c r="H12" s="811">
        <v>0</v>
      </c>
      <c r="I12" s="810">
        <v>0</v>
      </c>
      <c r="J12" s="811">
        <v>0</v>
      </c>
      <c r="K12" s="813" t="s">
        <v>774</v>
      </c>
    </row>
    <row r="13" spans="1:11" ht="22.5" x14ac:dyDescent="0.2">
      <c r="B13" s="807">
        <v>7</v>
      </c>
      <c r="C13" s="808" t="s">
        <v>781</v>
      </c>
      <c r="D13" s="809" t="s">
        <v>778</v>
      </c>
      <c r="E13" s="810">
        <v>0</v>
      </c>
      <c r="F13" s="811">
        <v>0</v>
      </c>
      <c r="G13" s="811">
        <v>0</v>
      </c>
      <c r="H13" s="811">
        <v>0</v>
      </c>
      <c r="I13" s="810">
        <v>5</v>
      </c>
      <c r="J13" s="811">
        <v>5</v>
      </c>
      <c r="K13" s="813" t="s">
        <v>782</v>
      </c>
    </row>
    <row r="14" spans="1:11" x14ac:dyDescent="0.2">
      <c r="B14" s="1525" t="s">
        <v>783</v>
      </c>
      <c r="C14" s="1526"/>
      <c r="D14" s="816"/>
      <c r="E14" s="817"/>
      <c r="F14" s="818"/>
      <c r="G14" s="818"/>
      <c r="H14" s="818"/>
      <c r="I14" s="817"/>
      <c r="J14" s="818"/>
      <c r="K14" s="819"/>
    </row>
    <row r="15" spans="1:11" x14ac:dyDescent="0.2">
      <c r="B15" s="807">
        <v>8</v>
      </c>
      <c r="C15" s="808" t="s">
        <v>784</v>
      </c>
      <c r="D15" s="809" t="s">
        <v>773</v>
      </c>
      <c r="E15" s="810">
        <v>-400</v>
      </c>
      <c r="F15" s="811">
        <v>-1900</v>
      </c>
      <c r="G15" s="811">
        <v>-1070</v>
      </c>
      <c r="H15" s="811">
        <v>0</v>
      </c>
      <c r="I15" s="810">
        <v>0</v>
      </c>
      <c r="J15" s="811">
        <v>0</v>
      </c>
      <c r="K15" s="813" t="s">
        <v>774</v>
      </c>
    </row>
    <row r="16" spans="1:11" x14ac:dyDescent="0.2">
      <c r="B16" s="807">
        <v>9</v>
      </c>
      <c r="C16" s="808" t="s">
        <v>785</v>
      </c>
      <c r="D16" s="809" t="s">
        <v>773</v>
      </c>
      <c r="E16" s="810">
        <v>-600</v>
      </c>
      <c r="F16" s="811">
        <v>-420</v>
      </c>
      <c r="G16" s="811">
        <v>-840</v>
      </c>
      <c r="H16" s="811">
        <v>-1020</v>
      </c>
      <c r="I16" s="810">
        <v>-960</v>
      </c>
      <c r="J16" s="811">
        <v>-360</v>
      </c>
      <c r="K16" s="813" t="s">
        <v>774</v>
      </c>
    </row>
    <row r="17" spans="2:11" x14ac:dyDescent="0.2">
      <c r="B17" s="1525" t="s">
        <v>786</v>
      </c>
      <c r="C17" s="1526"/>
      <c r="D17" s="816"/>
      <c r="E17" s="817"/>
      <c r="F17" s="818"/>
      <c r="G17" s="818"/>
      <c r="H17" s="818"/>
      <c r="I17" s="817"/>
      <c r="J17" s="818"/>
      <c r="K17" s="819"/>
    </row>
    <row r="18" spans="2:11" x14ac:dyDescent="0.2">
      <c r="B18" s="807">
        <v>10</v>
      </c>
      <c r="C18" s="808" t="s">
        <v>787</v>
      </c>
      <c r="D18" s="809" t="s">
        <v>778</v>
      </c>
      <c r="E18" s="810">
        <v>0</v>
      </c>
      <c r="F18" s="811">
        <v>-830</v>
      </c>
      <c r="G18" s="811">
        <v>-825</v>
      </c>
      <c r="H18" s="811">
        <v>-845</v>
      </c>
      <c r="I18" s="810">
        <v>-865</v>
      </c>
      <c r="J18" s="811">
        <v>-885</v>
      </c>
      <c r="K18" s="813" t="s">
        <v>788</v>
      </c>
    </row>
    <row r="19" spans="2:11" x14ac:dyDescent="0.2">
      <c r="B19" s="807">
        <v>11</v>
      </c>
      <c r="C19" s="808" t="s">
        <v>789</v>
      </c>
      <c r="D19" s="809" t="s">
        <v>778</v>
      </c>
      <c r="E19" s="810">
        <v>-35</v>
      </c>
      <c r="F19" s="811">
        <v>-225</v>
      </c>
      <c r="G19" s="811">
        <v>-230</v>
      </c>
      <c r="H19" s="811">
        <v>-230</v>
      </c>
      <c r="I19" s="810">
        <v>-235</v>
      </c>
      <c r="J19" s="811">
        <v>-240</v>
      </c>
      <c r="K19" s="813" t="s">
        <v>788</v>
      </c>
    </row>
    <row r="20" spans="2:11" ht="33.75" x14ac:dyDescent="0.2">
      <c r="B20" s="807">
        <v>12</v>
      </c>
      <c r="C20" s="808" t="s">
        <v>790</v>
      </c>
      <c r="D20" s="809" t="s">
        <v>778</v>
      </c>
      <c r="E20" s="810">
        <v>0</v>
      </c>
      <c r="F20" s="811">
        <v>0</v>
      </c>
      <c r="G20" s="811">
        <v>25</v>
      </c>
      <c r="H20" s="811">
        <v>25</v>
      </c>
      <c r="I20" s="810">
        <v>25</v>
      </c>
      <c r="J20" s="811">
        <v>30</v>
      </c>
      <c r="K20" s="813" t="s">
        <v>782</v>
      </c>
    </row>
    <row r="21" spans="2:11" ht="13.5" thickBot="1" x14ac:dyDescent="0.25">
      <c r="B21" s="820">
        <v>13</v>
      </c>
      <c r="C21" s="821" t="s">
        <v>791</v>
      </c>
      <c r="D21" s="822" t="s">
        <v>773</v>
      </c>
      <c r="E21" s="810">
        <v>0</v>
      </c>
      <c r="F21" s="811">
        <v>-40</v>
      </c>
      <c r="G21" s="811">
        <v>-85</v>
      </c>
      <c r="H21" s="811">
        <v>-95</v>
      </c>
      <c r="I21" s="810">
        <v>-100</v>
      </c>
      <c r="J21" s="811">
        <v>-110</v>
      </c>
      <c r="K21" s="823" t="s">
        <v>788</v>
      </c>
    </row>
    <row r="22" spans="2:11" ht="24" thickTop="1" thickBot="1" x14ac:dyDescent="0.25">
      <c r="B22" s="820">
        <v>14</v>
      </c>
      <c r="C22" s="821" t="s">
        <v>792</v>
      </c>
      <c r="D22" s="822" t="s">
        <v>773</v>
      </c>
      <c r="E22" s="810">
        <v>-20</v>
      </c>
      <c r="F22" s="811">
        <v>-170</v>
      </c>
      <c r="G22" s="811">
        <v>-205</v>
      </c>
      <c r="H22" s="811">
        <v>-195</v>
      </c>
      <c r="I22" s="810">
        <v>-160</v>
      </c>
      <c r="J22" s="811">
        <v>-145</v>
      </c>
      <c r="K22" s="823" t="s">
        <v>788</v>
      </c>
    </row>
    <row r="23" spans="2:11" ht="24" thickTop="1" thickBot="1" x14ac:dyDescent="0.25">
      <c r="B23" s="807">
        <v>15</v>
      </c>
      <c r="C23" s="808" t="s">
        <v>793</v>
      </c>
      <c r="D23" s="809" t="s">
        <v>773</v>
      </c>
      <c r="E23" s="810">
        <v>0</v>
      </c>
      <c r="F23" s="811">
        <v>-130</v>
      </c>
      <c r="G23" s="811">
        <v>-125</v>
      </c>
      <c r="H23" s="811">
        <v>-135</v>
      </c>
      <c r="I23" s="810">
        <v>-110</v>
      </c>
      <c r="J23" s="811">
        <v>-40</v>
      </c>
      <c r="K23" s="823" t="s">
        <v>788</v>
      </c>
    </row>
    <row r="24" spans="2:11" ht="13.5" thickTop="1" x14ac:dyDescent="0.2">
      <c r="B24" s="807">
        <v>16</v>
      </c>
      <c r="C24" s="808" t="s">
        <v>794</v>
      </c>
      <c r="D24" s="809" t="s">
        <v>773</v>
      </c>
      <c r="E24" s="810" t="s">
        <v>795</v>
      </c>
      <c r="F24" s="811" t="s">
        <v>795</v>
      </c>
      <c r="G24" s="811" t="s">
        <v>795</v>
      </c>
      <c r="H24" s="811">
        <v>-5</v>
      </c>
      <c r="I24" s="810">
        <v>-5</v>
      </c>
      <c r="J24" s="811">
        <v>0</v>
      </c>
      <c r="K24" s="813" t="s">
        <v>774</v>
      </c>
    </row>
    <row r="25" spans="2:11" ht="22.5" x14ac:dyDescent="0.2">
      <c r="B25" s="807">
        <v>17</v>
      </c>
      <c r="C25" s="808" t="s">
        <v>796</v>
      </c>
      <c r="D25" s="809" t="s">
        <v>773</v>
      </c>
      <c r="E25" s="810">
        <v>0</v>
      </c>
      <c r="F25" s="811">
        <v>-10</v>
      </c>
      <c r="G25" s="811">
        <v>-10</v>
      </c>
      <c r="H25" s="811" t="s">
        <v>216</v>
      </c>
      <c r="I25" s="810" t="s">
        <v>216</v>
      </c>
      <c r="J25" s="811" t="s">
        <v>216</v>
      </c>
      <c r="K25" s="813" t="s">
        <v>774</v>
      </c>
    </row>
    <row r="26" spans="2:11" ht="13.5" thickBot="1" x14ac:dyDescent="0.25">
      <c r="B26" s="807">
        <v>18</v>
      </c>
      <c r="C26" s="808" t="s">
        <v>797</v>
      </c>
      <c r="D26" s="809" t="s">
        <v>773</v>
      </c>
      <c r="E26" s="810">
        <v>-50</v>
      </c>
      <c r="F26" s="811">
        <v>0</v>
      </c>
      <c r="G26" s="811">
        <v>0</v>
      </c>
      <c r="H26" s="811">
        <v>0</v>
      </c>
      <c r="I26" s="810">
        <v>0</v>
      </c>
      <c r="J26" s="811">
        <v>0</v>
      </c>
      <c r="K26" s="813" t="s">
        <v>774</v>
      </c>
    </row>
    <row r="27" spans="2:11" ht="13.5" thickTop="1" x14ac:dyDescent="0.2">
      <c r="B27" s="807">
        <v>19</v>
      </c>
      <c r="C27" s="808" t="s">
        <v>798</v>
      </c>
      <c r="D27" s="824" t="s">
        <v>773</v>
      </c>
      <c r="E27" s="825">
        <v>0</v>
      </c>
      <c r="F27" s="826">
        <v>-5</v>
      </c>
      <c r="G27" s="826">
        <v>-10</v>
      </c>
      <c r="H27" s="826" t="s">
        <v>216</v>
      </c>
      <c r="I27" s="825" t="s">
        <v>216</v>
      </c>
      <c r="J27" s="826" t="s">
        <v>216</v>
      </c>
      <c r="K27" s="827" t="s">
        <v>774</v>
      </c>
    </row>
    <row r="28" spans="2:11" x14ac:dyDescent="0.2">
      <c r="B28" s="1512" t="s">
        <v>799</v>
      </c>
      <c r="C28" s="1513"/>
      <c r="D28" s="816"/>
      <c r="E28" s="817"/>
      <c r="F28" s="818"/>
      <c r="G28" s="818"/>
      <c r="H28" s="818"/>
      <c r="I28" s="817"/>
      <c r="J28" s="818"/>
      <c r="K28" s="819"/>
    </row>
    <row r="29" spans="2:11" ht="13.5" thickBot="1" x14ac:dyDescent="0.25">
      <c r="B29" s="820">
        <v>20</v>
      </c>
      <c r="C29" s="821" t="s">
        <v>800</v>
      </c>
      <c r="D29" s="822" t="s">
        <v>773</v>
      </c>
      <c r="E29" s="810">
        <v>0</v>
      </c>
      <c r="F29" s="811">
        <v>-1500</v>
      </c>
      <c r="G29" s="811">
        <v>-1500</v>
      </c>
      <c r="H29" s="811">
        <v>0</v>
      </c>
      <c r="I29" s="810">
        <v>0</v>
      </c>
      <c r="J29" s="811">
        <v>0</v>
      </c>
      <c r="K29" s="823" t="s">
        <v>774</v>
      </c>
    </row>
    <row r="30" spans="2:11" ht="14.25" thickTop="1" thickBot="1" x14ac:dyDescent="0.25">
      <c r="B30" s="820">
        <v>21</v>
      </c>
      <c r="C30" s="821" t="s">
        <v>1066</v>
      </c>
      <c r="D30" s="822" t="s">
        <v>773</v>
      </c>
      <c r="E30" s="810">
        <v>0</v>
      </c>
      <c r="F30" s="811">
        <v>0</v>
      </c>
      <c r="G30" s="811">
        <v>0</v>
      </c>
      <c r="H30" s="811">
        <v>0</v>
      </c>
      <c r="I30" s="810">
        <v>0</v>
      </c>
      <c r="J30" s="811">
        <v>-7000</v>
      </c>
      <c r="K30" s="823" t="s">
        <v>774</v>
      </c>
    </row>
    <row r="31" spans="2:11" ht="13.5" thickTop="1" x14ac:dyDescent="0.2">
      <c r="B31" s="807">
        <v>22</v>
      </c>
      <c r="C31" s="808" t="s">
        <v>1067</v>
      </c>
      <c r="D31" s="809" t="s">
        <v>773</v>
      </c>
      <c r="E31" s="810">
        <v>0</v>
      </c>
      <c r="F31" s="811">
        <v>0</v>
      </c>
      <c r="G31" s="811">
        <v>0</v>
      </c>
      <c r="H31" s="811">
        <v>0</v>
      </c>
      <c r="I31" s="810">
        <v>-2300</v>
      </c>
      <c r="J31" s="811" t="s">
        <v>216</v>
      </c>
      <c r="K31" s="813" t="s">
        <v>774</v>
      </c>
    </row>
    <row r="32" spans="2:11" ht="22.5" x14ac:dyDescent="0.2">
      <c r="B32" s="807">
        <v>23</v>
      </c>
      <c r="C32" s="808" t="s">
        <v>801</v>
      </c>
      <c r="D32" s="809" t="s">
        <v>773</v>
      </c>
      <c r="E32" s="810">
        <v>-5</v>
      </c>
      <c r="F32" s="811">
        <v>-60</v>
      </c>
      <c r="G32" s="811">
        <v>-170</v>
      </c>
      <c r="H32" s="811">
        <v>-175</v>
      </c>
      <c r="I32" s="810">
        <v>-170</v>
      </c>
      <c r="J32" s="811">
        <v>-175</v>
      </c>
      <c r="K32" s="813" t="s">
        <v>779</v>
      </c>
    </row>
    <row r="33" spans="2:11" x14ac:dyDescent="0.2">
      <c r="B33" s="807">
        <v>24</v>
      </c>
      <c r="C33" s="808" t="s">
        <v>802</v>
      </c>
      <c r="D33" s="809" t="s">
        <v>778</v>
      </c>
      <c r="E33" s="810">
        <v>0</v>
      </c>
      <c r="F33" s="811">
        <v>5</v>
      </c>
      <c r="G33" s="811">
        <v>20</v>
      </c>
      <c r="H33" s="811">
        <v>10</v>
      </c>
      <c r="I33" s="810">
        <v>10</v>
      </c>
      <c r="J33" s="811">
        <v>25</v>
      </c>
      <c r="K33" s="813" t="s">
        <v>779</v>
      </c>
    </row>
    <row r="34" spans="2:11" ht="23.25" thickBot="1" x14ac:dyDescent="0.25">
      <c r="B34" s="820">
        <v>25</v>
      </c>
      <c r="C34" s="828" t="s">
        <v>803</v>
      </c>
      <c r="D34" s="822" t="s">
        <v>778</v>
      </c>
      <c r="E34" s="810">
        <v>0</v>
      </c>
      <c r="F34" s="811">
        <v>0</v>
      </c>
      <c r="G34" s="811">
        <v>45</v>
      </c>
      <c r="H34" s="811">
        <v>35</v>
      </c>
      <c r="I34" s="810">
        <v>-15</v>
      </c>
      <c r="J34" s="811">
        <v>-20</v>
      </c>
      <c r="K34" s="813" t="s">
        <v>774</v>
      </c>
    </row>
    <row r="35" spans="2:11" ht="24" thickTop="1" thickBot="1" x14ac:dyDescent="0.25">
      <c r="B35" s="820">
        <v>26</v>
      </c>
      <c r="C35" s="828" t="s">
        <v>804</v>
      </c>
      <c r="D35" s="822" t="s">
        <v>773</v>
      </c>
      <c r="E35" s="810">
        <v>0</v>
      </c>
      <c r="F35" s="811">
        <v>-50</v>
      </c>
      <c r="G35" s="811">
        <v>-50</v>
      </c>
      <c r="H35" s="811">
        <v>0</v>
      </c>
      <c r="I35" s="810">
        <v>0</v>
      </c>
      <c r="J35" s="811">
        <v>0</v>
      </c>
      <c r="K35" s="823" t="s">
        <v>774</v>
      </c>
    </row>
    <row r="36" spans="2:11" ht="13.5" thickTop="1" x14ac:dyDescent="0.2">
      <c r="B36" s="807">
        <v>27</v>
      </c>
      <c r="C36" s="808" t="s">
        <v>805</v>
      </c>
      <c r="D36" s="809" t="s">
        <v>773</v>
      </c>
      <c r="E36" s="810">
        <v>0</v>
      </c>
      <c r="F36" s="811">
        <v>-70</v>
      </c>
      <c r="G36" s="811">
        <v>-75</v>
      </c>
      <c r="H36" s="811" t="s">
        <v>216</v>
      </c>
      <c r="I36" s="810" t="s">
        <v>216</v>
      </c>
      <c r="J36" s="811" t="s">
        <v>216</v>
      </c>
      <c r="K36" s="813" t="s">
        <v>774</v>
      </c>
    </row>
    <row r="37" spans="2:11" ht="22.5" x14ac:dyDescent="0.2">
      <c r="B37" s="807">
        <v>28</v>
      </c>
      <c r="C37" s="808" t="s">
        <v>806</v>
      </c>
      <c r="D37" s="809" t="s">
        <v>773</v>
      </c>
      <c r="E37" s="810">
        <v>0</v>
      </c>
      <c r="F37" s="811">
        <v>-10</v>
      </c>
      <c r="G37" s="811">
        <v>-240</v>
      </c>
      <c r="H37" s="811">
        <v>-285</v>
      </c>
      <c r="I37" s="810">
        <v>525</v>
      </c>
      <c r="J37" s="811" t="s">
        <v>216</v>
      </c>
      <c r="K37" s="813" t="s">
        <v>774</v>
      </c>
    </row>
    <row r="38" spans="2:11" x14ac:dyDescent="0.2">
      <c r="B38" s="807">
        <v>29</v>
      </c>
      <c r="C38" s="814" t="s">
        <v>807</v>
      </c>
      <c r="D38" s="809" t="s">
        <v>773</v>
      </c>
      <c r="E38" s="810">
        <v>-55</v>
      </c>
      <c r="F38" s="811">
        <v>0</v>
      </c>
      <c r="G38" s="811">
        <v>0</v>
      </c>
      <c r="H38" s="811">
        <v>0</v>
      </c>
      <c r="I38" s="810">
        <v>0</v>
      </c>
      <c r="J38" s="811">
        <v>0</v>
      </c>
      <c r="K38" s="813" t="s">
        <v>774</v>
      </c>
    </row>
    <row r="39" spans="2:11" ht="22.5" x14ac:dyDescent="0.2">
      <c r="B39" s="807">
        <v>30</v>
      </c>
      <c r="C39" s="829" t="s">
        <v>808</v>
      </c>
      <c r="D39" s="809" t="s">
        <v>773</v>
      </c>
      <c r="E39" s="810">
        <v>0</v>
      </c>
      <c r="F39" s="811" t="s">
        <v>795</v>
      </c>
      <c r="G39" s="811">
        <v>-5</v>
      </c>
      <c r="H39" s="811">
        <v>-5</v>
      </c>
      <c r="I39" s="810">
        <v>-5</v>
      </c>
      <c r="J39" s="811">
        <v>-5</v>
      </c>
      <c r="K39" s="813" t="s">
        <v>774</v>
      </c>
    </row>
    <row r="40" spans="2:11" x14ac:dyDescent="0.2">
      <c r="B40" s="807">
        <v>31</v>
      </c>
      <c r="C40" s="830" t="s">
        <v>809</v>
      </c>
      <c r="D40" s="809" t="s">
        <v>773</v>
      </c>
      <c r="E40" s="810">
        <v>0</v>
      </c>
      <c r="F40" s="811">
        <v>-20</v>
      </c>
      <c r="G40" s="811">
        <v>-45</v>
      </c>
      <c r="H40" s="811" t="s">
        <v>216</v>
      </c>
      <c r="I40" s="810" t="s">
        <v>216</v>
      </c>
      <c r="J40" s="811" t="s">
        <v>216</v>
      </c>
      <c r="K40" s="813" t="s">
        <v>774</v>
      </c>
    </row>
    <row r="41" spans="2:11" ht="22.5" x14ac:dyDescent="0.2">
      <c r="B41" s="807">
        <v>32</v>
      </c>
      <c r="C41" s="808" t="s">
        <v>810</v>
      </c>
      <c r="D41" s="809" t="s">
        <v>773</v>
      </c>
      <c r="E41" s="810">
        <v>0</v>
      </c>
      <c r="F41" s="811">
        <v>-30</v>
      </c>
      <c r="G41" s="811">
        <v>-50</v>
      </c>
      <c r="H41" s="811" t="s">
        <v>216</v>
      </c>
      <c r="I41" s="810" t="s">
        <v>216</v>
      </c>
      <c r="J41" s="811" t="s">
        <v>216</v>
      </c>
      <c r="K41" s="813" t="s">
        <v>774</v>
      </c>
    </row>
    <row r="42" spans="2:11" x14ac:dyDescent="0.2">
      <c r="B42" s="807">
        <v>33</v>
      </c>
      <c r="C42" s="808" t="s">
        <v>811</v>
      </c>
      <c r="D42" s="809" t="s">
        <v>773</v>
      </c>
      <c r="E42" s="810">
        <v>0</v>
      </c>
      <c r="F42" s="811">
        <v>-10</v>
      </c>
      <c r="G42" s="811">
        <v>-15</v>
      </c>
      <c r="H42" s="811">
        <v>-15</v>
      </c>
      <c r="I42" s="810">
        <v>-5</v>
      </c>
      <c r="J42" s="811">
        <v>0</v>
      </c>
      <c r="K42" s="813" t="s">
        <v>774</v>
      </c>
    </row>
    <row r="43" spans="2:11" ht="22.5" x14ac:dyDescent="0.2">
      <c r="B43" s="807">
        <v>34</v>
      </c>
      <c r="C43" s="808" t="s">
        <v>812</v>
      </c>
      <c r="D43" s="809" t="s">
        <v>778</v>
      </c>
      <c r="E43" s="810">
        <v>0</v>
      </c>
      <c r="F43" s="811">
        <v>-240</v>
      </c>
      <c r="G43" s="811">
        <v>-530</v>
      </c>
      <c r="H43" s="811">
        <v>-525</v>
      </c>
      <c r="I43" s="810">
        <v>-520</v>
      </c>
      <c r="J43" s="811">
        <v>-520</v>
      </c>
      <c r="K43" s="813" t="s">
        <v>813</v>
      </c>
    </row>
    <row r="44" spans="2:11" ht="22.5" x14ac:dyDescent="0.2">
      <c r="B44" s="807">
        <v>35</v>
      </c>
      <c r="C44" s="808" t="s">
        <v>814</v>
      </c>
      <c r="D44" s="809" t="s">
        <v>778</v>
      </c>
      <c r="E44" s="810">
        <v>0</v>
      </c>
      <c r="F44" s="811">
        <v>-30</v>
      </c>
      <c r="G44" s="811">
        <v>0</v>
      </c>
      <c r="H44" s="811">
        <v>0</v>
      </c>
      <c r="I44" s="810">
        <v>0</v>
      </c>
      <c r="J44" s="811">
        <v>0</v>
      </c>
      <c r="K44" s="813" t="s">
        <v>782</v>
      </c>
    </row>
    <row r="45" spans="2:11" ht="22.5" x14ac:dyDescent="0.2">
      <c r="B45" s="807">
        <v>36</v>
      </c>
      <c r="C45" s="808" t="s">
        <v>815</v>
      </c>
      <c r="D45" s="809" t="s">
        <v>773</v>
      </c>
      <c r="E45" s="810">
        <v>0</v>
      </c>
      <c r="F45" s="811">
        <v>-5</v>
      </c>
      <c r="G45" s="811">
        <v>-5</v>
      </c>
      <c r="H45" s="811">
        <v>5</v>
      </c>
      <c r="I45" s="810">
        <v>15</v>
      </c>
      <c r="J45" s="811">
        <v>10</v>
      </c>
      <c r="K45" s="813" t="s">
        <v>782</v>
      </c>
    </row>
    <row r="46" spans="2:11" x14ac:dyDescent="0.2">
      <c r="B46" s="807">
        <v>37</v>
      </c>
      <c r="C46" s="808" t="s">
        <v>816</v>
      </c>
      <c r="D46" s="809" t="s">
        <v>778</v>
      </c>
      <c r="E46" s="810">
        <v>0</v>
      </c>
      <c r="F46" s="811">
        <v>-15</v>
      </c>
      <c r="G46" s="811">
        <v>-10</v>
      </c>
      <c r="H46" s="811">
        <v>-10</v>
      </c>
      <c r="I46" s="810">
        <v>-10</v>
      </c>
      <c r="J46" s="811">
        <v>-10</v>
      </c>
      <c r="K46" s="813" t="s">
        <v>813</v>
      </c>
    </row>
    <row r="47" spans="2:11" ht="22.5" x14ac:dyDescent="0.2">
      <c r="B47" s="807">
        <v>38</v>
      </c>
      <c r="C47" s="808" t="s">
        <v>817</v>
      </c>
      <c r="D47" s="809" t="s">
        <v>778</v>
      </c>
      <c r="E47" s="810">
        <v>0</v>
      </c>
      <c r="F47" s="811">
        <v>-15</v>
      </c>
      <c r="G47" s="811">
        <v>-10</v>
      </c>
      <c r="H47" s="811">
        <v>-15</v>
      </c>
      <c r="I47" s="810">
        <v>-15</v>
      </c>
      <c r="J47" s="811">
        <v>-15</v>
      </c>
      <c r="K47" s="813" t="s">
        <v>813</v>
      </c>
    </row>
    <row r="48" spans="2:11" x14ac:dyDescent="0.2">
      <c r="B48" s="1512" t="s">
        <v>818</v>
      </c>
      <c r="C48" s="1513"/>
      <c r="D48" s="816"/>
      <c r="E48" s="817"/>
      <c r="F48" s="818"/>
      <c r="G48" s="818"/>
      <c r="H48" s="818"/>
      <c r="I48" s="817"/>
      <c r="J48" s="818"/>
      <c r="K48" s="819"/>
    </row>
    <row r="49" spans="2:11" ht="22.5" x14ac:dyDescent="0.2">
      <c r="B49" s="807">
        <v>39</v>
      </c>
      <c r="C49" s="829" t="s">
        <v>819</v>
      </c>
      <c r="D49" s="809" t="s">
        <v>778</v>
      </c>
      <c r="E49" s="810">
        <v>-10</v>
      </c>
      <c r="F49" s="811">
        <v>10</v>
      </c>
      <c r="G49" s="811">
        <v>170</v>
      </c>
      <c r="H49" s="811">
        <v>585</v>
      </c>
      <c r="I49" s="810">
        <v>580</v>
      </c>
      <c r="J49" s="811">
        <v>740</v>
      </c>
      <c r="K49" s="813" t="s">
        <v>820</v>
      </c>
    </row>
    <row r="50" spans="2:11" ht="22.5" x14ac:dyDescent="0.2">
      <c r="B50" s="807">
        <v>40</v>
      </c>
      <c r="C50" s="808" t="s">
        <v>821</v>
      </c>
      <c r="D50" s="809" t="s">
        <v>778</v>
      </c>
      <c r="E50" s="810">
        <v>15</v>
      </c>
      <c r="F50" s="811">
        <v>45</v>
      </c>
      <c r="G50" s="811">
        <v>45</v>
      </c>
      <c r="H50" s="811">
        <v>45</v>
      </c>
      <c r="I50" s="810">
        <v>45</v>
      </c>
      <c r="J50" s="811">
        <v>45</v>
      </c>
      <c r="K50" s="813" t="s">
        <v>820</v>
      </c>
    </row>
    <row r="51" spans="2:11" x14ac:dyDescent="0.2">
      <c r="B51" s="807">
        <v>41</v>
      </c>
      <c r="C51" s="808" t="s">
        <v>822</v>
      </c>
      <c r="D51" s="809" t="s">
        <v>778</v>
      </c>
      <c r="E51" s="810">
        <v>5</v>
      </c>
      <c r="F51" s="811">
        <v>10</v>
      </c>
      <c r="G51" s="811">
        <v>10</v>
      </c>
      <c r="H51" s="811">
        <v>10</v>
      </c>
      <c r="I51" s="810">
        <v>10</v>
      </c>
      <c r="J51" s="811">
        <v>10</v>
      </c>
      <c r="K51" s="813" t="s">
        <v>823</v>
      </c>
    </row>
    <row r="52" spans="2:11" ht="22.5" x14ac:dyDescent="0.2">
      <c r="B52" s="807">
        <v>42</v>
      </c>
      <c r="C52" s="808" t="s">
        <v>824</v>
      </c>
      <c r="D52" s="809" t="s">
        <v>778</v>
      </c>
      <c r="E52" s="810">
        <v>0</v>
      </c>
      <c r="F52" s="811">
        <v>0</v>
      </c>
      <c r="G52" s="811">
        <v>285</v>
      </c>
      <c r="H52" s="811">
        <v>225</v>
      </c>
      <c r="I52" s="810">
        <v>160</v>
      </c>
      <c r="J52" s="811">
        <v>130</v>
      </c>
      <c r="K52" s="813" t="s">
        <v>779</v>
      </c>
    </row>
    <row r="53" spans="2:11" x14ac:dyDescent="0.2">
      <c r="B53" s="807">
        <v>43</v>
      </c>
      <c r="C53" s="808" t="s">
        <v>825</v>
      </c>
      <c r="D53" s="809" t="s">
        <v>778</v>
      </c>
      <c r="E53" s="810">
        <v>0</v>
      </c>
      <c r="F53" s="811">
        <v>10</v>
      </c>
      <c r="G53" s="811">
        <v>20</v>
      </c>
      <c r="H53" s="811">
        <v>40</v>
      </c>
      <c r="I53" s="810">
        <v>50</v>
      </c>
      <c r="J53" s="811">
        <v>45</v>
      </c>
      <c r="K53" s="813" t="s">
        <v>820</v>
      </c>
    </row>
    <row r="54" spans="2:11" ht="22.5" x14ac:dyDescent="0.2">
      <c r="B54" s="807">
        <v>44</v>
      </c>
      <c r="C54" s="808" t="s">
        <v>826</v>
      </c>
      <c r="D54" s="809" t="s">
        <v>778</v>
      </c>
      <c r="E54" s="810">
        <v>0</v>
      </c>
      <c r="F54" s="811" t="s">
        <v>795</v>
      </c>
      <c r="G54" s="811" t="s">
        <v>795</v>
      </c>
      <c r="H54" s="811" t="s">
        <v>795</v>
      </c>
      <c r="I54" s="810">
        <v>5</v>
      </c>
      <c r="J54" s="811">
        <v>10</v>
      </c>
      <c r="K54" s="813" t="s">
        <v>779</v>
      </c>
    </row>
    <row r="55" spans="2:11" ht="22.5" x14ac:dyDescent="0.2">
      <c r="B55" s="807">
        <v>45</v>
      </c>
      <c r="C55" s="808" t="s">
        <v>827</v>
      </c>
      <c r="D55" s="809" t="s">
        <v>778</v>
      </c>
      <c r="E55" s="810">
        <v>0</v>
      </c>
      <c r="F55" s="811">
        <v>20</v>
      </c>
      <c r="G55" s="811">
        <v>170</v>
      </c>
      <c r="H55" s="811">
        <v>165</v>
      </c>
      <c r="I55" s="810">
        <v>150</v>
      </c>
      <c r="J55" s="811">
        <v>145</v>
      </c>
      <c r="K55" s="813" t="s">
        <v>779</v>
      </c>
    </row>
    <row r="56" spans="2:11" x14ac:dyDescent="0.2">
      <c r="B56" s="807">
        <v>46</v>
      </c>
      <c r="C56" s="808" t="s">
        <v>828</v>
      </c>
      <c r="D56" s="809" t="s">
        <v>778</v>
      </c>
      <c r="E56" s="810">
        <v>0</v>
      </c>
      <c r="F56" s="811">
        <v>-5</v>
      </c>
      <c r="G56" s="811">
        <v>70</v>
      </c>
      <c r="H56" s="811">
        <v>135</v>
      </c>
      <c r="I56" s="810">
        <v>150</v>
      </c>
      <c r="J56" s="811">
        <v>150</v>
      </c>
      <c r="K56" s="813" t="s">
        <v>779</v>
      </c>
    </row>
    <row r="57" spans="2:11" x14ac:dyDescent="0.2">
      <c r="B57" s="807">
        <v>47</v>
      </c>
      <c r="C57" s="808" t="s">
        <v>829</v>
      </c>
      <c r="D57" s="809" t="s">
        <v>778</v>
      </c>
      <c r="E57" s="810">
        <v>0</v>
      </c>
      <c r="F57" s="811">
        <v>0</v>
      </c>
      <c r="G57" s="811">
        <v>55</v>
      </c>
      <c r="H57" s="811">
        <v>30</v>
      </c>
      <c r="I57" s="810">
        <v>20</v>
      </c>
      <c r="J57" s="811">
        <v>20</v>
      </c>
      <c r="K57" s="813" t="s">
        <v>823</v>
      </c>
    </row>
    <row r="58" spans="2:11" ht="22.5" x14ac:dyDescent="0.2">
      <c r="B58" s="807">
        <v>48</v>
      </c>
      <c r="C58" s="829" t="s">
        <v>830</v>
      </c>
      <c r="D58" s="809" t="s">
        <v>778</v>
      </c>
      <c r="E58" s="810">
        <v>0</v>
      </c>
      <c r="F58" s="811">
        <v>0</v>
      </c>
      <c r="G58" s="811">
        <v>90</v>
      </c>
      <c r="H58" s="811">
        <v>135</v>
      </c>
      <c r="I58" s="810">
        <v>105</v>
      </c>
      <c r="J58" s="811">
        <v>75</v>
      </c>
      <c r="K58" s="813" t="s">
        <v>820</v>
      </c>
    </row>
    <row r="59" spans="2:11" ht="13.5" thickBot="1" x14ac:dyDescent="0.25">
      <c r="B59" s="807">
        <v>49</v>
      </c>
      <c r="C59" s="808" t="s">
        <v>831</v>
      </c>
      <c r="D59" s="809" t="s">
        <v>778</v>
      </c>
      <c r="E59" s="810">
        <v>0</v>
      </c>
      <c r="F59" s="811">
        <v>30</v>
      </c>
      <c r="G59" s="811">
        <v>45</v>
      </c>
      <c r="H59" s="811">
        <v>45</v>
      </c>
      <c r="I59" s="810">
        <v>50</v>
      </c>
      <c r="J59" s="811">
        <v>45</v>
      </c>
      <c r="K59" s="813" t="s">
        <v>779</v>
      </c>
    </row>
    <row r="60" spans="2:11" ht="23.25" thickTop="1" x14ac:dyDescent="0.2">
      <c r="B60" s="807">
        <v>50</v>
      </c>
      <c r="C60" s="808" t="s">
        <v>832</v>
      </c>
      <c r="D60" s="824" t="s">
        <v>773</v>
      </c>
      <c r="E60" s="825">
        <v>0</v>
      </c>
      <c r="F60" s="826">
        <v>85</v>
      </c>
      <c r="G60" s="826">
        <v>75</v>
      </c>
      <c r="H60" s="826">
        <v>65</v>
      </c>
      <c r="I60" s="825">
        <v>40</v>
      </c>
      <c r="J60" s="826">
        <v>40</v>
      </c>
      <c r="K60" s="827" t="s">
        <v>823</v>
      </c>
    </row>
    <row r="61" spans="2:11" x14ac:dyDescent="0.2">
      <c r="B61" s="1512" t="s">
        <v>833</v>
      </c>
      <c r="C61" s="1513"/>
      <c r="D61" s="816"/>
      <c r="E61" s="817"/>
      <c r="F61" s="818"/>
      <c r="G61" s="818"/>
      <c r="H61" s="818"/>
      <c r="I61" s="817"/>
      <c r="J61" s="818"/>
      <c r="K61" s="819"/>
    </row>
    <row r="62" spans="2:11" ht="22.5" x14ac:dyDescent="0.2">
      <c r="B62" s="807">
        <v>51</v>
      </c>
      <c r="C62" s="808" t="s">
        <v>834</v>
      </c>
      <c r="D62" s="809" t="s">
        <v>778</v>
      </c>
      <c r="E62" s="810">
        <v>30</v>
      </c>
      <c r="F62" s="811">
        <v>165</v>
      </c>
      <c r="G62" s="811">
        <v>265</v>
      </c>
      <c r="H62" s="811">
        <v>345</v>
      </c>
      <c r="I62" s="810">
        <v>440</v>
      </c>
      <c r="J62" s="811">
        <v>525</v>
      </c>
      <c r="K62" s="813" t="s">
        <v>779</v>
      </c>
    </row>
    <row r="63" spans="2:11" ht="22.5" x14ac:dyDescent="0.2">
      <c r="B63" s="807">
        <v>52</v>
      </c>
      <c r="C63" s="808" t="s">
        <v>835</v>
      </c>
      <c r="D63" s="809" t="s">
        <v>778</v>
      </c>
      <c r="E63" s="810">
        <v>5</v>
      </c>
      <c r="F63" s="811">
        <v>15</v>
      </c>
      <c r="G63" s="811">
        <v>35</v>
      </c>
      <c r="H63" s="811">
        <v>115</v>
      </c>
      <c r="I63" s="810">
        <v>140</v>
      </c>
      <c r="J63" s="811">
        <v>160</v>
      </c>
      <c r="K63" s="813" t="s">
        <v>779</v>
      </c>
    </row>
    <row r="64" spans="2:11" ht="22.5" x14ac:dyDescent="0.2">
      <c r="B64" s="807">
        <v>53</v>
      </c>
      <c r="C64" s="808" t="s">
        <v>836</v>
      </c>
      <c r="D64" s="809" t="s">
        <v>778</v>
      </c>
      <c r="E64" s="810">
        <v>0</v>
      </c>
      <c r="F64" s="811">
        <v>0</v>
      </c>
      <c r="G64" s="811">
        <v>0</v>
      </c>
      <c r="H64" s="811">
        <v>690</v>
      </c>
      <c r="I64" s="810">
        <v>-310</v>
      </c>
      <c r="J64" s="811">
        <v>-25</v>
      </c>
      <c r="K64" s="813" t="s">
        <v>823</v>
      </c>
    </row>
    <row r="65" spans="2:11" ht="22.5" x14ac:dyDescent="0.2">
      <c r="B65" s="807">
        <v>54</v>
      </c>
      <c r="C65" s="808" t="s">
        <v>837</v>
      </c>
      <c r="D65" s="809" t="s">
        <v>778</v>
      </c>
      <c r="E65" s="810">
        <v>0</v>
      </c>
      <c r="F65" s="811">
        <v>0</v>
      </c>
      <c r="G65" s="811">
        <v>-1200</v>
      </c>
      <c r="H65" s="811">
        <v>950</v>
      </c>
      <c r="I65" s="810">
        <v>235</v>
      </c>
      <c r="J65" s="811">
        <v>10</v>
      </c>
      <c r="K65" s="813" t="s">
        <v>782</v>
      </c>
    </row>
    <row r="66" spans="2:11" ht="22.5" x14ac:dyDescent="0.2">
      <c r="B66" s="807">
        <v>55</v>
      </c>
      <c r="C66" s="808" t="s">
        <v>838</v>
      </c>
      <c r="D66" s="809" t="s">
        <v>778</v>
      </c>
      <c r="E66" s="810">
        <v>0</v>
      </c>
      <c r="F66" s="811">
        <v>15</v>
      </c>
      <c r="G66" s="811">
        <v>55</v>
      </c>
      <c r="H66" s="811">
        <v>105</v>
      </c>
      <c r="I66" s="810">
        <v>145</v>
      </c>
      <c r="J66" s="811">
        <v>170.45092823738918</v>
      </c>
      <c r="K66" s="813" t="s">
        <v>823</v>
      </c>
    </row>
    <row r="67" spans="2:11" ht="22.5" x14ac:dyDescent="0.2">
      <c r="B67" s="807">
        <v>56</v>
      </c>
      <c r="C67" s="808" t="s">
        <v>839</v>
      </c>
      <c r="D67" s="809" t="s">
        <v>778</v>
      </c>
      <c r="E67" s="810">
        <v>45</v>
      </c>
      <c r="F67" s="811">
        <v>35</v>
      </c>
      <c r="G67" s="811">
        <v>40</v>
      </c>
      <c r="H67" s="811">
        <v>45</v>
      </c>
      <c r="I67" s="810">
        <v>40</v>
      </c>
      <c r="J67" s="811">
        <v>35</v>
      </c>
      <c r="K67" s="813" t="s">
        <v>813</v>
      </c>
    </row>
    <row r="68" spans="2:11" x14ac:dyDescent="0.2">
      <c r="B68" s="1512" t="s">
        <v>840</v>
      </c>
      <c r="C68" s="1513"/>
      <c r="D68" s="816"/>
      <c r="E68" s="817"/>
      <c r="F68" s="818"/>
      <c r="G68" s="818"/>
      <c r="H68" s="818"/>
      <c r="I68" s="817"/>
      <c r="J68" s="818"/>
      <c r="K68" s="819"/>
    </row>
    <row r="69" spans="2:11" x14ac:dyDescent="0.2">
      <c r="B69" s="807">
        <v>57</v>
      </c>
      <c r="C69" s="808" t="s">
        <v>841</v>
      </c>
      <c r="D69" s="809" t="s">
        <v>773</v>
      </c>
      <c r="E69" s="810">
        <v>1000</v>
      </c>
      <c r="F69" s="811">
        <v>0</v>
      </c>
      <c r="G69" s="811">
        <v>-1135</v>
      </c>
      <c r="H69" s="811">
        <v>0</v>
      </c>
      <c r="I69" s="810">
        <v>0</v>
      </c>
      <c r="J69" s="811">
        <v>0</v>
      </c>
      <c r="K69" s="813" t="s">
        <v>774</v>
      </c>
    </row>
    <row r="70" spans="2:11" ht="22.5" x14ac:dyDescent="0.2">
      <c r="B70" s="807">
        <v>58</v>
      </c>
      <c r="C70" s="808" t="s">
        <v>842</v>
      </c>
      <c r="D70" s="809" t="s">
        <v>773</v>
      </c>
      <c r="E70" s="810">
        <v>0</v>
      </c>
      <c r="F70" s="811">
        <v>375</v>
      </c>
      <c r="G70" s="811">
        <v>0</v>
      </c>
      <c r="H70" s="811">
        <v>0</v>
      </c>
      <c r="I70" s="810">
        <v>0</v>
      </c>
      <c r="J70" s="811">
        <v>0</v>
      </c>
      <c r="K70" s="813" t="s">
        <v>774</v>
      </c>
    </row>
    <row r="71" spans="2:11" x14ac:dyDescent="0.2">
      <c r="B71" s="807">
        <v>59</v>
      </c>
      <c r="C71" s="808" t="s">
        <v>843</v>
      </c>
      <c r="D71" s="809" t="s">
        <v>778</v>
      </c>
      <c r="E71" s="810">
        <v>0</v>
      </c>
      <c r="F71" s="811">
        <v>-40</v>
      </c>
      <c r="G71" s="811">
        <v>-40</v>
      </c>
      <c r="H71" s="811">
        <v>-40</v>
      </c>
      <c r="I71" s="810">
        <v>-45</v>
      </c>
      <c r="J71" s="811">
        <v>-45</v>
      </c>
      <c r="K71" s="813" t="s">
        <v>788</v>
      </c>
    </row>
    <row r="72" spans="2:11" x14ac:dyDescent="0.2">
      <c r="B72" s="1512" t="s">
        <v>844</v>
      </c>
      <c r="C72" s="1513"/>
      <c r="D72" s="816"/>
      <c r="E72" s="817"/>
      <c r="F72" s="818"/>
      <c r="G72" s="818"/>
      <c r="H72" s="818"/>
      <c r="I72" s="817"/>
      <c r="J72" s="818"/>
      <c r="K72" s="819"/>
    </row>
    <row r="73" spans="2:11" ht="22.5" x14ac:dyDescent="0.2">
      <c r="B73" s="807">
        <v>60</v>
      </c>
      <c r="C73" s="808" t="s">
        <v>845</v>
      </c>
      <c r="D73" s="809" t="s">
        <v>778</v>
      </c>
      <c r="E73" s="810">
        <v>0</v>
      </c>
      <c r="F73" s="811">
        <v>70</v>
      </c>
      <c r="G73" s="811">
        <v>35</v>
      </c>
      <c r="H73" s="811">
        <v>-30</v>
      </c>
      <c r="I73" s="810">
        <v>130</v>
      </c>
      <c r="J73" s="811">
        <v>90</v>
      </c>
      <c r="K73" s="813" t="s">
        <v>823</v>
      </c>
    </row>
    <row r="74" spans="2:11" ht="22.5" x14ac:dyDescent="0.2">
      <c r="B74" s="807">
        <v>61</v>
      </c>
      <c r="C74" s="808" t="s">
        <v>846</v>
      </c>
      <c r="D74" s="809" t="s">
        <v>778</v>
      </c>
      <c r="E74" s="810">
        <v>0</v>
      </c>
      <c r="F74" s="811">
        <v>125</v>
      </c>
      <c r="G74" s="811">
        <v>50</v>
      </c>
      <c r="H74" s="811">
        <v>10</v>
      </c>
      <c r="I74" s="810" t="s">
        <v>795</v>
      </c>
      <c r="J74" s="811" t="s">
        <v>795</v>
      </c>
      <c r="K74" s="813" t="s">
        <v>823</v>
      </c>
    </row>
    <row r="75" spans="2:11" ht="22.5" x14ac:dyDescent="0.2">
      <c r="B75" s="807">
        <v>62</v>
      </c>
      <c r="C75" s="808" t="s">
        <v>847</v>
      </c>
      <c r="D75" s="809" t="s">
        <v>773</v>
      </c>
      <c r="E75" s="810">
        <v>-20</v>
      </c>
      <c r="F75" s="811">
        <v>-180</v>
      </c>
      <c r="G75" s="811">
        <v>-215</v>
      </c>
      <c r="H75" s="811">
        <v>-80</v>
      </c>
      <c r="I75" s="810" t="s">
        <v>216</v>
      </c>
      <c r="J75" s="811" t="s">
        <v>216</v>
      </c>
      <c r="K75" s="813" t="s">
        <v>774</v>
      </c>
    </row>
    <row r="76" spans="2:11" x14ac:dyDescent="0.2">
      <c r="B76" s="1512" t="s">
        <v>848</v>
      </c>
      <c r="C76" s="1513"/>
      <c r="D76" s="816"/>
      <c r="E76" s="817"/>
      <c r="F76" s="818"/>
      <c r="G76" s="818"/>
      <c r="H76" s="818"/>
      <c r="I76" s="817"/>
      <c r="J76" s="818"/>
      <c r="K76" s="819"/>
    </row>
    <row r="77" spans="2:11" ht="22.5" x14ac:dyDescent="0.2">
      <c r="B77" s="807">
        <v>63</v>
      </c>
      <c r="C77" s="808" t="s">
        <v>849</v>
      </c>
      <c r="D77" s="809" t="s">
        <v>778</v>
      </c>
      <c r="E77" s="810">
        <v>0</v>
      </c>
      <c r="F77" s="811">
        <v>-50</v>
      </c>
      <c r="G77" s="811">
        <v>-100</v>
      </c>
      <c r="H77" s="811">
        <v>-175</v>
      </c>
      <c r="I77" s="810">
        <v>-235</v>
      </c>
      <c r="J77" s="811">
        <v>-295</v>
      </c>
      <c r="K77" s="813" t="s">
        <v>788</v>
      </c>
    </row>
    <row r="78" spans="2:11" x14ac:dyDescent="0.2">
      <c r="B78" s="807">
        <v>64</v>
      </c>
      <c r="C78" s="808" t="s">
        <v>850</v>
      </c>
      <c r="D78" s="809" t="s">
        <v>778</v>
      </c>
      <c r="E78" s="810">
        <v>0</v>
      </c>
      <c r="F78" s="811">
        <v>-5</v>
      </c>
      <c r="G78" s="811">
        <v>-15</v>
      </c>
      <c r="H78" s="811">
        <v>-25</v>
      </c>
      <c r="I78" s="810">
        <v>-35</v>
      </c>
      <c r="J78" s="811">
        <v>-45</v>
      </c>
      <c r="K78" s="813" t="s">
        <v>788</v>
      </c>
    </row>
    <row r="79" spans="2:11" ht="22.5" x14ac:dyDescent="0.2">
      <c r="B79" s="807">
        <v>65</v>
      </c>
      <c r="C79" s="808" t="s">
        <v>851</v>
      </c>
      <c r="D79" s="809" t="s">
        <v>773</v>
      </c>
      <c r="E79" s="810">
        <v>0</v>
      </c>
      <c r="F79" s="811">
        <v>-5</v>
      </c>
      <c r="G79" s="811">
        <v>0</v>
      </c>
      <c r="H79" s="811">
        <v>0</v>
      </c>
      <c r="I79" s="810">
        <v>0</v>
      </c>
      <c r="J79" s="811">
        <v>0</v>
      </c>
      <c r="K79" s="813" t="s">
        <v>774</v>
      </c>
    </row>
    <row r="80" spans="2:11" ht="22.5" x14ac:dyDescent="0.2">
      <c r="B80" s="807">
        <v>66</v>
      </c>
      <c r="C80" s="808" t="s">
        <v>852</v>
      </c>
      <c r="D80" s="809" t="s">
        <v>778</v>
      </c>
      <c r="E80" s="810">
        <v>-10</v>
      </c>
      <c r="F80" s="811">
        <v>-125</v>
      </c>
      <c r="G80" s="811">
        <v>-645</v>
      </c>
      <c r="H80" s="811">
        <v>-685</v>
      </c>
      <c r="I80" s="810">
        <v>-565</v>
      </c>
      <c r="J80" s="811">
        <v>-525</v>
      </c>
      <c r="K80" s="813" t="s">
        <v>823</v>
      </c>
    </row>
    <row r="81" spans="2:11" ht="22.5" x14ac:dyDescent="0.2">
      <c r="B81" s="807">
        <v>67</v>
      </c>
      <c r="C81" s="808" t="s">
        <v>853</v>
      </c>
      <c r="D81" s="809" t="s">
        <v>778</v>
      </c>
      <c r="E81" s="810" t="s">
        <v>795</v>
      </c>
      <c r="F81" s="811" t="s">
        <v>795</v>
      </c>
      <c r="G81" s="811">
        <v>-65</v>
      </c>
      <c r="H81" s="811">
        <v>-245</v>
      </c>
      <c r="I81" s="810">
        <v>-515</v>
      </c>
      <c r="J81" s="811">
        <v>-585</v>
      </c>
      <c r="K81" s="813" t="s">
        <v>779</v>
      </c>
    </row>
    <row r="82" spans="2:11" x14ac:dyDescent="0.2">
      <c r="B82" s="807">
        <v>68</v>
      </c>
      <c r="C82" s="808" t="s">
        <v>854</v>
      </c>
      <c r="D82" s="809" t="s">
        <v>773</v>
      </c>
      <c r="E82" s="810">
        <v>0</v>
      </c>
      <c r="F82" s="811">
        <v>-30</v>
      </c>
      <c r="G82" s="811">
        <v>-30</v>
      </c>
      <c r="H82" s="811">
        <v>-30</v>
      </c>
      <c r="I82" s="810" t="s">
        <v>216</v>
      </c>
      <c r="J82" s="811" t="s">
        <v>216</v>
      </c>
      <c r="K82" s="813" t="s">
        <v>774</v>
      </c>
    </row>
    <row r="83" spans="2:11" ht="22.5" x14ac:dyDescent="0.2">
      <c r="B83" s="807">
        <v>69</v>
      </c>
      <c r="C83" s="829" t="s">
        <v>855</v>
      </c>
      <c r="D83" s="815" t="s">
        <v>773</v>
      </c>
      <c r="E83" s="811">
        <v>0</v>
      </c>
      <c r="F83" s="811">
        <v>0</v>
      </c>
      <c r="G83" s="811">
        <v>-155</v>
      </c>
      <c r="H83" s="810">
        <v>-205</v>
      </c>
      <c r="I83" s="811">
        <v>-255</v>
      </c>
      <c r="J83" s="810">
        <v>-320</v>
      </c>
      <c r="K83" s="831" t="s">
        <v>823</v>
      </c>
    </row>
    <row r="84" spans="2:11" x14ac:dyDescent="0.2">
      <c r="B84" s="1514" t="s">
        <v>856</v>
      </c>
      <c r="C84" s="1515"/>
      <c r="D84" s="832"/>
      <c r="E84" s="833">
        <v>-230</v>
      </c>
      <c r="F84" s="833">
        <v>-6045</v>
      </c>
      <c r="G84" s="833">
        <v>-9914.5950000000012</v>
      </c>
      <c r="H84" s="833">
        <v>-3315</v>
      </c>
      <c r="I84" s="833">
        <v>-2960</v>
      </c>
      <c r="J84" s="833">
        <v>-2519.5490717626099</v>
      </c>
      <c r="K84" s="834"/>
    </row>
    <row r="85" spans="2:11" x14ac:dyDescent="0.2">
      <c r="B85" s="835" t="s">
        <v>857</v>
      </c>
      <c r="C85" s="836"/>
      <c r="D85" s="837"/>
      <c r="E85" s="838"/>
      <c r="F85" s="838"/>
      <c r="G85" s="838"/>
      <c r="H85" s="838"/>
      <c r="I85" s="839"/>
      <c r="J85" s="805"/>
      <c r="K85" s="840"/>
    </row>
    <row r="86" spans="2:11" x14ac:dyDescent="0.2">
      <c r="B86" s="1516" t="s">
        <v>1063</v>
      </c>
      <c r="C86" s="1517"/>
      <c r="D86" s="1517"/>
      <c r="E86" s="1517"/>
      <c r="F86" s="1517"/>
      <c r="G86" s="1517"/>
      <c r="H86" s="1517"/>
      <c r="I86" s="1517"/>
      <c r="J86" s="841"/>
      <c r="K86" s="813"/>
    </row>
    <row r="87" spans="2:11" x14ac:dyDescent="0.2">
      <c r="B87" s="1506" t="s">
        <v>1062</v>
      </c>
      <c r="C87" s="1507"/>
      <c r="D87" s="1507"/>
      <c r="E87" s="1507"/>
      <c r="F87" s="1507"/>
      <c r="G87" s="1507"/>
      <c r="H87" s="1507"/>
      <c r="I87" s="1507"/>
      <c r="J87" s="1507"/>
      <c r="K87" s="1508"/>
    </row>
    <row r="88" spans="2:11" ht="13.5" thickBot="1" x14ac:dyDescent="0.25">
      <c r="B88" s="1509" t="s">
        <v>1061</v>
      </c>
      <c r="C88" s="1510"/>
      <c r="D88" s="1510"/>
      <c r="E88" s="1510"/>
      <c r="F88" s="1510"/>
      <c r="G88" s="1510"/>
      <c r="H88" s="1510"/>
      <c r="I88" s="1510"/>
      <c r="J88" s="1510"/>
      <c r="K88" s="1511"/>
    </row>
  </sheetData>
  <mergeCells count="16">
    <mergeCell ref="B28:C28"/>
    <mergeCell ref="B48:C48"/>
    <mergeCell ref="D4:D5"/>
    <mergeCell ref="E4:I4"/>
    <mergeCell ref="K4:K5"/>
    <mergeCell ref="B6:C6"/>
    <mergeCell ref="B14:C14"/>
    <mergeCell ref="B17:C17"/>
    <mergeCell ref="B87:K87"/>
    <mergeCell ref="B88:K88"/>
    <mergeCell ref="B61:C61"/>
    <mergeCell ref="B68:C68"/>
    <mergeCell ref="B72:C72"/>
    <mergeCell ref="B76:C76"/>
    <mergeCell ref="B84:C84"/>
    <mergeCell ref="B86:I86"/>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rowBreaks count="1" manualBreakCount="1">
    <brk id="47" max="13"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theme="3"/>
  </sheetPr>
  <dimension ref="A1:E21"/>
  <sheetViews>
    <sheetView showGridLines="0" zoomScaleNormal="100" workbookViewId="0"/>
  </sheetViews>
  <sheetFormatPr defaultRowHeight="12.75" x14ac:dyDescent="0.2"/>
  <cols>
    <col min="1" max="1" width="9.140625" style="7"/>
    <col min="2" max="5" width="23.42578125" style="7" customWidth="1"/>
    <col min="6" max="16384" width="9.140625" style="7"/>
  </cols>
  <sheetData>
    <row r="1" spans="1:5" ht="39.950000000000003" customHeight="1" x14ac:dyDescent="0.2">
      <c r="A1" s="9" t="s">
        <v>90</v>
      </c>
    </row>
    <row r="2" spans="1:5" ht="16.5" x14ac:dyDescent="0.25">
      <c r="B2" s="8" t="s">
        <v>77</v>
      </c>
    </row>
    <row r="3" spans="1:5" ht="15.75" thickBot="1" x14ac:dyDescent="0.3">
      <c r="B3" s="21"/>
      <c r="C3" s="22"/>
      <c r="D3" s="22"/>
      <c r="E3" s="23"/>
    </row>
    <row r="4" spans="1:5" x14ac:dyDescent="0.2">
      <c r="B4" s="842" t="s">
        <v>858</v>
      </c>
      <c r="C4" s="843" t="s">
        <v>661</v>
      </c>
      <c r="D4" s="843" t="s">
        <v>859</v>
      </c>
      <c r="E4" s="844" t="s">
        <v>860</v>
      </c>
    </row>
    <row r="5" spans="1:5" ht="25.5" x14ac:dyDescent="0.2">
      <c r="B5" s="1533" t="s">
        <v>820</v>
      </c>
      <c r="C5" s="1174" t="s">
        <v>861</v>
      </c>
      <c r="D5" s="1537" t="s">
        <v>862</v>
      </c>
      <c r="E5" s="1535" t="s">
        <v>863</v>
      </c>
    </row>
    <row r="6" spans="1:5" x14ac:dyDescent="0.2">
      <c r="B6" s="1533"/>
      <c r="C6" s="1538" t="s">
        <v>864</v>
      </c>
      <c r="D6" s="1537"/>
      <c r="E6" s="1535"/>
    </row>
    <row r="7" spans="1:5" x14ac:dyDescent="0.2">
      <c r="B7" s="1528"/>
      <c r="C7" s="1539"/>
      <c r="D7" s="1175" t="s">
        <v>865</v>
      </c>
      <c r="E7" s="1536"/>
    </row>
    <row r="8" spans="1:5" ht="25.5" x14ac:dyDescent="0.2">
      <c r="B8" s="1527" t="s">
        <v>779</v>
      </c>
      <c r="C8" s="1177" t="s">
        <v>861</v>
      </c>
      <c r="D8" s="1529" t="s">
        <v>866</v>
      </c>
      <c r="E8" s="1540" t="s">
        <v>867</v>
      </c>
    </row>
    <row r="9" spans="1:5" x14ac:dyDescent="0.2">
      <c r="B9" s="1533"/>
      <c r="C9" s="1543" t="s">
        <v>864</v>
      </c>
      <c r="D9" s="1537"/>
      <c r="E9" s="1541"/>
    </row>
    <row r="10" spans="1:5" x14ac:dyDescent="0.2">
      <c r="B10" s="1528"/>
      <c r="C10" s="1544"/>
      <c r="D10" s="1175" t="s">
        <v>868</v>
      </c>
      <c r="E10" s="1542"/>
    </row>
    <row r="11" spans="1:5" x14ac:dyDescent="0.2">
      <c r="B11" s="1527" t="s">
        <v>823</v>
      </c>
      <c r="C11" s="1176" t="s">
        <v>869</v>
      </c>
      <c r="D11" s="1176" t="s">
        <v>870</v>
      </c>
      <c r="E11" s="1534" t="s">
        <v>871</v>
      </c>
    </row>
    <row r="12" spans="1:5" ht="25.5" x14ac:dyDescent="0.2">
      <c r="B12" s="1533"/>
      <c r="C12" s="1537" t="s">
        <v>872</v>
      </c>
      <c r="D12" s="845" t="s">
        <v>873</v>
      </c>
      <c r="E12" s="1535"/>
    </row>
    <row r="13" spans="1:5" ht="25.5" x14ac:dyDescent="0.2">
      <c r="B13" s="1528"/>
      <c r="C13" s="1530"/>
      <c r="D13" s="1175" t="s">
        <v>874</v>
      </c>
      <c r="E13" s="1536"/>
    </row>
    <row r="14" spans="1:5" x14ac:dyDescent="0.2">
      <c r="B14" s="1527" t="s">
        <v>782</v>
      </c>
      <c r="C14" s="1176" t="s">
        <v>869</v>
      </c>
      <c r="D14" s="846" t="s">
        <v>875</v>
      </c>
      <c r="E14" s="1534" t="s">
        <v>876</v>
      </c>
    </row>
    <row r="15" spans="1:5" ht="25.5" x14ac:dyDescent="0.2">
      <c r="B15" s="1533"/>
      <c r="C15" s="1537" t="s">
        <v>877</v>
      </c>
      <c r="D15" s="1177" t="s">
        <v>878</v>
      </c>
      <c r="E15" s="1535"/>
    </row>
    <row r="16" spans="1:5" x14ac:dyDescent="0.2">
      <c r="B16" s="1528"/>
      <c r="C16" s="1530"/>
      <c r="D16" s="1177" t="s">
        <v>879</v>
      </c>
      <c r="E16" s="1536"/>
    </row>
    <row r="17" spans="2:5" x14ac:dyDescent="0.2">
      <c r="B17" s="1527" t="s">
        <v>788</v>
      </c>
      <c r="C17" s="1176" t="s">
        <v>880</v>
      </c>
      <c r="D17" s="1529" t="s">
        <v>881</v>
      </c>
      <c r="E17" s="1531" t="s">
        <v>882</v>
      </c>
    </row>
    <row r="18" spans="2:5" ht="25.5" x14ac:dyDescent="0.2">
      <c r="B18" s="1528"/>
      <c r="C18" s="1175" t="s">
        <v>883</v>
      </c>
      <c r="D18" s="1530"/>
      <c r="E18" s="1532"/>
    </row>
    <row r="19" spans="2:5" ht="51" x14ac:dyDescent="0.2">
      <c r="B19" s="847" t="s">
        <v>813</v>
      </c>
      <c r="C19" s="1174" t="s">
        <v>884</v>
      </c>
      <c r="D19" s="1174" t="s">
        <v>881</v>
      </c>
      <c r="E19" s="1173" t="s">
        <v>885</v>
      </c>
    </row>
    <row r="20" spans="2:5" x14ac:dyDescent="0.2">
      <c r="B20" s="848" t="s">
        <v>886</v>
      </c>
      <c r="C20" s="849" t="s">
        <v>782</v>
      </c>
      <c r="D20" s="849" t="s">
        <v>813</v>
      </c>
      <c r="E20" s="850" t="s">
        <v>779</v>
      </c>
    </row>
    <row r="21" spans="2:5" ht="13.5" thickBot="1" x14ac:dyDescent="0.25">
      <c r="B21" s="851" t="s">
        <v>887</v>
      </c>
      <c r="C21" s="852"/>
      <c r="D21" s="852" t="s">
        <v>779</v>
      </c>
      <c r="E21" s="853"/>
    </row>
  </sheetData>
  <mergeCells count="17">
    <mergeCell ref="B5:B7"/>
    <mergeCell ref="D5:D6"/>
    <mergeCell ref="E5:E7"/>
    <mergeCell ref="C6:C7"/>
    <mergeCell ref="B8:B10"/>
    <mergeCell ref="D8:D9"/>
    <mergeCell ref="E8:E10"/>
    <mergeCell ref="C9:C10"/>
    <mergeCell ref="B17:B18"/>
    <mergeCell ref="D17:D18"/>
    <mergeCell ref="E17:E18"/>
    <mergeCell ref="B11:B13"/>
    <mergeCell ref="E11:E13"/>
    <mergeCell ref="C12:C13"/>
    <mergeCell ref="B14:B16"/>
    <mergeCell ref="E14:E16"/>
    <mergeCell ref="C15:C16"/>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theme="3"/>
  </sheetPr>
  <dimension ref="A1:D83"/>
  <sheetViews>
    <sheetView zoomScaleNormal="100" workbookViewId="0"/>
  </sheetViews>
  <sheetFormatPr defaultRowHeight="12.75" x14ac:dyDescent="0.2"/>
  <cols>
    <col min="1" max="1" width="9.140625" style="918"/>
    <col min="2" max="2" width="80.28515625" style="11" customWidth="1"/>
    <col min="3" max="4" width="19.42578125" style="11" customWidth="1"/>
    <col min="5" max="16384" width="9.140625" style="11"/>
  </cols>
  <sheetData>
    <row r="1" spans="1:2" s="7" customFormat="1" ht="39.950000000000003" customHeight="1" x14ac:dyDescent="0.2">
      <c r="A1" s="9" t="s">
        <v>90</v>
      </c>
    </row>
    <row r="2" spans="1:2" s="7" customFormat="1" ht="16.5" x14ac:dyDescent="0.25">
      <c r="B2" s="8" t="s">
        <v>78</v>
      </c>
    </row>
    <row r="3" spans="1:2" s="7" customFormat="1" x14ac:dyDescent="0.2"/>
    <row r="4" spans="1:2" s="7" customFormat="1" x14ac:dyDescent="0.2"/>
    <row r="5" spans="1:2" s="7" customFormat="1" x14ac:dyDescent="0.2"/>
    <row r="6" spans="1:2" s="7" customFormat="1" x14ac:dyDescent="0.2"/>
    <row r="7" spans="1:2" s="7" customFormat="1" x14ac:dyDescent="0.2"/>
    <row r="8" spans="1:2" s="7" customFormat="1" x14ac:dyDescent="0.2"/>
    <row r="9" spans="1:2" s="7" customFormat="1" x14ac:dyDescent="0.2"/>
    <row r="10" spans="1:2" s="7" customFormat="1" x14ac:dyDescent="0.2"/>
    <row r="11" spans="1:2" s="7" customFormat="1" x14ac:dyDescent="0.2"/>
    <row r="12" spans="1:2" s="7" customFormat="1" x14ac:dyDescent="0.2"/>
    <row r="13" spans="1:2" s="7" customFormat="1" x14ac:dyDescent="0.2"/>
    <row r="14" spans="1:2" s="7" customFormat="1" x14ac:dyDescent="0.2"/>
    <row r="15" spans="1:2" s="7" customFormat="1" x14ac:dyDescent="0.2"/>
    <row r="16" spans="1:2" s="7" customFormat="1" x14ac:dyDescent="0.2"/>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pans="1:4" s="7" customFormat="1" x14ac:dyDescent="0.2"/>
    <row r="34" spans="1:4" s="7" customFormat="1" x14ac:dyDescent="0.2"/>
    <row r="35" spans="1:4" s="7" customFormat="1" x14ac:dyDescent="0.2"/>
    <row r="36" spans="1:4" s="7" customFormat="1" x14ac:dyDescent="0.2"/>
    <row r="37" spans="1:4" s="7" customFormat="1" x14ac:dyDescent="0.2"/>
    <row r="38" spans="1:4" s="918" customFormat="1" x14ac:dyDescent="0.2">
      <c r="A38" s="7"/>
      <c r="B38" s="7"/>
      <c r="C38" s="7"/>
      <c r="D38" s="7"/>
    </row>
    <row r="39" spans="1:4" s="918" customFormat="1" ht="13.5" thickBot="1" x14ac:dyDescent="0.25">
      <c r="A39" s="7"/>
      <c r="B39" s="7"/>
      <c r="C39" s="7"/>
      <c r="D39" s="7"/>
    </row>
    <row r="40" spans="1:4" ht="33.75" customHeight="1" thickBot="1" x14ac:dyDescent="0.25">
      <c r="A40" s="7"/>
      <c r="B40" s="1189" t="s">
        <v>778</v>
      </c>
      <c r="C40" s="18" t="s">
        <v>1303</v>
      </c>
      <c r="D40" s="19" t="s">
        <v>1304</v>
      </c>
    </row>
    <row r="41" spans="1:4" x14ac:dyDescent="0.2">
      <c r="A41" s="7"/>
      <c r="B41" s="15" t="s">
        <v>777</v>
      </c>
      <c r="C41" s="38">
        <v>-531.66666666666663</v>
      </c>
      <c r="D41" s="12" t="s">
        <v>779</v>
      </c>
    </row>
    <row r="42" spans="1:4" x14ac:dyDescent="0.2">
      <c r="A42" s="7"/>
      <c r="B42" s="15" t="s">
        <v>781</v>
      </c>
      <c r="C42" s="38">
        <v>1.6666666666666667</v>
      </c>
      <c r="D42" s="12" t="s">
        <v>782</v>
      </c>
    </row>
    <row r="43" spans="1:4" x14ac:dyDescent="0.2">
      <c r="A43" s="7"/>
      <c r="B43" s="15" t="s">
        <v>787</v>
      </c>
      <c r="C43" s="38">
        <v>-708.33333333333337</v>
      </c>
      <c r="D43" s="12" t="s">
        <v>788</v>
      </c>
    </row>
    <row r="44" spans="1:4" x14ac:dyDescent="0.2">
      <c r="A44" s="7"/>
      <c r="B44" s="15" t="s">
        <v>789</v>
      </c>
      <c r="C44" s="38">
        <v>-199.16666666666666</v>
      </c>
      <c r="D44" s="12" t="s">
        <v>788</v>
      </c>
    </row>
    <row r="45" spans="1:4" x14ac:dyDescent="0.2">
      <c r="A45" s="7"/>
      <c r="B45" s="15" t="s">
        <v>790</v>
      </c>
      <c r="C45" s="38">
        <v>17.5</v>
      </c>
      <c r="D45" s="12" t="s">
        <v>782</v>
      </c>
    </row>
    <row r="46" spans="1:4" x14ac:dyDescent="0.2">
      <c r="A46" s="7"/>
      <c r="B46" s="15" t="s">
        <v>802</v>
      </c>
      <c r="C46" s="38">
        <v>11.666666666666666</v>
      </c>
      <c r="D46" s="12" t="s">
        <v>779</v>
      </c>
    </row>
    <row r="47" spans="1:4" x14ac:dyDescent="0.2">
      <c r="A47" s="7"/>
      <c r="B47" s="15" t="s">
        <v>803</v>
      </c>
      <c r="C47" s="38">
        <v>7.5</v>
      </c>
      <c r="D47" s="12" t="s">
        <v>774</v>
      </c>
    </row>
    <row r="48" spans="1:4" x14ac:dyDescent="0.2">
      <c r="A48" s="7"/>
      <c r="B48" s="15" t="s">
        <v>812</v>
      </c>
      <c r="C48" s="38">
        <v>-389.16666666666669</v>
      </c>
      <c r="D48" s="12" t="s">
        <v>813</v>
      </c>
    </row>
    <row r="49" spans="1:4" x14ac:dyDescent="0.2">
      <c r="A49" s="7"/>
      <c r="B49" s="15" t="s">
        <v>814</v>
      </c>
      <c r="C49" s="38">
        <v>-5</v>
      </c>
      <c r="D49" s="12" t="s">
        <v>782</v>
      </c>
    </row>
    <row r="50" spans="1:4" x14ac:dyDescent="0.2">
      <c r="A50" s="7"/>
      <c r="B50" s="15" t="s">
        <v>816</v>
      </c>
      <c r="C50" s="38">
        <v>-9.1666666666666661</v>
      </c>
      <c r="D50" s="12" t="s">
        <v>813</v>
      </c>
    </row>
    <row r="51" spans="1:4" x14ac:dyDescent="0.2">
      <c r="A51" s="7"/>
      <c r="B51" s="15" t="s">
        <v>817</v>
      </c>
      <c r="C51" s="38">
        <v>-11.666666666666666</v>
      </c>
      <c r="D51" s="12" t="s">
        <v>813</v>
      </c>
    </row>
    <row r="52" spans="1:4" x14ac:dyDescent="0.2">
      <c r="A52" s="7"/>
      <c r="B52" s="15" t="s">
        <v>819</v>
      </c>
      <c r="C52" s="38">
        <v>345.83333333333331</v>
      </c>
      <c r="D52" s="12" t="s">
        <v>820</v>
      </c>
    </row>
    <row r="53" spans="1:4" x14ac:dyDescent="0.2">
      <c r="A53" s="7"/>
      <c r="B53" s="15" t="s">
        <v>821</v>
      </c>
      <c r="C53" s="38">
        <v>40</v>
      </c>
      <c r="D53" s="12" t="s">
        <v>820</v>
      </c>
    </row>
    <row r="54" spans="1:4" x14ac:dyDescent="0.2">
      <c r="A54" s="7"/>
      <c r="B54" s="15" t="s">
        <v>822</v>
      </c>
      <c r="C54" s="38">
        <v>9.1666666666666661</v>
      </c>
      <c r="D54" s="12" t="s">
        <v>823</v>
      </c>
    </row>
    <row r="55" spans="1:4" x14ac:dyDescent="0.2">
      <c r="A55" s="7"/>
      <c r="B55" s="15" t="s">
        <v>824</v>
      </c>
      <c r="C55" s="38">
        <v>133.33333333333334</v>
      </c>
      <c r="D55" s="12" t="s">
        <v>779</v>
      </c>
    </row>
    <row r="56" spans="1:4" x14ac:dyDescent="0.2">
      <c r="A56" s="7"/>
      <c r="B56" s="15" t="s">
        <v>825</v>
      </c>
      <c r="C56" s="38">
        <v>27.5</v>
      </c>
      <c r="D56" s="12" t="s">
        <v>820</v>
      </c>
    </row>
    <row r="57" spans="1:4" x14ac:dyDescent="0.2">
      <c r="A57" s="7"/>
      <c r="B57" s="15" t="s">
        <v>826</v>
      </c>
      <c r="C57" s="38">
        <v>5</v>
      </c>
      <c r="D57" s="12" t="s">
        <v>779</v>
      </c>
    </row>
    <row r="58" spans="1:4" x14ac:dyDescent="0.2">
      <c r="A58" s="7"/>
      <c r="B58" s="15" t="s">
        <v>827</v>
      </c>
      <c r="C58" s="38">
        <v>108.33333333333333</v>
      </c>
      <c r="D58" s="12" t="s">
        <v>779</v>
      </c>
    </row>
    <row r="59" spans="1:4" x14ac:dyDescent="0.2">
      <c r="A59" s="7"/>
      <c r="B59" s="15" t="s">
        <v>828</v>
      </c>
      <c r="C59" s="38">
        <v>83.333333333333329</v>
      </c>
      <c r="D59" s="12" t="s">
        <v>779</v>
      </c>
    </row>
    <row r="60" spans="1:4" x14ac:dyDescent="0.2">
      <c r="A60" s="7"/>
      <c r="B60" s="15" t="s">
        <v>829</v>
      </c>
      <c r="C60" s="38">
        <v>20.833333333333332</v>
      </c>
      <c r="D60" s="12" t="s">
        <v>823</v>
      </c>
    </row>
    <row r="61" spans="1:4" x14ac:dyDescent="0.2">
      <c r="A61" s="7"/>
      <c r="B61" s="15" t="s">
        <v>830</v>
      </c>
      <c r="C61" s="38">
        <v>67.5</v>
      </c>
      <c r="D61" s="12" t="s">
        <v>820</v>
      </c>
    </row>
    <row r="62" spans="1:4" x14ac:dyDescent="0.2">
      <c r="A62" s="7"/>
      <c r="B62" s="15" t="s">
        <v>831</v>
      </c>
      <c r="C62" s="38">
        <v>35.833333333333336</v>
      </c>
      <c r="D62" s="12" t="s">
        <v>779</v>
      </c>
    </row>
    <row r="63" spans="1:4" x14ac:dyDescent="0.2">
      <c r="A63" s="7"/>
      <c r="B63" s="15" t="s">
        <v>834</v>
      </c>
      <c r="C63" s="38">
        <v>295</v>
      </c>
      <c r="D63" s="12" t="s">
        <v>779</v>
      </c>
    </row>
    <row r="64" spans="1:4" x14ac:dyDescent="0.2">
      <c r="A64" s="7"/>
      <c r="B64" s="15" t="s">
        <v>835</v>
      </c>
      <c r="C64" s="38">
        <v>78.333333333333329</v>
      </c>
      <c r="D64" s="12" t="s">
        <v>779</v>
      </c>
    </row>
    <row r="65" spans="1:4" x14ac:dyDescent="0.2">
      <c r="A65" s="7"/>
      <c r="B65" s="15" t="s">
        <v>836</v>
      </c>
      <c r="C65" s="38">
        <v>59.166666666666664</v>
      </c>
      <c r="D65" s="12" t="s">
        <v>823</v>
      </c>
    </row>
    <row r="66" spans="1:4" x14ac:dyDescent="0.2">
      <c r="A66" s="7"/>
      <c r="B66" s="15" t="s">
        <v>837</v>
      </c>
      <c r="C66" s="38">
        <v>-0.83333333333333337</v>
      </c>
      <c r="D66" s="12" t="s">
        <v>782</v>
      </c>
    </row>
    <row r="67" spans="1:4" x14ac:dyDescent="0.2">
      <c r="A67" s="7"/>
      <c r="B67" s="15" t="s">
        <v>838</v>
      </c>
      <c r="C67" s="38">
        <v>81.741821372898201</v>
      </c>
      <c r="D67" s="12" t="s">
        <v>823</v>
      </c>
    </row>
    <row r="68" spans="1:4" x14ac:dyDescent="0.2">
      <c r="A68" s="7"/>
      <c r="B68" s="15" t="s">
        <v>839</v>
      </c>
      <c r="C68" s="38">
        <v>40</v>
      </c>
      <c r="D68" s="12" t="s">
        <v>813</v>
      </c>
    </row>
    <row r="69" spans="1:4" x14ac:dyDescent="0.2">
      <c r="A69" s="7"/>
      <c r="B69" s="15" t="s">
        <v>843</v>
      </c>
      <c r="C69" s="38">
        <v>-35</v>
      </c>
      <c r="D69" s="12" t="s">
        <v>788</v>
      </c>
    </row>
    <row r="70" spans="1:4" x14ac:dyDescent="0.2">
      <c r="A70" s="7"/>
      <c r="B70" s="15" t="s">
        <v>845</v>
      </c>
      <c r="C70" s="38">
        <v>49.166666666666664</v>
      </c>
      <c r="D70" s="12" t="s">
        <v>823</v>
      </c>
    </row>
    <row r="71" spans="1:4" x14ac:dyDescent="0.2">
      <c r="A71" s="7"/>
      <c r="B71" s="15" t="s">
        <v>846</v>
      </c>
      <c r="C71" s="38">
        <v>46.25</v>
      </c>
      <c r="D71" s="12" t="s">
        <v>823</v>
      </c>
    </row>
    <row r="72" spans="1:4" x14ac:dyDescent="0.2">
      <c r="A72" s="7"/>
      <c r="B72" s="15" t="s">
        <v>849</v>
      </c>
      <c r="C72" s="38">
        <v>-142.5</v>
      </c>
      <c r="D72" s="12" t="s">
        <v>788</v>
      </c>
    </row>
    <row r="73" spans="1:4" x14ac:dyDescent="0.2">
      <c r="A73" s="7"/>
      <c r="B73" s="15" t="s">
        <v>850</v>
      </c>
      <c r="C73" s="38">
        <v>-20.833333333333332</v>
      </c>
      <c r="D73" s="12" t="s">
        <v>788</v>
      </c>
    </row>
    <row r="74" spans="1:4" x14ac:dyDescent="0.2">
      <c r="A74" s="7"/>
      <c r="B74" s="15" t="s">
        <v>852</v>
      </c>
      <c r="C74" s="38">
        <v>-425.83333333333331</v>
      </c>
      <c r="D74" s="12" t="s">
        <v>823</v>
      </c>
    </row>
    <row r="75" spans="1:4" ht="13.5" thickBot="1" x14ac:dyDescent="0.25">
      <c r="A75" s="7"/>
      <c r="B75" s="16" t="s">
        <v>853</v>
      </c>
      <c r="C75" s="1192">
        <v>-352.5</v>
      </c>
      <c r="D75" s="13" t="s">
        <v>779</v>
      </c>
    </row>
    <row r="76" spans="1:4" ht="13.5" thickBot="1" x14ac:dyDescent="0.25">
      <c r="A76" s="7"/>
      <c r="B76" s="1190"/>
      <c r="C76" s="34"/>
    </row>
    <row r="77" spans="1:4" ht="15.75" thickBot="1" x14ac:dyDescent="0.25">
      <c r="A77" s="7"/>
      <c r="B77" s="1189" t="s">
        <v>773</v>
      </c>
      <c r="C77" s="18" t="s">
        <v>572</v>
      </c>
      <c r="D77" s="19" t="s">
        <v>1304</v>
      </c>
    </row>
    <row r="78" spans="1:4" x14ac:dyDescent="0.2">
      <c r="A78" s="7"/>
      <c r="B78" s="15" t="s">
        <v>791</v>
      </c>
      <c r="C78" s="38">
        <v>-71.666666666666671</v>
      </c>
      <c r="D78" s="12" t="s">
        <v>788</v>
      </c>
    </row>
    <row r="79" spans="1:4" x14ac:dyDescent="0.2">
      <c r="A79" s="7"/>
      <c r="B79" s="15" t="s">
        <v>792</v>
      </c>
      <c r="C79" s="38">
        <v>-149.16666666666666</v>
      </c>
      <c r="D79" s="12" t="s">
        <v>788</v>
      </c>
    </row>
    <row r="80" spans="1:4" x14ac:dyDescent="0.2">
      <c r="A80" s="7"/>
      <c r="B80" s="15" t="s">
        <v>793</v>
      </c>
      <c r="C80" s="38">
        <v>-90</v>
      </c>
      <c r="D80" s="12" t="s">
        <v>788</v>
      </c>
    </row>
    <row r="81" spans="1:4" x14ac:dyDescent="0.2">
      <c r="A81" s="7"/>
      <c r="B81" s="15" t="s">
        <v>815</v>
      </c>
      <c r="C81" s="38">
        <v>3.3333333333333335</v>
      </c>
      <c r="D81" s="12" t="s">
        <v>782</v>
      </c>
    </row>
    <row r="82" spans="1:4" x14ac:dyDescent="0.2">
      <c r="A82" s="7"/>
      <c r="B82" s="15" t="s">
        <v>832</v>
      </c>
      <c r="C82" s="38">
        <v>50.833333333333336</v>
      </c>
      <c r="D82" s="12" t="s">
        <v>823</v>
      </c>
    </row>
    <row r="83" spans="1:4" ht="13.5" thickBot="1" x14ac:dyDescent="0.25">
      <c r="A83" s="7"/>
      <c r="B83" s="16" t="s">
        <v>855</v>
      </c>
      <c r="C83" s="1192">
        <v>-155.83333333333334</v>
      </c>
      <c r="D83" s="13" t="s">
        <v>823</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theme="3"/>
  </sheetPr>
  <dimension ref="A1:C28"/>
  <sheetViews>
    <sheetView zoomScaleNormal="100" workbookViewId="0"/>
  </sheetViews>
  <sheetFormatPr defaultRowHeight="12.75" x14ac:dyDescent="0.2"/>
  <cols>
    <col min="1" max="1" width="9.140625" style="7"/>
    <col min="2" max="2" width="23.140625" style="11" customWidth="1"/>
    <col min="3" max="3" width="11.5703125" style="11" customWidth="1"/>
    <col min="4" max="16384" width="9.140625" style="11"/>
  </cols>
  <sheetData>
    <row r="1" spans="1:2" s="7" customFormat="1" ht="39.950000000000003" customHeight="1" x14ac:dyDescent="0.2">
      <c r="A1" s="9" t="s">
        <v>90</v>
      </c>
    </row>
    <row r="2" spans="1:2" s="7" customFormat="1" ht="16.5" x14ac:dyDescent="0.25">
      <c r="B2" s="8" t="s">
        <v>79</v>
      </c>
    </row>
    <row r="3" spans="1:2" s="7" customFormat="1" x14ac:dyDescent="0.2"/>
    <row r="4" spans="1:2" s="7" customFormat="1" x14ac:dyDescent="0.2"/>
    <row r="5" spans="1:2" s="7" customFormat="1" x14ac:dyDescent="0.2"/>
    <row r="6" spans="1:2" s="7" customFormat="1" x14ac:dyDescent="0.2"/>
    <row r="7" spans="1:2" s="7" customFormat="1" x14ac:dyDescent="0.2"/>
    <row r="8" spans="1:2" s="7" customFormat="1" x14ac:dyDescent="0.2"/>
    <row r="9" spans="1:2" s="7" customFormat="1" x14ac:dyDescent="0.2"/>
    <row r="10" spans="1:2" s="7" customFormat="1" x14ac:dyDescent="0.2"/>
    <row r="11" spans="1:2" s="7" customFormat="1" x14ac:dyDescent="0.2"/>
    <row r="12" spans="1:2" s="7" customFormat="1" x14ac:dyDescent="0.2"/>
    <row r="13" spans="1:2" s="7" customFormat="1" x14ac:dyDescent="0.2"/>
    <row r="14" spans="1:2" s="7" customFormat="1" x14ac:dyDescent="0.2"/>
    <row r="15" spans="1:2" s="7" customFormat="1" x14ac:dyDescent="0.2"/>
    <row r="16" spans="1:2" s="7" customFormat="1" x14ac:dyDescent="0.2"/>
    <row r="17" spans="1:3" s="7" customFormat="1" x14ac:dyDescent="0.2"/>
    <row r="18" spans="1:3" s="7" customFormat="1" x14ac:dyDescent="0.2"/>
    <row r="19" spans="1:3" s="7" customFormat="1" x14ac:dyDescent="0.2"/>
    <row r="20" spans="1:3" s="7" customFormat="1" x14ac:dyDescent="0.2"/>
    <row r="21" spans="1:3" s="7" customFormat="1" x14ac:dyDescent="0.2"/>
    <row r="22" spans="1:3" s="7" customFormat="1" x14ac:dyDescent="0.2"/>
    <row r="23" spans="1:3" s="7" customFormat="1" x14ac:dyDescent="0.2"/>
    <row r="24" spans="1:3" s="918" customFormat="1" ht="13.5" thickBot="1" x14ac:dyDescent="0.25">
      <c r="A24" s="7"/>
      <c r="C24" s="7"/>
    </row>
    <row r="25" spans="1:3" s="918" customFormat="1" ht="13.5" thickBot="1" x14ac:dyDescent="0.25">
      <c r="A25" s="7"/>
      <c r="B25" s="1223"/>
      <c r="C25" s="1156" t="s">
        <v>184</v>
      </c>
    </row>
    <row r="26" spans="1:3" x14ac:dyDescent="0.2">
      <c r="B26" s="1191" t="s">
        <v>1295</v>
      </c>
      <c r="C26" s="1224">
        <v>0.8</v>
      </c>
    </row>
    <row r="27" spans="1:3" x14ac:dyDescent="0.2">
      <c r="B27" s="942" t="s">
        <v>1296</v>
      </c>
      <c r="C27" s="899">
        <v>0.38848455216413325</v>
      </c>
    </row>
    <row r="28" spans="1:3" ht="13.5" thickBot="1" x14ac:dyDescent="0.25">
      <c r="B28" s="943" t="s">
        <v>1297</v>
      </c>
      <c r="C28" s="911">
        <v>3.7034800762033485E-2</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6"/>
  </sheetPr>
  <dimension ref="A1"/>
  <sheetViews>
    <sheetView zoomScaleNormal="100" workbookViewId="0"/>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theme="3"/>
  </sheetPr>
  <dimension ref="A1:N16"/>
  <sheetViews>
    <sheetView zoomScaleNormal="100" workbookViewId="0"/>
  </sheetViews>
  <sheetFormatPr defaultRowHeight="12.75" x14ac:dyDescent="0.2"/>
  <cols>
    <col min="1" max="1" width="9.140625" style="7"/>
    <col min="2" max="2" width="26.28515625" style="7" customWidth="1"/>
    <col min="3" max="3" width="6.28515625" style="7" customWidth="1"/>
    <col min="4" max="5" width="6.42578125" style="7" customWidth="1"/>
    <col min="6" max="6" width="0.7109375" style="7" customWidth="1"/>
    <col min="7" max="10" width="6.42578125" style="7" customWidth="1"/>
    <col min="11" max="11" width="0.7109375" style="7" customWidth="1"/>
    <col min="12" max="14" width="6.42578125" style="7" customWidth="1"/>
    <col min="15" max="15" width="3.42578125" style="7" customWidth="1"/>
    <col min="16" max="16384" width="9.140625" style="7"/>
  </cols>
  <sheetData>
    <row r="1" spans="1:14" ht="39.950000000000003" customHeight="1" x14ac:dyDescent="0.2">
      <c r="A1" s="9" t="s">
        <v>90</v>
      </c>
    </row>
    <row r="2" spans="1:14" ht="16.5" x14ac:dyDescent="0.25">
      <c r="B2" s="8" t="s">
        <v>80</v>
      </c>
    </row>
    <row r="3" spans="1:14" ht="13.5" thickBot="1" x14ac:dyDescent="0.25">
      <c r="B3" s="854"/>
      <c r="C3" s="855"/>
      <c r="D3" s="855"/>
      <c r="E3" s="855"/>
      <c r="F3" s="855"/>
      <c r="G3" s="855"/>
      <c r="H3" s="855"/>
      <c r="I3" s="855"/>
      <c r="J3" s="855"/>
      <c r="K3" s="855"/>
      <c r="L3" s="855"/>
      <c r="M3" s="855"/>
      <c r="N3" s="856"/>
    </row>
    <row r="4" spans="1:14" x14ac:dyDescent="0.2">
      <c r="B4" s="857"/>
      <c r="C4" s="1551" t="s">
        <v>888</v>
      </c>
      <c r="D4" s="1551"/>
      <c r="E4" s="1551"/>
      <c r="F4" s="1551"/>
      <c r="G4" s="1551"/>
      <c r="H4" s="1551"/>
      <c r="I4" s="1551"/>
      <c r="J4" s="1551"/>
      <c r="K4" s="1551"/>
      <c r="L4" s="1551"/>
      <c r="M4" s="1551"/>
      <c r="N4" s="1552"/>
    </row>
    <row r="5" spans="1:14" ht="14.25" x14ac:dyDescent="0.2">
      <c r="B5" s="858"/>
      <c r="C5" s="1553" t="s">
        <v>889</v>
      </c>
      <c r="D5" s="1553"/>
      <c r="E5" s="1553"/>
      <c r="F5" s="1553"/>
      <c r="G5" s="1553"/>
      <c r="H5" s="1553"/>
      <c r="I5" s="1553"/>
      <c r="J5" s="1553"/>
      <c r="K5" s="1129"/>
      <c r="L5" s="1375" t="s">
        <v>1302</v>
      </c>
      <c r="M5" s="1375"/>
      <c r="N5" s="1376"/>
    </row>
    <row r="6" spans="1:14" x14ac:dyDescent="0.2">
      <c r="B6" s="859"/>
      <c r="C6" s="1375" t="s">
        <v>198</v>
      </c>
      <c r="D6" s="1375"/>
      <c r="E6" s="1375"/>
      <c r="F6" s="1130"/>
      <c r="G6" s="1554" t="s">
        <v>199</v>
      </c>
      <c r="H6" s="1554"/>
      <c r="I6" s="1554"/>
      <c r="J6" s="1554"/>
      <c r="K6" s="1554"/>
      <c r="L6" s="1554"/>
      <c r="M6" s="1554"/>
      <c r="N6" s="1555"/>
    </row>
    <row r="7" spans="1:14" x14ac:dyDescent="0.2">
      <c r="B7" s="859"/>
      <c r="C7" s="1131">
        <v>2014</v>
      </c>
      <c r="D7" s="1131">
        <v>2015</v>
      </c>
      <c r="E7" s="1132">
        <v>2016</v>
      </c>
      <c r="F7" s="1131"/>
      <c r="G7" s="1131">
        <v>2017</v>
      </c>
      <c r="H7" s="1131">
        <v>2018</v>
      </c>
      <c r="I7" s="1131">
        <v>2019</v>
      </c>
      <c r="J7" s="1131">
        <v>2020</v>
      </c>
      <c r="K7" s="1131"/>
      <c r="L7" s="1131">
        <v>2021</v>
      </c>
      <c r="M7" s="1131">
        <v>2022</v>
      </c>
      <c r="N7" s="1133">
        <v>2023</v>
      </c>
    </row>
    <row r="8" spans="1:14" ht="13.5" customHeight="1" x14ac:dyDescent="0.2">
      <c r="B8" s="860" t="s">
        <v>890</v>
      </c>
      <c r="C8" s="861">
        <v>135.86600000000001</v>
      </c>
      <c r="D8" s="861">
        <v>141.90100000000001</v>
      </c>
      <c r="E8" s="861">
        <v>144.685</v>
      </c>
      <c r="F8" s="861"/>
      <c r="G8" s="861">
        <v>142.77099999999999</v>
      </c>
      <c r="H8" s="861">
        <v>149.07400000000001</v>
      </c>
      <c r="I8" s="861">
        <v>153.36199999999999</v>
      </c>
      <c r="J8" s="861">
        <v>156.29499999999999</v>
      </c>
      <c r="K8" s="861"/>
      <c r="L8" s="862" t="s">
        <v>216</v>
      </c>
      <c r="M8" s="863" t="s">
        <v>216</v>
      </c>
      <c r="N8" s="863" t="s">
        <v>216</v>
      </c>
    </row>
    <row r="9" spans="1:14" ht="13.5" customHeight="1" x14ac:dyDescent="0.2">
      <c r="B9" s="1123" t="s">
        <v>1068</v>
      </c>
      <c r="C9" s="1124">
        <v>3.1680000000000001</v>
      </c>
      <c r="D9" s="1124">
        <v>0.10607999999999999</v>
      </c>
      <c r="E9" s="1124">
        <v>0</v>
      </c>
      <c r="F9" s="1124"/>
      <c r="G9" s="1124">
        <v>-2.6832337150000001</v>
      </c>
      <c r="H9" s="1124">
        <v>7.1364195101116996</v>
      </c>
      <c r="I9" s="1124">
        <v>13.347253191024919</v>
      </c>
      <c r="J9" s="1124">
        <v>16.125203392090043</v>
      </c>
      <c r="K9" s="1124"/>
      <c r="L9" s="1125" t="s">
        <v>216</v>
      </c>
      <c r="M9" s="1125" t="s">
        <v>216</v>
      </c>
      <c r="N9" s="1126" t="s">
        <v>216</v>
      </c>
    </row>
    <row r="10" spans="1:14" ht="13.5" customHeight="1" x14ac:dyDescent="0.2">
      <c r="B10" s="864" t="s">
        <v>891</v>
      </c>
      <c r="C10" s="861">
        <v>139.03400000000002</v>
      </c>
      <c r="D10" s="861">
        <v>142.00708</v>
      </c>
      <c r="E10" s="861">
        <v>144.685</v>
      </c>
      <c r="F10" s="861"/>
      <c r="G10" s="861">
        <v>140.08776628499999</v>
      </c>
      <c r="H10" s="861">
        <v>156.21041951011171</v>
      </c>
      <c r="I10" s="861">
        <v>166.70925319102491</v>
      </c>
      <c r="J10" s="861">
        <v>172.42020339209003</v>
      </c>
      <c r="K10" s="861"/>
      <c r="L10" s="863" t="s">
        <v>216</v>
      </c>
      <c r="M10" s="863" t="s">
        <v>216</v>
      </c>
      <c r="N10" s="863" t="s">
        <v>216</v>
      </c>
    </row>
    <row r="11" spans="1:14" ht="13.5" customHeight="1" x14ac:dyDescent="0.2">
      <c r="B11" s="1123" t="s">
        <v>1069</v>
      </c>
      <c r="C11" s="1124">
        <v>99.572766373692744</v>
      </c>
      <c r="D11" s="1124">
        <v>97.037415317602481</v>
      </c>
      <c r="E11" s="1124">
        <v>89.963714275840616</v>
      </c>
      <c r="F11" s="1124"/>
      <c r="G11" s="1124">
        <v>86.849304995905925</v>
      </c>
      <c r="H11" s="1124">
        <v>92.287014141845731</v>
      </c>
      <c r="I11" s="1124">
        <v>96.280697314031642</v>
      </c>
      <c r="J11" s="1124">
        <v>98.065080535156241</v>
      </c>
      <c r="K11" s="1124"/>
      <c r="L11" s="1125" t="s">
        <v>216</v>
      </c>
      <c r="M11" s="1125" t="s">
        <v>216</v>
      </c>
      <c r="N11" s="1126" t="s">
        <v>216</v>
      </c>
    </row>
    <row r="12" spans="1:14" ht="13.5" customHeight="1" x14ac:dyDescent="0.2">
      <c r="B12" s="1127" t="s">
        <v>892</v>
      </c>
      <c r="C12" s="1128">
        <v>138.44</v>
      </c>
      <c r="D12" s="1128">
        <v>137.80000000000001</v>
      </c>
      <c r="E12" s="1128">
        <v>130.16399999999999</v>
      </c>
      <c r="F12" s="1128"/>
      <c r="G12" s="1128">
        <v>121.66525140281151</v>
      </c>
      <c r="H12" s="1128">
        <v>144.16193194433333</v>
      </c>
      <c r="I12" s="1128">
        <v>160.50883145933332</v>
      </c>
      <c r="J12" s="1128">
        <v>169.0840113153333</v>
      </c>
      <c r="K12" s="1128"/>
      <c r="L12" s="1128">
        <v>166.80870327249235</v>
      </c>
      <c r="M12" s="1128">
        <v>166.36051159815335</v>
      </c>
      <c r="N12" s="1128">
        <v>167.38149223229735</v>
      </c>
    </row>
    <row r="13" spans="1:14" ht="36" customHeight="1" x14ac:dyDescent="0.2">
      <c r="B13" s="1545" t="s">
        <v>1071</v>
      </c>
      <c r="C13" s="1546"/>
      <c r="D13" s="1546"/>
      <c r="E13" s="1546"/>
      <c r="F13" s="1546"/>
      <c r="G13" s="1546"/>
      <c r="H13" s="1546"/>
      <c r="I13" s="1546"/>
      <c r="J13" s="1546"/>
      <c r="K13" s="1546"/>
      <c r="L13" s="1546"/>
      <c r="M13" s="1546"/>
      <c r="N13" s="1547"/>
    </row>
    <row r="14" spans="1:14" ht="12" customHeight="1" x14ac:dyDescent="0.2">
      <c r="B14" s="1545" t="s">
        <v>1072</v>
      </c>
      <c r="C14" s="1546"/>
      <c r="D14" s="1546"/>
      <c r="E14" s="1546"/>
      <c r="F14" s="1546"/>
      <c r="G14" s="1546"/>
      <c r="H14" s="1546"/>
      <c r="I14" s="1546"/>
      <c r="J14" s="1546"/>
      <c r="K14" s="1546"/>
      <c r="L14" s="1546"/>
      <c r="M14" s="1546"/>
      <c r="N14" s="1547"/>
    </row>
    <row r="15" spans="1:14" ht="12" customHeight="1" x14ac:dyDescent="0.2">
      <c r="B15" s="1545" t="s">
        <v>1073</v>
      </c>
      <c r="C15" s="1546"/>
      <c r="D15" s="1546"/>
      <c r="E15" s="1546"/>
      <c r="F15" s="1546"/>
      <c r="G15" s="1546"/>
      <c r="H15" s="1546"/>
      <c r="I15" s="1546"/>
      <c r="J15" s="1546"/>
      <c r="K15" s="1546"/>
      <c r="L15" s="1546"/>
      <c r="M15" s="1546"/>
      <c r="N15" s="1547"/>
    </row>
    <row r="16" spans="1:14" ht="12.75" customHeight="1" thickBot="1" x14ac:dyDescent="0.25">
      <c r="B16" s="1548" t="s">
        <v>1070</v>
      </c>
      <c r="C16" s="1549"/>
      <c r="D16" s="1549"/>
      <c r="E16" s="1549"/>
      <c r="F16" s="1549"/>
      <c r="G16" s="1549"/>
      <c r="H16" s="1549"/>
      <c r="I16" s="1549"/>
      <c r="J16" s="1549"/>
      <c r="K16" s="1549"/>
      <c r="L16" s="1549"/>
      <c r="M16" s="1549"/>
      <c r="N16" s="1550"/>
    </row>
  </sheetData>
  <mergeCells count="9">
    <mergeCell ref="B14:N14"/>
    <mergeCell ref="B15:N15"/>
    <mergeCell ref="B16:N16"/>
    <mergeCell ref="C4:N4"/>
    <mergeCell ref="C5:J5"/>
    <mergeCell ref="L5:N5"/>
    <mergeCell ref="C6:E6"/>
    <mergeCell ref="G6:N6"/>
    <mergeCell ref="B13:N13"/>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theme="3"/>
  </sheetPr>
  <dimension ref="A1:L7"/>
  <sheetViews>
    <sheetView zoomScaleNormal="100" workbookViewId="0"/>
  </sheetViews>
  <sheetFormatPr defaultRowHeight="12.75" x14ac:dyDescent="0.2"/>
  <cols>
    <col min="1" max="1" width="9.140625" style="7"/>
    <col min="2" max="2" width="26.7109375" style="7" customWidth="1"/>
    <col min="3" max="5" width="7.140625" style="7" customWidth="1"/>
    <col min="6" max="6" width="0.7109375" style="7" customWidth="1"/>
    <col min="7" max="12" width="7.140625" style="7" customWidth="1"/>
    <col min="13" max="13" width="5.140625" style="7" customWidth="1"/>
    <col min="14" max="16384" width="9.140625" style="7"/>
  </cols>
  <sheetData>
    <row r="1" spans="1:12" ht="39.950000000000003" customHeight="1" x14ac:dyDescent="0.2">
      <c r="A1" s="9" t="s">
        <v>90</v>
      </c>
    </row>
    <row r="2" spans="1:12" ht="16.5" x14ac:dyDescent="0.25">
      <c r="B2" s="8" t="s">
        <v>81</v>
      </c>
    </row>
    <row r="3" spans="1:12" ht="13.5" thickBot="1" x14ac:dyDescent="0.25">
      <c r="B3" s="1134"/>
      <c r="C3" s="1134"/>
      <c r="D3" s="1134"/>
      <c r="E3" s="1134"/>
      <c r="F3" s="1134"/>
      <c r="G3" s="1134"/>
      <c r="H3" s="1134"/>
      <c r="I3" s="1134"/>
      <c r="J3" s="1134"/>
      <c r="K3" s="1134"/>
      <c r="L3" s="1135"/>
    </row>
    <row r="4" spans="1:12" x14ac:dyDescent="0.2">
      <c r="B4" s="1136"/>
      <c r="C4" s="1551" t="s">
        <v>184</v>
      </c>
      <c r="D4" s="1551"/>
      <c r="E4" s="1551"/>
      <c r="F4" s="1551"/>
      <c r="G4" s="1551"/>
      <c r="H4" s="1551"/>
      <c r="I4" s="1551"/>
      <c r="J4" s="1551"/>
      <c r="K4" s="1551"/>
      <c r="L4" s="1552"/>
    </row>
    <row r="5" spans="1:12" x14ac:dyDescent="0.2">
      <c r="B5" s="1137"/>
      <c r="C5" s="1375" t="s">
        <v>198</v>
      </c>
      <c r="D5" s="1375"/>
      <c r="E5" s="1375"/>
      <c r="F5" s="1130"/>
      <c r="G5" s="1553" t="s">
        <v>199</v>
      </c>
      <c r="H5" s="1553"/>
      <c r="I5" s="1553"/>
      <c r="J5" s="1553"/>
      <c r="K5" s="1553"/>
      <c r="L5" s="1556"/>
    </row>
    <row r="6" spans="1:12" x14ac:dyDescent="0.2">
      <c r="B6" s="1137"/>
      <c r="C6" s="1131">
        <v>2014</v>
      </c>
      <c r="D6" s="1131">
        <v>2015</v>
      </c>
      <c r="E6" s="1132">
        <v>2016</v>
      </c>
      <c r="F6" s="1131"/>
      <c r="G6" s="1132">
        <v>2017</v>
      </c>
      <c r="H6" s="1131">
        <v>2018</v>
      </c>
      <c r="I6" s="1131">
        <v>2019</v>
      </c>
      <c r="J6" s="1132">
        <v>2020</v>
      </c>
      <c r="K6" s="1132">
        <v>2021</v>
      </c>
      <c r="L6" s="1138">
        <v>2022</v>
      </c>
    </row>
    <row r="7" spans="1:12" ht="13.5" thickBot="1" x14ac:dyDescent="0.25">
      <c r="B7" s="866" t="s">
        <v>893</v>
      </c>
      <c r="C7" s="867">
        <v>5.5454280000000002</v>
      </c>
      <c r="D7" s="867">
        <v>3.0455000000000001</v>
      </c>
      <c r="E7" s="867">
        <v>1.6167013730000002</v>
      </c>
      <c r="F7" s="867"/>
      <c r="G7" s="867">
        <v>4.882392898</v>
      </c>
      <c r="H7" s="867">
        <v>3.1815314236666667</v>
      </c>
      <c r="I7" s="867">
        <v>3.1815314236666667</v>
      </c>
      <c r="J7" s="867">
        <v>3.1815314236666667</v>
      </c>
      <c r="K7" s="867">
        <v>3.1815314236666667</v>
      </c>
      <c r="L7" s="868">
        <v>3.1815314236666667</v>
      </c>
    </row>
  </sheetData>
  <mergeCells count="3">
    <mergeCell ref="C4:L4"/>
    <mergeCell ref="C5:E5"/>
    <mergeCell ref="G5:L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theme="3"/>
  </sheetPr>
  <dimension ref="A1:I15"/>
  <sheetViews>
    <sheetView zoomScaleNormal="100" workbookViewId="0"/>
  </sheetViews>
  <sheetFormatPr defaultRowHeight="12.75" x14ac:dyDescent="0.2"/>
  <cols>
    <col min="1" max="1" width="9.140625" style="7"/>
    <col min="2" max="2" width="34.7109375" style="7" customWidth="1"/>
    <col min="3" max="9" width="8.140625" style="7" customWidth="1"/>
    <col min="10" max="10" width="3" style="7" customWidth="1"/>
    <col min="11" max="16384" width="9.140625" style="7"/>
  </cols>
  <sheetData>
    <row r="1" spans="1:9" ht="39.950000000000003" customHeight="1" x14ac:dyDescent="0.2">
      <c r="A1" s="9" t="s">
        <v>90</v>
      </c>
    </row>
    <row r="2" spans="1:9" ht="16.5" x14ac:dyDescent="0.25">
      <c r="B2" s="8" t="s">
        <v>82</v>
      </c>
    </row>
    <row r="3" spans="1:9" ht="13.5" thickBot="1" x14ac:dyDescent="0.25">
      <c r="B3" s="869"/>
      <c r="C3" s="869"/>
      <c r="D3" s="870"/>
      <c r="E3" s="870"/>
      <c r="F3" s="870"/>
      <c r="G3" s="870"/>
      <c r="H3" s="870"/>
      <c r="I3" s="871"/>
    </row>
    <row r="4" spans="1:9" x14ac:dyDescent="0.2">
      <c r="B4" s="1139"/>
      <c r="C4" s="1551" t="s">
        <v>184</v>
      </c>
      <c r="D4" s="1551"/>
      <c r="E4" s="1551"/>
      <c r="F4" s="1551"/>
      <c r="G4" s="1551"/>
      <c r="H4" s="1551"/>
      <c r="I4" s="1552"/>
    </row>
    <row r="5" spans="1:9" x14ac:dyDescent="0.2">
      <c r="B5" s="1137"/>
      <c r="C5" s="1008" t="s">
        <v>198</v>
      </c>
      <c r="D5" s="1553" t="s">
        <v>199</v>
      </c>
      <c r="E5" s="1553"/>
      <c r="F5" s="1553"/>
      <c r="G5" s="1553"/>
      <c r="H5" s="1553"/>
      <c r="I5" s="1556"/>
    </row>
    <row r="6" spans="1:9" x14ac:dyDescent="0.2">
      <c r="B6" s="1137"/>
      <c r="C6" s="1131" t="s">
        <v>200</v>
      </c>
      <c r="D6" s="1131" t="s">
        <v>185</v>
      </c>
      <c r="E6" s="1131" t="s">
        <v>186</v>
      </c>
      <c r="F6" s="1131" t="s">
        <v>187</v>
      </c>
      <c r="G6" s="1131" t="s">
        <v>188</v>
      </c>
      <c r="H6" s="1131" t="s">
        <v>189</v>
      </c>
      <c r="I6" s="1138" t="s">
        <v>201</v>
      </c>
    </row>
    <row r="7" spans="1:9" x14ac:dyDescent="0.2">
      <c r="B7" s="1140" t="s">
        <v>894</v>
      </c>
      <c r="C7" s="1141">
        <v>11.438709668779298</v>
      </c>
      <c r="D7" s="1141">
        <v>12.211686265959274</v>
      </c>
      <c r="E7" s="1141">
        <v>14.696640329019433</v>
      </c>
      <c r="F7" s="1141">
        <v>15.885128968844649</v>
      </c>
      <c r="G7" s="1141">
        <v>16.17801430938048</v>
      </c>
      <c r="H7" s="1141">
        <v>15.753181982527101</v>
      </c>
      <c r="I7" s="1142">
        <v>15.528185390946891</v>
      </c>
    </row>
    <row r="8" spans="1:9" x14ac:dyDescent="0.2">
      <c r="B8" s="1140" t="s">
        <v>895</v>
      </c>
      <c r="C8" s="1141">
        <v>2.4767878663799996</v>
      </c>
      <c r="D8" s="1141">
        <v>3.0537960030980624</v>
      </c>
      <c r="E8" s="1141">
        <v>3.1248928553841551</v>
      </c>
      <c r="F8" s="1141">
        <v>3.0087809999999999</v>
      </c>
      <c r="G8" s="1141">
        <v>3.1055339999999996</v>
      </c>
      <c r="H8" s="1141">
        <v>3.2087849999999998</v>
      </c>
      <c r="I8" s="1142">
        <v>3.3600720000000002</v>
      </c>
    </row>
    <row r="9" spans="1:9" x14ac:dyDescent="0.2">
      <c r="B9" s="1140" t="s">
        <v>896</v>
      </c>
      <c r="C9" s="1141">
        <v>3.3774288407916671</v>
      </c>
      <c r="D9" s="1141">
        <v>3.4593467720999995</v>
      </c>
      <c r="E9" s="1141">
        <v>3.4524999999999997</v>
      </c>
      <c r="F9" s="1141">
        <v>3.4957863655715946</v>
      </c>
      <c r="G9" s="1141">
        <v>3.5332138707631113</v>
      </c>
      <c r="H9" s="1141">
        <v>3.5357397795190302</v>
      </c>
      <c r="I9" s="1142">
        <v>3.5227632927092731</v>
      </c>
    </row>
    <row r="10" spans="1:9" x14ac:dyDescent="0.2">
      <c r="B10" s="873" t="s">
        <v>897</v>
      </c>
      <c r="C10" s="874">
        <v>17.292926375950962</v>
      </c>
      <c r="D10" s="874">
        <v>18.724829041157335</v>
      </c>
      <c r="E10" s="874">
        <v>21.274033184403589</v>
      </c>
      <c r="F10" s="874">
        <v>22.389696334416243</v>
      </c>
      <c r="G10" s="874">
        <v>22.816762180143591</v>
      </c>
      <c r="H10" s="874">
        <v>22.497706762046132</v>
      </c>
      <c r="I10" s="875">
        <v>22.411020683656162</v>
      </c>
    </row>
    <row r="11" spans="1:9" x14ac:dyDescent="0.2">
      <c r="B11" s="1143" t="s">
        <v>898</v>
      </c>
      <c r="C11" s="1141">
        <v>-0.35696642155189995</v>
      </c>
      <c r="D11" s="1141">
        <v>-0.69186935441999997</v>
      </c>
      <c r="E11" s="1141">
        <v>-0.69049999999999989</v>
      </c>
      <c r="F11" s="1141">
        <v>-0.69915727311431897</v>
      </c>
      <c r="G11" s="1141">
        <v>-0.70664277415262222</v>
      </c>
      <c r="H11" s="1141">
        <v>-0.70714795590380597</v>
      </c>
      <c r="I11" s="1142">
        <v>-0.70455265854185456</v>
      </c>
    </row>
    <row r="12" spans="1:9" x14ac:dyDescent="0.2">
      <c r="B12" s="1140" t="s">
        <v>899</v>
      </c>
      <c r="C12" s="1141">
        <v>-4.756975312105201</v>
      </c>
      <c r="D12" s="1141">
        <v>-4.6667731223385545</v>
      </c>
      <c r="E12" s="1141">
        <v>-4.5824253673282067</v>
      </c>
      <c r="F12" s="1141">
        <v>-4.3694161275910304</v>
      </c>
      <c r="G12" s="1141">
        <v>-4.5995448930469243</v>
      </c>
      <c r="H12" s="1141">
        <v>-4.6210587303347932</v>
      </c>
      <c r="I12" s="1142">
        <v>-4.6097348322944978</v>
      </c>
    </row>
    <row r="13" spans="1:9" x14ac:dyDescent="0.2">
      <c r="B13" s="876" t="s">
        <v>900</v>
      </c>
      <c r="C13" s="877">
        <v>12.178984642293862</v>
      </c>
      <c r="D13" s="877">
        <v>13.366186564398781</v>
      </c>
      <c r="E13" s="877">
        <v>16.001107817075383</v>
      </c>
      <c r="F13" s="877">
        <v>17.321122933710893</v>
      </c>
      <c r="G13" s="877">
        <v>17.510574512944043</v>
      </c>
      <c r="H13" s="877">
        <v>17.169500075807534</v>
      </c>
      <c r="I13" s="878">
        <v>17.096733192819812</v>
      </c>
    </row>
    <row r="14" spans="1:9" x14ac:dyDescent="0.2">
      <c r="B14" s="1144" t="s">
        <v>901</v>
      </c>
      <c r="C14" s="1145">
        <v>-4.0808009770310623</v>
      </c>
      <c r="D14" s="1145">
        <v>-5.6207574921474821</v>
      </c>
      <c r="E14" s="1145">
        <v>-5.8171777864154839</v>
      </c>
      <c r="F14" s="1145">
        <v>-6.3839436372967171</v>
      </c>
      <c r="G14" s="1145">
        <v>-6.5372518525053973</v>
      </c>
      <c r="H14" s="1145">
        <v>-6.5418203726489139</v>
      </c>
      <c r="I14" s="1146">
        <v>-6.5768253486953494</v>
      </c>
    </row>
    <row r="15" spans="1:9" ht="14.25" customHeight="1" thickBot="1" x14ac:dyDescent="0.25">
      <c r="B15" s="879" t="s">
        <v>902</v>
      </c>
      <c r="C15" s="880">
        <v>8.0981836652628001</v>
      </c>
      <c r="D15" s="880">
        <v>7.7454290722512988</v>
      </c>
      <c r="E15" s="880">
        <v>10.183930030659898</v>
      </c>
      <c r="F15" s="880">
        <v>10.937179296414175</v>
      </c>
      <c r="G15" s="880">
        <v>10.973322660438646</v>
      </c>
      <c r="H15" s="880">
        <v>10.62767970315862</v>
      </c>
      <c r="I15" s="881">
        <v>10.519907844124463</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sheetPr>
  <dimension ref="A1:G36"/>
  <sheetViews>
    <sheetView zoomScaleNormal="100" workbookViewId="0"/>
  </sheetViews>
  <sheetFormatPr defaultRowHeight="12.75" x14ac:dyDescent="0.2"/>
  <cols>
    <col min="1" max="1" width="9.140625" style="7"/>
    <col min="2" max="2" width="39.28515625" style="7" customWidth="1"/>
    <col min="3" max="7" width="11.42578125" style="7" customWidth="1"/>
    <col min="8" max="16384" width="9.140625" style="7"/>
  </cols>
  <sheetData>
    <row r="1" spans="1:2" ht="39.950000000000003" customHeight="1" x14ac:dyDescent="0.2">
      <c r="A1" s="9" t="s">
        <v>90</v>
      </c>
    </row>
    <row r="2" spans="1:2" ht="16.5" x14ac:dyDescent="0.25">
      <c r="B2" s="8" t="s">
        <v>6</v>
      </c>
    </row>
    <row r="31" spans="2:7" ht="13.5" thickBot="1" x14ac:dyDescent="0.25"/>
    <row r="32" spans="2:7" ht="13.5" thickBot="1" x14ac:dyDescent="0.25">
      <c r="B32" s="17"/>
      <c r="C32" s="18" t="s">
        <v>235</v>
      </c>
      <c r="D32" s="18" t="s">
        <v>236</v>
      </c>
      <c r="E32" s="18" t="s">
        <v>237</v>
      </c>
      <c r="F32" s="18" t="s">
        <v>238</v>
      </c>
      <c r="G32" s="19" t="s">
        <v>239</v>
      </c>
    </row>
    <row r="33" spans="2:7" x14ac:dyDescent="0.2">
      <c r="B33" s="15" t="s">
        <v>240</v>
      </c>
      <c r="C33" s="34">
        <v>0.02</v>
      </c>
      <c r="D33" s="34">
        <v>-0.02</v>
      </c>
      <c r="E33" s="34">
        <v>-6.0000000000000012E-2</v>
      </c>
      <c r="F33" s="34">
        <v>-0.16</v>
      </c>
      <c r="G33" s="899">
        <v>-0.43247944905095254</v>
      </c>
    </row>
    <row r="34" spans="2:7" x14ac:dyDescent="0.2">
      <c r="B34" s="15" t="s">
        <v>241</v>
      </c>
      <c r="C34" s="34">
        <v>0.1103237804939677</v>
      </c>
      <c r="D34" s="34">
        <v>0.25746190480074543</v>
      </c>
      <c r="E34" s="34">
        <v>0.23566330187152124</v>
      </c>
      <c r="F34" s="34">
        <v>-0.12864447003211449</v>
      </c>
      <c r="G34" s="899">
        <v>-0.11466707768848212</v>
      </c>
    </row>
    <row r="35" spans="2:7" ht="13.5" customHeight="1" x14ac:dyDescent="0.2">
      <c r="B35" s="15" t="s">
        <v>242</v>
      </c>
      <c r="C35" s="34">
        <v>5.010792683132257E-2</v>
      </c>
      <c r="D35" s="34">
        <v>7.2487301600248494E-2</v>
      </c>
      <c r="E35" s="34">
        <v>3.8554433957173742E-2</v>
      </c>
      <c r="F35" s="34">
        <v>-0.14954815667737151</v>
      </c>
      <c r="G35" s="899">
        <v>-0.32654199193012906</v>
      </c>
    </row>
    <row r="36" spans="2:7" ht="13.5" thickBot="1" x14ac:dyDescent="0.25">
      <c r="B36" s="16" t="s">
        <v>243</v>
      </c>
      <c r="C36" s="910">
        <v>0.1285474951868199</v>
      </c>
      <c r="D36" s="910">
        <v>0.42811804634383893</v>
      </c>
      <c r="E36" s="910">
        <v>0.16156034461480859</v>
      </c>
      <c r="F36" s="910">
        <v>6.4746249822170712E-2</v>
      </c>
      <c r="G36" s="911">
        <v>-0.13075974474683016</v>
      </c>
    </row>
  </sheetData>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theme="3"/>
  </sheetPr>
  <dimension ref="A1:I20"/>
  <sheetViews>
    <sheetView zoomScaleNormal="100" workbookViewId="0"/>
  </sheetViews>
  <sheetFormatPr defaultRowHeight="12.75" x14ac:dyDescent="0.2"/>
  <cols>
    <col min="1" max="1" width="9.140625" style="7"/>
    <col min="2" max="2" width="34.5703125" style="7" customWidth="1"/>
    <col min="3" max="9" width="8.28515625" style="7" customWidth="1"/>
    <col min="10" max="10" width="3.85546875" style="7" customWidth="1"/>
    <col min="11" max="16384" width="9.140625" style="7"/>
  </cols>
  <sheetData>
    <row r="1" spans="1:9" ht="39.950000000000003" customHeight="1" x14ac:dyDescent="0.2">
      <c r="A1" s="9" t="s">
        <v>90</v>
      </c>
    </row>
    <row r="2" spans="1:9" ht="16.5" x14ac:dyDescent="0.25">
      <c r="B2" s="8" t="s">
        <v>83</v>
      </c>
    </row>
    <row r="3" spans="1:9" ht="13.5" thickBot="1" x14ac:dyDescent="0.25">
      <c r="B3" s="882"/>
      <c r="C3" s="882"/>
      <c r="D3" s="882"/>
      <c r="E3" s="882"/>
      <c r="F3" s="882"/>
      <c r="G3" s="882"/>
      <c r="H3" s="882"/>
      <c r="I3" s="883"/>
    </row>
    <row r="4" spans="1:9" x14ac:dyDescent="0.2">
      <c r="B4" s="872"/>
      <c r="C4" s="1557" t="s">
        <v>184</v>
      </c>
      <c r="D4" s="1557"/>
      <c r="E4" s="1557"/>
      <c r="F4" s="1557"/>
      <c r="G4" s="1557"/>
      <c r="H4" s="1557"/>
      <c r="I4" s="1558"/>
    </row>
    <row r="5" spans="1:9" x14ac:dyDescent="0.2">
      <c r="B5" s="865"/>
      <c r="C5" s="1130" t="s">
        <v>198</v>
      </c>
      <c r="D5" s="1553" t="s">
        <v>199</v>
      </c>
      <c r="E5" s="1553"/>
      <c r="F5" s="1553"/>
      <c r="G5" s="1553"/>
      <c r="H5" s="1553"/>
      <c r="I5" s="1556"/>
    </row>
    <row r="6" spans="1:9" x14ac:dyDescent="0.2">
      <c r="B6" s="865"/>
      <c r="C6" s="558" t="s">
        <v>200</v>
      </c>
      <c r="D6" s="558" t="s">
        <v>185</v>
      </c>
      <c r="E6" s="558" t="s">
        <v>186</v>
      </c>
      <c r="F6" s="558" t="s">
        <v>187</v>
      </c>
      <c r="G6" s="558" t="s">
        <v>188</v>
      </c>
      <c r="H6" s="558" t="s">
        <v>189</v>
      </c>
      <c r="I6" s="1154" t="s">
        <v>201</v>
      </c>
    </row>
    <row r="7" spans="1:9" x14ac:dyDescent="0.2">
      <c r="B7" s="884" t="s">
        <v>903</v>
      </c>
      <c r="C7" s="655">
        <v>8.8015558015021984</v>
      </c>
      <c r="D7" s="655">
        <v>9.9068397922987845</v>
      </c>
      <c r="E7" s="655">
        <v>12.548607817075379</v>
      </c>
      <c r="F7" s="655">
        <v>13.825336568139301</v>
      </c>
      <c r="G7" s="655">
        <v>13.977360642180933</v>
      </c>
      <c r="H7" s="655">
        <v>13.633760296288504</v>
      </c>
      <c r="I7" s="656">
        <v>13.573969900110541</v>
      </c>
    </row>
    <row r="8" spans="1:9" x14ac:dyDescent="0.2">
      <c r="B8" s="1147" t="s">
        <v>191</v>
      </c>
      <c r="C8" s="1148"/>
      <c r="D8" s="1148"/>
      <c r="E8" s="1148"/>
      <c r="F8" s="1148"/>
      <c r="G8" s="1148"/>
      <c r="H8" s="1148"/>
      <c r="I8" s="1149"/>
    </row>
    <row r="9" spans="1:9" x14ac:dyDescent="0.2">
      <c r="B9" s="1150" t="s">
        <v>904</v>
      </c>
      <c r="C9" s="1151">
        <v>11.438709668779298</v>
      </c>
      <c r="D9" s="1151">
        <v>12.211686265959274</v>
      </c>
      <c r="E9" s="1151">
        <v>14.696640329019433</v>
      </c>
      <c r="F9" s="1151">
        <v>15.885128968844649</v>
      </c>
      <c r="G9" s="1151">
        <v>16.17801430938048</v>
      </c>
      <c r="H9" s="1151">
        <v>15.753181982527101</v>
      </c>
      <c r="I9" s="1152">
        <v>15.528185390946891</v>
      </c>
    </row>
    <row r="10" spans="1:9" x14ac:dyDescent="0.2">
      <c r="B10" s="1150" t="s">
        <v>905</v>
      </c>
      <c r="C10" s="1151">
        <v>2.4767878663799996</v>
      </c>
      <c r="D10" s="1151">
        <v>3.0537960030980624</v>
      </c>
      <c r="E10" s="1151">
        <v>3.1248928553841551</v>
      </c>
      <c r="F10" s="1151">
        <v>3.0087809999999999</v>
      </c>
      <c r="G10" s="1151">
        <v>3.1055339999999996</v>
      </c>
      <c r="H10" s="1151">
        <v>3.2087849999999998</v>
      </c>
      <c r="I10" s="1152">
        <v>3.3600720000000002</v>
      </c>
    </row>
    <row r="11" spans="1:9" x14ac:dyDescent="0.2">
      <c r="B11" s="1150" t="s">
        <v>906</v>
      </c>
      <c r="C11" s="1151">
        <v>-4.756975312105201</v>
      </c>
      <c r="D11" s="1151">
        <v>-4.6667731223385545</v>
      </c>
      <c r="E11" s="1151">
        <v>-4.5824253673282067</v>
      </c>
      <c r="F11" s="1151">
        <v>-4.3694161275910304</v>
      </c>
      <c r="G11" s="1151">
        <v>-4.5995448930469243</v>
      </c>
      <c r="H11" s="1151">
        <v>-4.6210587303347932</v>
      </c>
      <c r="I11" s="1152">
        <v>-4.6097348322944978</v>
      </c>
    </row>
    <row r="12" spans="1:9" x14ac:dyDescent="0.2">
      <c r="B12" s="1150" t="s">
        <v>907</v>
      </c>
      <c r="C12" s="1151">
        <v>-0.35696642155189995</v>
      </c>
      <c r="D12" s="1151">
        <v>-0.69186935441999997</v>
      </c>
      <c r="E12" s="1151">
        <v>-0.69049999999999989</v>
      </c>
      <c r="F12" s="1151">
        <v>-0.69915727311431897</v>
      </c>
      <c r="G12" s="1151">
        <v>-0.70664277415262222</v>
      </c>
      <c r="H12" s="1151">
        <v>-0.70714795590380597</v>
      </c>
      <c r="I12" s="1152">
        <v>-0.70455265854185456</v>
      </c>
    </row>
    <row r="13" spans="1:9" x14ac:dyDescent="0.2">
      <c r="B13" s="885" t="s">
        <v>908</v>
      </c>
      <c r="C13" s="886">
        <v>0</v>
      </c>
      <c r="D13" s="886">
        <v>0</v>
      </c>
      <c r="E13" s="886">
        <v>0</v>
      </c>
      <c r="F13" s="886">
        <v>0</v>
      </c>
      <c r="G13" s="886">
        <v>0</v>
      </c>
      <c r="H13" s="886">
        <v>0</v>
      </c>
      <c r="I13" s="886">
        <v>0</v>
      </c>
    </row>
    <row r="14" spans="1:9" x14ac:dyDescent="0.2">
      <c r="B14" s="1147" t="s">
        <v>191</v>
      </c>
      <c r="C14" s="1151"/>
      <c r="D14" s="1151"/>
      <c r="E14" s="1151"/>
      <c r="F14" s="1151"/>
      <c r="G14" s="1151"/>
      <c r="H14" s="1151"/>
      <c r="I14" s="1152"/>
    </row>
    <row r="15" spans="1:9" ht="14.25" x14ac:dyDescent="0.2">
      <c r="B15" s="1153" t="s">
        <v>1074</v>
      </c>
      <c r="C15" s="1151">
        <v>3.3586000000000005</v>
      </c>
      <c r="D15" s="1151">
        <v>3.4264536897556086</v>
      </c>
      <c r="E15" s="1151">
        <v>3.4458229209727596</v>
      </c>
      <c r="F15" s="1151">
        <v>3.5098596537713558</v>
      </c>
      <c r="G15" s="1151">
        <v>3.5359167679538754</v>
      </c>
      <c r="H15" s="1151">
        <v>3.5338212988281845</v>
      </c>
      <c r="I15" s="1152">
        <v>3.5176704161022241</v>
      </c>
    </row>
    <row r="16" spans="1:9" ht="14.25" x14ac:dyDescent="0.2">
      <c r="B16" s="1150" t="s">
        <v>1075</v>
      </c>
      <c r="C16" s="1232">
        <v>-3.3774288407916702</v>
      </c>
      <c r="D16" s="1232">
        <v>-3.4593467721</v>
      </c>
      <c r="E16" s="1232">
        <v>-3.4525000000000001</v>
      </c>
      <c r="F16" s="1232">
        <v>-3.4957863655715902</v>
      </c>
      <c r="G16" s="1232">
        <v>-3.53321387076311</v>
      </c>
      <c r="H16" s="1232">
        <v>-3.5357397795190302</v>
      </c>
      <c r="I16" s="1233">
        <v>-3.52276329270927</v>
      </c>
    </row>
    <row r="17" spans="2:9" x14ac:dyDescent="0.2">
      <c r="B17" s="887" t="s">
        <v>909</v>
      </c>
      <c r="C17" s="888">
        <v>8.8015558015021984</v>
      </c>
      <c r="D17" s="888">
        <v>9.9068397922987845</v>
      </c>
      <c r="E17" s="888">
        <v>12.548607817075379</v>
      </c>
      <c r="F17" s="888">
        <v>13.825336568139301</v>
      </c>
      <c r="G17" s="888">
        <v>13.977360642180933</v>
      </c>
      <c r="H17" s="888">
        <v>13.633760296288504</v>
      </c>
      <c r="I17" s="889">
        <v>13.573969900110541</v>
      </c>
    </row>
    <row r="18" spans="2:9" ht="25.5" customHeight="1" thickBot="1" x14ac:dyDescent="0.25">
      <c r="B18" s="1559" t="s">
        <v>1076</v>
      </c>
      <c r="C18" s="1559"/>
      <c r="D18" s="1559"/>
      <c r="E18" s="1559"/>
      <c r="F18" s="1559"/>
      <c r="G18" s="1559"/>
      <c r="H18" s="1559"/>
      <c r="I18" s="1560"/>
    </row>
    <row r="20" spans="2:9" x14ac:dyDescent="0.2">
      <c r="B20" s="7" t="s">
        <v>1306</v>
      </c>
    </row>
  </sheetData>
  <mergeCells count="3">
    <mergeCell ref="C4:I4"/>
    <mergeCell ref="D5:I5"/>
    <mergeCell ref="B18:I18"/>
  </mergeCells>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theme="3"/>
  </sheetPr>
  <dimension ref="A1:I10"/>
  <sheetViews>
    <sheetView zoomScaleNormal="100" workbookViewId="0"/>
  </sheetViews>
  <sheetFormatPr defaultRowHeight="12.75" x14ac:dyDescent="0.2"/>
  <cols>
    <col min="1" max="1" width="9.140625" style="7"/>
    <col min="2" max="2" width="33.7109375" style="7" customWidth="1"/>
    <col min="3" max="9" width="8.28515625" style="7" customWidth="1"/>
    <col min="10" max="10" width="4.42578125" style="7" customWidth="1"/>
    <col min="11" max="16384" width="9.140625" style="7"/>
  </cols>
  <sheetData>
    <row r="1" spans="1:9" ht="39.950000000000003" customHeight="1" x14ac:dyDescent="0.2">
      <c r="A1" s="9" t="s">
        <v>90</v>
      </c>
    </row>
    <row r="2" spans="1:9" ht="16.5" x14ac:dyDescent="0.25">
      <c r="B2" s="8" t="s">
        <v>84</v>
      </c>
    </row>
    <row r="3" spans="1:9" ht="13.5" thickBot="1" x14ac:dyDescent="0.25">
      <c r="B3" s="890"/>
      <c r="C3" s="890"/>
      <c r="D3" s="882"/>
      <c r="E3" s="882"/>
      <c r="F3" s="882"/>
      <c r="G3" s="882"/>
      <c r="H3" s="882"/>
      <c r="I3" s="883"/>
    </row>
    <row r="4" spans="1:9" x14ac:dyDescent="0.2">
      <c r="B4" s="1139"/>
      <c r="C4" s="1557" t="s">
        <v>184</v>
      </c>
      <c r="D4" s="1557"/>
      <c r="E4" s="1557"/>
      <c r="F4" s="1557"/>
      <c r="G4" s="1557"/>
      <c r="H4" s="1557"/>
      <c r="I4" s="1558"/>
    </row>
    <row r="5" spans="1:9" x14ac:dyDescent="0.2">
      <c r="B5" s="1137"/>
      <c r="C5" s="1130" t="s">
        <v>198</v>
      </c>
      <c r="D5" s="1553" t="s">
        <v>199</v>
      </c>
      <c r="E5" s="1553"/>
      <c r="F5" s="1553"/>
      <c r="G5" s="1553"/>
      <c r="H5" s="1553"/>
      <c r="I5" s="1556"/>
    </row>
    <row r="6" spans="1:9" x14ac:dyDescent="0.2">
      <c r="B6" s="1137"/>
      <c r="C6" s="558" t="s">
        <v>200</v>
      </c>
      <c r="D6" s="558" t="s">
        <v>185</v>
      </c>
      <c r="E6" s="558" t="s">
        <v>186</v>
      </c>
      <c r="F6" s="558" t="s">
        <v>187</v>
      </c>
      <c r="G6" s="558" t="s">
        <v>188</v>
      </c>
      <c r="H6" s="558" t="s">
        <v>189</v>
      </c>
      <c r="I6" s="1154" t="s">
        <v>201</v>
      </c>
    </row>
    <row r="7" spans="1:9" x14ac:dyDescent="0.2">
      <c r="B7" s="891" t="s">
        <v>555</v>
      </c>
      <c r="C7" s="266">
        <v>8.8015558015021984</v>
      </c>
      <c r="D7" s="266">
        <v>9.9068397922987845</v>
      </c>
      <c r="E7" s="266">
        <v>12.548607817075379</v>
      </c>
      <c r="F7" s="266">
        <v>13.825336568139301</v>
      </c>
      <c r="G7" s="266">
        <v>13.977360642180933</v>
      </c>
      <c r="H7" s="266">
        <v>13.633760296288504</v>
      </c>
      <c r="I7" s="267">
        <v>13.573969900110541</v>
      </c>
    </row>
    <row r="8" spans="1:9" x14ac:dyDescent="0.2">
      <c r="B8" s="892" t="s">
        <v>556</v>
      </c>
      <c r="C8" s="266"/>
      <c r="D8" s="266"/>
      <c r="E8" s="266"/>
      <c r="F8" s="266"/>
      <c r="G8" s="266"/>
      <c r="H8" s="266"/>
      <c r="I8" s="267"/>
    </row>
    <row r="9" spans="1:9" x14ac:dyDescent="0.2">
      <c r="B9" s="893" t="s">
        <v>495</v>
      </c>
      <c r="C9" s="266">
        <v>8.8015558015021984</v>
      </c>
      <c r="D9" s="266">
        <v>9.9068397922987845</v>
      </c>
      <c r="E9" s="266">
        <v>12.548607817075379</v>
      </c>
      <c r="F9" s="266" t="s">
        <v>216</v>
      </c>
      <c r="G9" s="266" t="s">
        <v>216</v>
      </c>
      <c r="H9" s="266" t="s">
        <v>216</v>
      </c>
      <c r="I9" s="267" t="s">
        <v>216</v>
      </c>
    </row>
    <row r="10" spans="1:9" ht="26.25" thickBot="1" x14ac:dyDescent="0.25">
      <c r="B10" s="894" t="s">
        <v>557</v>
      </c>
      <c r="C10" s="1155" t="s">
        <v>216</v>
      </c>
      <c r="D10" s="1155" t="s">
        <v>216</v>
      </c>
      <c r="E10" s="1155" t="s">
        <v>216</v>
      </c>
      <c r="F10" s="407">
        <v>13.825336568139301</v>
      </c>
      <c r="G10" s="407">
        <v>13.977360642180933</v>
      </c>
      <c r="H10" s="407">
        <v>13.633760296288504</v>
      </c>
      <c r="I10" s="408">
        <v>13.573969900110541</v>
      </c>
    </row>
  </sheetData>
  <mergeCells count="2">
    <mergeCell ref="C4:I4"/>
    <mergeCell ref="D5:I5"/>
  </mergeCells>
  <conditionalFormatting sqref="C10:E10">
    <cfRule type="cellIs" dxfId="1" priority="1" stopIfTrue="1" operator="equal">
      <formula>"End"</formula>
    </cfRule>
  </conditionalFormatting>
  <conditionalFormatting sqref="B7:B10 F10:I10 C7:I9">
    <cfRule type="cellIs" dxfId="0" priority="2"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50" orientation="portrait" r:id="rId1"/>
  <headerFooter>
    <oddHeader>&amp;C&amp;"Futura Bk BT,Book"November 2017 Economic and fiscal outlook - charts and tables: fiscal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87</vt:i4>
      </vt:variant>
    </vt:vector>
  </HeadingPairs>
  <TitlesOfParts>
    <vt:vector size="178" baseType="lpstr">
      <vt:lpstr>Contents</vt:lpstr>
      <vt:lpstr>Chapter 4</vt:lpstr>
      <vt:lpstr>C4.A</vt:lpstr>
      <vt:lpstr>T4.A</vt:lpstr>
      <vt:lpstr>T4.1</vt:lpstr>
      <vt:lpstr>T4.2</vt:lpstr>
      <vt:lpstr>T4.3</vt:lpstr>
      <vt:lpstr>C4.1</vt:lpstr>
      <vt:lpstr>C4.B</vt:lpstr>
      <vt:lpstr>C4.C</vt:lpstr>
      <vt:lpstr>T4.4</vt:lpstr>
      <vt:lpstr>T4.5</vt:lpstr>
      <vt:lpstr>C4.2</vt:lpstr>
      <vt:lpstr>C4.3</vt:lpstr>
      <vt:lpstr>T4.6</vt:lpstr>
      <vt:lpstr>T4.7</vt:lpstr>
      <vt:lpstr>T4.8</vt:lpstr>
      <vt:lpstr>T4.9</vt:lpstr>
      <vt:lpstr>T4.10</vt:lpstr>
      <vt:lpstr>T4.11</vt:lpstr>
      <vt:lpstr>T4.12</vt:lpstr>
      <vt:lpstr>T4.13</vt:lpstr>
      <vt:lpstr>T4.14</vt:lpstr>
      <vt:lpstr>C4.D</vt:lpstr>
      <vt:lpstr>C4.4</vt:lpstr>
      <vt:lpstr>T4.15</vt:lpstr>
      <vt:lpstr>T4.16</vt:lpstr>
      <vt:lpstr>T4.17</vt:lpstr>
      <vt:lpstr>T4.18</vt:lpstr>
      <vt:lpstr>T4.19</vt:lpstr>
      <vt:lpstr>T4.20</vt:lpstr>
      <vt:lpstr>T4.21</vt:lpstr>
      <vt:lpstr>C4.5</vt:lpstr>
      <vt:lpstr>C4.6</vt:lpstr>
      <vt:lpstr>T4.22</vt:lpstr>
      <vt:lpstr>T4.23</vt:lpstr>
      <vt:lpstr>T4.24</vt:lpstr>
      <vt:lpstr>T4.25</vt:lpstr>
      <vt:lpstr>C4.7</vt:lpstr>
      <vt:lpstr>T4.27</vt:lpstr>
      <vt:lpstr>T4.26</vt:lpstr>
      <vt:lpstr>T4.28</vt:lpstr>
      <vt:lpstr>T4.29</vt:lpstr>
      <vt:lpstr>C4.8</vt:lpstr>
      <vt:lpstr>C4.9</vt:lpstr>
      <vt:lpstr>C4.E</vt:lpstr>
      <vt:lpstr>C4.F</vt:lpstr>
      <vt:lpstr>T4.30</vt:lpstr>
      <vt:lpstr>T4.31</vt:lpstr>
      <vt:lpstr>T4.32</vt:lpstr>
      <vt:lpstr>T4.33</vt:lpstr>
      <vt:lpstr>T4.34</vt:lpstr>
      <vt:lpstr>T4.35</vt:lpstr>
      <vt:lpstr>T4.36</vt:lpstr>
      <vt:lpstr>T4.37</vt:lpstr>
      <vt:lpstr>C4.10</vt:lpstr>
      <vt:lpstr>T4.38</vt:lpstr>
      <vt:lpstr>T4.39</vt:lpstr>
      <vt:lpstr>C4.11</vt:lpstr>
      <vt:lpstr>T4.40</vt:lpstr>
      <vt:lpstr>C4.12</vt:lpstr>
      <vt:lpstr>T4.41</vt:lpstr>
      <vt:lpstr>C4.13</vt:lpstr>
      <vt:lpstr>T4.42</vt:lpstr>
      <vt:lpstr>T4.43</vt:lpstr>
      <vt:lpstr>T4.44</vt:lpstr>
      <vt:lpstr>T4.45</vt:lpstr>
      <vt:lpstr>Chapter 5</vt:lpstr>
      <vt:lpstr>T5.1</vt:lpstr>
      <vt:lpstr>C5.1</vt:lpstr>
      <vt:lpstr>C5.2</vt:lpstr>
      <vt:lpstr>T5.2</vt:lpstr>
      <vt:lpstr>T5.3</vt:lpstr>
      <vt:lpstr>T5.4</vt:lpstr>
      <vt:lpstr>C5.3</vt:lpstr>
      <vt:lpstr>C5.4</vt:lpstr>
      <vt:lpstr>T5.5</vt:lpstr>
      <vt:lpstr>C5.5</vt:lpstr>
      <vt:lpstr>T5.6</vt:lpstr>
      <vt:lpstr>Annex A</vt:lpstr>
      <vt:lpstr>TA.1</vt:lpstr>
      <vt:lpstr>TA.2</vt:lpstr>
      <vt:lpstr>TA.3</vt:lpstr>
      <vt:lpstr>CA.1</vt:lpstr>
      <vt:lpstr>CA.2</vt:lpstr>
      <vt:lpstr>Annex B</vt:lpstr>
      <vt:lpstr>B.1</vt:lpstr>
      <vt:lpstr>B.2</vt:lpstr>
      <vt:lpstr>B.3</vt:lpstr>
      <vt:lpstr>B.4</vt:lpstr>
      <vt:lpstr>B.5</vt:lpstr>
      <vt:lpstr>B.1!Print_Area</vt:lpstr>
      <vt:lpstr>B.2!Print_Area</vt:lpstr>
      <vt:lpstr>B.3!Print_Area</vt:lpstr>
      <vt:lpstr>B.4!Print_Area</vt:lpstr>
      <vt:lpstr>B.5!Print_Area</vt:lpstr>
      <vt:lpstr>C4.1!Print_Area</vt:lpstr>
      <vt:lpstr>C4.10!Print_Area</vt:lpstr>
      <vt:lpstr>C4.11!Print_Area</vt:lpstr>
      <vt:lpstr>C4.12!Print_Area</vt:lpstr>
      <vt:lpstr>C4.13!Print_Area</vt:lpstr>
      <vt:lpstr>C4.2!Print_Area</vt:lpstr>
      <vt:lpstr>C4.3!Print_Area</vt:lpstr>
      <vt:lpstr>C4.4!Print_Area</vt:lpstr>
      <vt:lpstr>C4.5!Print_Area</vt:lpstr>
      <vt:lpstr>C4.6!Print_Area</vt:lpstr>
      <vt:lpstr>C4.7!Print_Area</vt:lpstr>
      <vt:lpstr>C4.8!Print_Area</vt:lpstr>
      <vt:lpstr>C4.9!Print_Area</vt:lpstr>
      <vt:lpstr>C4.A!Print_Area</vt:lpstr>
      <vt:lpstr>C4.B!Print_Area</vt:lpstr>
      <vt:lpstr>C4.C!Print_Area</vt:lpstr>
      <vt:lpstr>C4.D!Print_Area</vt:lpstr>
      <vt:lpstr>C4.E!Print_Area</vt:lpstr>
      <vt:lpstr>C4.F!Print_Area</vt:lpstr>
      <vt:lpstr>C5.1!Print_Area</vt:lpstr>
      <vt:lpstr>C5.2!Print_Area</vt:lpstr>
      <vt:lpstr>C5.3!Print_Area</vt:lpstr>
      <vt:lpstr>C5.4!Print_Area</vt:lpstr>
      <vt:lpstr>C5.5!Print_Area</vt:lpstr>
      <vt:lpstr>CA.1!Print_Area</vt:lpstr>
      <vt:lpstr>CA.2!Print_Area</vt:lpstr>
      <vt:lpstr>Contents!Print_Area</vt:lpstr>
      <vt:lpstr>T4.1!Print_Area</vt:lpstr>
      <vt:lpstr>T4.10!Print_Area</vt:lpstr>
      <vt:lpstr>T4.11!Print_Area</vt:lpstr>
      <vt:lpstr>T4.12!Print_Area</vt:lpstr>
      <vt:lpstr>T4.13!Print_Area</vt:lpstr>
      <vt:lpstr>T4.14!Print_Area</vt:lpstr>
      <vt:lpstr>T4.15!Print_Area</vt:lpstr>
      <vt:lpstr>T4.16!Print_Area</vt:lpstr>
      <vt:lpstr>T4.17!Print_Area</vt:lpstr>
      <vt:lpstr>T4.18!Print_Area</vt:lpstr>
      <vt:lpstr>T4.19!Print_Area</vt:lpstr>
      <vt:lpstr>T4.2!Print_Area</vt:lpstr>
      <vt:lpstr>T4.20!Print_Area</vt:lpstr>
      <vt:lpstr>T4.21!Print_Area</vt:lpstr>
      <vt:lpstr>T4.22!Print_Area</vt:lpstr>
      <vt:lpstr>T4.23!Print_Area</vt:lpstr>
      <vt:lpstr>T4.24!Print_Area</vt:lpstr>
      <vt:lpstr>T4.25!Print_Area</vt:lpstr>
      <vt:lpstr>T4.26!Print_Area</vt:lpstr>
      <vt:lpstr>T4.27!Print_Area</vt:lpstr>
      <vt:lpstr>T4.28!Print_Area</vt:lpstr>
      <vt:lpstr>T4.29!Print_Area</vt:lpstr>
      <vt:lpstr>T4.3!Print_Area</vt:lpstr>
      <vt:lpstr>T4.30!Print_Area</vt:lpstr>
      <vt:lpstr>T4.31!Print_Area</vt:lpstr>
      <vt:lpstr>T4.32!Print_Area</vt:lpstr>
      <vt:lpstr>T4.33!Print_Area</vt:lpstr>
      <vt:lpstr>T4.34!Print_Area</vt:lpstr>
      <vt:lpstr>T4.35!Print_Area</vt:lpstr>
      <vt:lpstr>T4.36!Print_Area</vt:lpstr>
      <vt:lpstr>T4.37!Print_Area</vt:lpstr>
      <vt:lpstr>T4.38!Print_Area</vt:lpstr>
      <vt:lpstr>T4.39!Print_Area</vt:lpstr>
      <vt:lpstr>T4.4!Print_Area</vt:lpstr>
      <vt:lpstr>T4.40!Print_Area</vt:lpstr>
      <vt:lpstr>T4.41!Print_Area</vt:lpstr>
      <vt:lpstr>T4.42!Print_Area</vt:lpstr>
      <vt:lpstr>T4.43!Print_Area</vt:lpstr>
      <vt:lpstr>T4.44!Print_Area</vt:lpstr>
      <vt:lpstr>T4.45!Print_Area</vt:lpstr>
      <vt:lpstr>T4.5!Print_Area</vt:lpstr>
      <vt:lpstr>T4.6!Print_Area</vt:lpstr>
      <vt:lpstr>T4.7!Print_Area</vt:lpstr>
      <vt:lpstr>T4.8!Print_Area</vt:lpstr>
      <vt:lpstr>T4.9!Print_Area</vt:lpstr>
      <vt:lpstr>T4.A!Print_Area</vt:lpstr>
      <vt:lpstr>T5.1!Print_Area</vt:lpstr>
      <vt:lpstr>T5.2!Print_Area</vt:lpstr>
      <vt:lpstr>T5.3!Print_Area</vt:lpstr>
      <vt:lpstr>T5.4!Print_Area</vt:lpstr>
      <vt:lpstr>T5.5!Print_Area</vt:lpstr>
      <vt:lpstr>T5.6!Print_Area</vt:lpstr>
      <vt:lpstr>TA.1!Print_Area</vt:lpstr>
      <vt:lpstr>TA.2!Print_Area</vt:lpstr>
      <vt:lpstr>TA.3!Print_Area</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Dwelly, Lily</dc:creator>
  <cp:lastModifiedBy>Price, Harriet</cp:lastModifiedBy>
  <cp:lastPrinted>2017-11-21T15:43:21Z</cp:lastPrinted>
  <dcterms:created xsi:type="dcterms:W3CDTF">2017-11-20T13:16:33Z</dcterms:created>
  <dcterms:modified xsi:type="dcterms:W3CDTF">2017-11-24T14:02:37Z</dcterms:modified>
</cp:coreProperties>
</file>