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0"/>
  <workbookPr defaultThemeVersion="166925"/>
  <mc:AlternateContent xmlns:mc="http://schemas.openxmlformats.org/markup-compatibility/2006">
    <mc:Choice Requires="x15">
      <x15ac:absPath xmlns:x15ac="http://schemas.microsoft.com/office/spreadsheetml/2010/11/ac" url="https://tris42.sharepoint.com/sites/OBR/Shared Documents/Outputs and Publications/EFO/Spring 2025/Fiscal tables/Ready reckoner/"/>
    </mc:Choice>
  </mc:AlternateContent>
  <xr:revisionPtr revIDLastSave="0" documentId="8_{8EAC80D8-25F3-4797-81D1-C2AB1EA577A8}" xr6:coauthVersionLast="47" xr6:coauthVersionMax="47" xr10:uidLastSave="{00000000-0000-0000-0000-000000000000}"/>
  <bookViews>
    <workbookView xWindow="2475" yWindow="-16320" windowWidth="29040" windowHeight="15720" firstSheet="9" xr2:uid="{98539101-C022-42A0-8726-998AD9A2378E}"/>
  </bookViews>
  <sheets>
    <sheet name="Notes" sheetId="31" r:id="rId1"/>
    <sheet name="Inputs -&gt;" sheetId="28" r:id="rId2"/>
    <sheet name="Scenario_inputs" sheetId="4" r:id="rId3"/>
    <sheet name="Outputs -&gt;" sheetId="27" r:id="rId4"/>
    <sheet name="Receipts_and_spending" sheetId="14" r:id="rId5"/>
    <sheet name="Charts" sheetId="26" r:id="rId6"/>
    <sheet name="Aggregates" sheetId="19" r:id="rId7"/>
    <sheet name="Calculations -&gt;" sheetId="29" r:id="rId8"/>
    <sheet name="Determinants" sheetId="3" r:id="rId9"/>
    <sheet name="Receipts_determinants" sheetId="6" r:id="rId10"/>
    <sheet name="Receipts_RR£" sheetId="1" r:id="rId11"/>
    <sheet name="Receipts_RRpc" sheetId="32" r:id="rId12"/>
    <sheet name="Receipts_effects" sheetId="8" r:id="rId13"/>
    <sheet name="Receipts_by_stream" sheetId="12" r:id="rId14"/>
    <sheet name="Receipts_by_determinant" sheetId="13" r:id="rId15"/>
    <sheet name="Receipts_adjustments" sheetId="16" r:id="rId16"/>
    <sheet name="Spending_determinants" sheetId="9" r:id="rId17"/>
    <sheet name="Spending_RR£" sheetId="2" r:id="rId18"/>
    <sheet name="Spending_RRpc" sheetId="33" r:id="rId19"/>
    <sheet name="Spending_effects" sheetId="10" r:id="rId20"/>
    <sheet name="Spending_by_stream" sheetId="18" r:id="rId21"/>
    <sheet name="Spending_by_determinant" sheetId="24" r:id="rId22"/>
    <sheet name="Spending_adjustments" sheetId="17" r:id="rId23"/>
    <sheet name="Debt_interest_determinants" sheetId="22" r:id="rId24"/>
    <sheet name="Debt_interest_RR" sheetId="21" r:id="rId25"/>
    <sheet name="Debt_interest_effects" sheetId="23" r:id="rId26"/>
    <sheet name="Debt_interest_adjustments" sheetId="25" r:id="rId27"/>
  </sheets>
  <definedNames>
    <definedName name="__123Graph_A" localSheetId="0" hidden="1">#REF!</definedName>
    <definedName name="__123Graph_A" hidden="1">#REF!</definedName>
    <definedName name="__123Graph_AALLTAX" localSheetId="0" hidden="1">#REF!</definedName>
    <definedName name="__123Graph_AALLTAX" hidden="1">#REF!</definedName>
    <definedName name="__123Graph_AChart1" hidden="1">#REF!</definedName>
    <definedName name="__123Graph_ACHGSPD1" hidden="1">#REF!</definedName>
    <definedName name="__123Graph_ACHGSPD2" hidden="1">#REF!</definedName>
    <definedName name="__123Graph_ACurrent" hidden="1">#REF!</definedName>
    <definedName name="__123Graph_AEFF" localSheetId="0" hidden="1">#REF!</definedName>
    <definedName name="__123Graph_AEFF" hidden="1">#REF!</definedName>
    <definedName name="__123Graph_AGR14PBF1" hidden="1">#REF!</definedName>
    <definedName name="__123Graph_AHOMEVAT" localSheetId="0" hidden="1">#REF!</definedName>
    <definedName name="__123Graph_AHOMEVAT" hidden="1">#REF!</definedName>
    <definedName name="__123Graph_AIMPORT" localSheetId="0" hidden="1">#REF!</definedName>
    <definedName name="__123Graph_AIMPORT" hidden="1">#REF!</definedName>
    <definedName name="__123Graph_ALBFFIN" localSheetId="0" hidden="1">#REF!</definedName>
    <definedName name="__123Graph_ALBFFIN" hidden="1">#REF!</definedName>
    <definedName name="__123Graph_ALBFFIN2" hidden="1">#REF!</definedName>
    <definedName name="__123Graph_ALBFHIC2" hidden="1">#REF!</definedName>
    <definedName name="__123Graph_ALCB" hidden="1">#REF!</definedName>
    <definedName name="__123Graph_ANACFIN" hidden="1">#REF!</definedName>
    <definedName name="__123Graph_ANACHIC" hidden="1">#REF!</definedName>
    <definedName name="__123Graph_APDNUMBERS" hidden="1">#REF!</definedName>
    <definedName name="__123Graph_APDTRENDS" hidden="1">#REF!</definedName>
    <definedName name="__123Graph_APIC" localSheetId="0" hidden="1">#REF!</definedName>
    <definedName name="__123Graph_APIC" hidden="1">#REF!</definedName>
    <definedName name="__123Graph_ATOBREV" localSheetId="0" hidden="1">#REF!</definedName>
    <definedName name="__123Graph_ATOBREV" hidden="1">#REF!</definedName>
    <definedName name="__123Graph_ATOTAL" localSheetId="0" hidden="1">#REF!</definedName>
    <definedName name="__123Graph_ATOTAL" hidden="1">#REF!</definedName>
    <definedName name="__123Graph_B" localSheetId="0" hidden="1">#REF!</definedName>
    <definedName name="__123Graph_B" hidden="1">#REF!</definedName>
    <definedName name="__123Graph_BChart1" localSheetId="0" hidden="1">#REF!</definedName>
    <definedName name="__123Graph_BChart1" hidden="1">#REF!</definedName>
    <definedName name="__123Graph_BCHGSPD1" hidden="1">#REF!</definedName>
    <definedName name="__123Graph_BCHGSPD2" hidden="1">#REF!</definedName>
    <definedName name="__123Graph_BCurrent" localSheetId="0" hidden="1">#REF!</definedName>
    <definedName name="__123Graph_BCurrent" hidden="1">#REF!</definedName>
    <definedName name="__123Graph_BEFF" localSheetId="0" hidden="1">#REF!</definedName>
    <definedName name="__123Graph_BEFF" hidden="1">#REF!</definedName>
    <definedName name="__123Graph_BHOMEVAT" localSheetId="0" hidden="1">#REF!</definedName>
    <definedName name="__123Graph_BHOMEVAT" hidden="1">#REF!</definedName>
    <definedName name="__123Graph_BIMPORT" localSheetId="0" hidden="1">#REF!</definedName>
    <definedName name="__123Graph_BIMPORT" hidden="1">#REF!</definedName>
    <definedName name="__123Graph_BLBF" localSheetId="0" hidden="1">#REF!</definedName>
    <definedName name="__123Graph_BLBF" hidden="1">#REF!</definedName>
    <definedName name="__123Graph_BLBFFIN" localSheetId="0" hidden="1">#REF!</definedName>
    <definedName name="__123Graph_BLBFFIN" hidden="1">#REF!</definedName>
    <definedName name="__123Graph_BLCB" hidden="1">#REF!</definedName>
    <definedName name="__123Graph_BPDTRENDS" hidden="1">#REF!</definedName>
    <definedName name="__123Graph_BPIC" localSheetId="0" hidden="1">#REF!</definedName>
    <definedName name="__123Graph_BPIC" hidden="1">#REF!</definedName>
    <definedName name="__123Graph_BTOTAL" localSheetId="0" hidden="1">#REF!</definedName>
    <definedName name="__123Graph_BTOTAL" hidden="1">#REF!</definedName>
    <definedName name="__123Graph_C" hidden="1">#REF!</definedName>
    <definedName name="__123Graph_CACT13BUD" localSheetId="0" hidden="1">#REF!</definedName>
    <definedName name="__123Graph_CACT13BUD" hidden="1">#REF!</definedName>
    <definedName name="__123Graph_CChart1" hidden="1">#REF!</definedName>
    <definedName name="__123Graph_CCurrent" hidden="1">#REF!</definedName>
    <definedName name="__123Graph_CEFF" localSheetId="0" hidden="1">#REF!</definedName>
    <definedName name="__123Graph_CEFF" hidden="1">#REF!</definedName>
    <definedName name="__123Graph_CGR14PBF1" hidden="1">#REF!</definedName>
    <definedName name="__123Graph_CLBF" localSheetId="0" hidden="1">#REF!</definedName>
    <definedName name="__123Graph_CLBF" hidden="1">#REF!</definedName>
    <definedName name="__123Graph_CPIC" localSheetId="0" hidden="1">#REF!</definedName>
    <definedName name="__123Graph_CPIC" hidden="1">#REF!</definedName>
    <definedName name="__123Graph_D" hidden="1">#REF!</definedName>
    <definedName name="__123Graph_DACT13BUD" localSheetId="0" hidden="1">#REF!</definedName>
    <definedName name="__123Graph_DACT13BUD" hidden="1">#REF!</definedName>
    <definedName name="__123Graph_DChart1" hidden="1">#REF!</definedName>
    <definedName name="__123Graph_DCurrent" hidden="1">#REF!</definedName>
    <definedName name="__123Graph_DEFF" localSheetId="0" hidden="1">#REF!</definedName>
    <definedName name="__123Graph_DEFF" hidden="1">#REF!</definedName>
    <definedName name="__123Graph_DGR14PBF1" hidden="1">#REF!</definedName>
    <definedName name="__123Graph_DLBF" localSheetId="0" hidden="1">#REF!</definedName>
    <definedName name="__123Graph_DLBF" hidden="1">#REF!</definedName>
    <definedName name="__123Graph_DPIC" localSheetId="0" hidden="1">#REF!</definedName>
    <definedName name="__123Graph_DPIC" hidden="1">#REF!</definedName>
    <definedName name="__123Graph_E" localSheetId="0" hidden="1">#REF!</definedName>
    <definedName name="__123Graph_E" hidden="1">#REF!</definedName>
    <definedName name="__123Graph_EACT13BUD" localSheetId="0" hidden="1">#REF!</definedName>
    <definedName name="__123Graph_EACT13BUD" hidden="1">#REF!</definedName>
    <definedName name="__123Graph_EChart1" localSheetId="0" hidden="1">#REF!</definedName>
    <definedName name="__123Graph_EChart1" hidden="1">#REF!</definedName>
    <definedName name="__123Graph_ECurrent" localSheetId="0" hidden="1">#REF!</definedName>
    <definedName name="__123Graph_ECurrent" hidden="1">#REF!</definedName>
    <definedName name="__123Graph_EEFF" localSheetId="0" hidden="1">#REF!</definedName>
    <definedName name="__123Graph_EEFF" hidden="1">#REF!</definedName>
    <definedName name="__123Graph_EEFFHIC" localSheetId="0" hidden="1">#REF!</definedName>
    <definedName name="__123Graph_EEFFHIC" hidden="1">#REF!</definedName>
    <definedName name="__123Graph_EGR14PBF1" hidden="1">#REF!</definedName>
    <definedName name="__123Graph_ELBF" localSheetId="0" hidden="1">#REF!</definedName>
    <definedName name="__123Graph_ELBF" hidden="1">#REF!</definedName>
    <definedName name="__123Graph_EPIC" localSheetId="0" hidden="1">#REF!</definedName>
    <definedName name="__123Graph_EPIC" hidden="1">#REF!</definedName>
    <definedName name="__123Graph_F" hidden="1">#REF!</definedName>
    <definedName name="__123Graph_FACT13BUD" localSheetId="0" hidden="1">#REF!</definedName>
    <definedName name="__123Graph_FACT13BUD" hidden="1">#REF!</definedName>
    <definedName name="__123Graph_FChart1" hidden="1">#REF!</definedName>
    <definedName name="__123Graph_FCurrent" hidden="1">#REF!</definedName>
    <definedName name="__123Graph_FEFF" localSheetId="0" hidden="1">#REF!</definedName>
    <definedName name="__123Graph_FEFF" hidden="1">#REF!</definedName>
    <definedName name="__123Graph_FEFFHIC" localSheetId="0" hidden="1">#REF!</definedName>
    <definedName name="__123Graph_FEFFHIC" hidden="1">#REF!</definedName>
    <definedName name="__123Graph_FGR14PBF1" hidden="1">#REF!</definedName>
    <definedName name="__123Graph_FLBF" localSheetId="0" hidden="1">#REF!</definedName>
    <definedName name="__123Graph_FLBF" hidden="1">#REF!</definedName>
    <definedName name="__123Graph_FPIC" localSheetId="0" hidden="1">#REF!</definedName>
    <definedName name="__123Graph_FPIC" hidden="1">#REF!</definedName>
    <definedName name="__123Graph_LBL_ARESID" hidden="1">#REF!</definedName>
    <definedName name="__123Graph_LBL_BRESID" hidden="1">#REF!</definedName>
    <definedName name="__123Graph_X" localSheetId="0" hidden="1">#REF!</definedName>
    <definedName name="__123Graph_X" hidden="1">#REF!</definedName>
    <definedName name="__123Graph_XACTHIC" localSheetId="0" hidden="1">#REF!</definedName>
    <definedName name="__123Graph_XACTHIC" hidden="1">#REF!</definedName>
    <definedName name="__123Graph_XALLTAX" localSheetId="0" hidden="1">#REF!</definedName>
    <definedName name="__123Graph_XALLTAX" hidden="1">#REF!</definedName>
    <definedName name="__123Graph_XChart1" hidden="1">#REF!</definedName>
    <definedName name="__123Graph_XCHGSPD1" hidden="1">#REF!</definedName>
    <definedName name="__123Graph_XCHGSPD2" hidden="1">#REF!</definedName>
    <definedName name="__123Graph_XCurrent" hidden="1">#REF!</definedName>
    <definedName name="__123Graph_XEFF" localSheetId="0" hidden="1">#REF!</definedName>
    <definedName name="__123Graph_XEFF" hidden="1">#REF!</definedName>
    <definedName name="__123Graph_XGR14PBF1" hidden="1">#REF!</definedName>
    <definedName name="__123Graph_XHOMEVAT" localSheetId="0" hidden="1">#REF!</definedName>
    <definedName name="__123Graph_XHOMEVAT" hidden="1">#REF!</definedName>
    <definedName name="__123Graph_XIMPORT" localSheetId="0" hidden="1">#REF!</definedName>
    <definedName name="__123Graph_XIMPORT" hidden="1">#REF!</definedName>
    <definedName name="__123Graph_XLBF" localSheetId="0"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NACFIN" hidden="1">#REF!</definedName>
    <definedName name="__123Graph_XNACHIC" hidden="1">#REF!</definedName>
    <definedName name="__123Graph_XPDNUMBERS" hidden="1">#REF!</definedName>
    <definedName name="__123Graph_XPDTRENDS" hidden="1">#REF!</definedName>
    <definedName name="__123Graph_XPIC" localSheetId="0" hidden="1">#REF!</definedName>
    <definedName name="__123Graph_XPIC" hidden="1">#REF!</definedName>
    <definedName name="__123Graph_XSTAG2ALL" localSheetId="0" hidden="1">#REF!</definedName>
    <definedName name="__123Graph_XSTAG2ALL" hidden="1">#REF!</definedName>
    <definedName name="__123Graph_XSTAG2EC" localSheetId="0" hidden="1">#REF!</definedName>
    <definedName name="__123Graph_XSTAG2EC" hidden="1">#REF!</definedName>
    <definedName name="__123Graph_XTOBREV" localSheetId="0" hidden="1">#REF!</definedName>
    <definedName name="__123Graph_XTOBREV" hidden="1">#REF!</definedName>
    <definedName name="__123Graph_XTOTAL" localSheetId="0" hidden="1">#REF!</definedName>
    <definedName name="__123Graph_XTOTAL" hidden="1">#REF!</definedName>
    <definedName name="_1__123Graph_ACHART_15" hidden="1">#REF!</definedName>
    <definedName name="_10__123Graph_XCHART_15" hidden="1">#REF!</definedName>
    <definedName name="_2__123Graph_BCHART_10" hidden="1">#REF!</definedName>
    <definedName name="_2__123Graph_XTOB" localSheetId="0" hidden="1">#REF!</definedName>
    <definedName name="_2__123Graph_XTOB" hidden="1">#REF!</definedName>
    <definedName name="_3__123Graph_BCHART_13" hidden="1">#REF!</definedName>
    <definedName name="_4__123Graph_BCHART_15" hidden="1">#REF!</definedName>
    <definedName name="_5__123Graph_CCHART_10" hidden="1">#REF!</definedName>
    <definedName name="_6__123Graph_CCHART_13" hidden="1">#REF!</definedName>
    <definedName name="_7__123Graph_CCHART_15" hidden="1">#REF!</definedName>
    <definedName name="_8__123Graph_XCHART_10" hidden="1">#REF!</definedName>
    <definedName name="_9__123Graph_XCHART_13" hidden="1">#REF!</definedName>
    <definedName name="_AUG2" localSheetId="0">#REF!</definedName>
    <definedName name="_AUG2">#REF!</definedName>
    <definedName name="_DEC2" localSheetId="0">#REF!</definedName>
    <definedName name="_DEC2">#REF!</definedName>
    <definedName name="_FEB2" localSheetId="0">#REF!</definedName>
    <definedName name="_FEB2">#REF!</definedName>
    <definedName name="_Fill" localSheetId="0" hidden="1">#REF!</definedName>
    <definedName name="_Fill" hidden="1">#REF!</definedName>
    <definedName name="_JAN2" localSheetId="0">#REF!</definedName>
    <definedName name="_JAN2">#REF!</definedName>
    <definedName name="_MAY2" localSheetId="0">#REF!</definedName>
    <definedName name="_MAY2">#REF!</definedName>
    <definedName name="_NOV2" localSheetId="0">#REF!</definedName>
    <definedName name="_NOV2">#REF!</definedName>
    <definedName name="_OCT2" localSheetId="0">#REF!</definedName>
    <definedName name="_OCT2">#REF!</definedName>
    <definedName name="_Order1" hidden="1">255</definedName>
    <definedName name="_Order2" hidden="1">255</definedName>
    <definedName name="_Regression_Out" localSheetId="0" hidden="1">#REF!</definedName>
    <definedName name="_Regression_Out" hidden="1">#REF!</definedName>
    <definedName name="_Regression_X" localSheetId="0" hidden="1">#REF!</definedName>
    <definedName name="_Regression_X" hidden="1">#REF!</definedName>
    <definedName name="_Regression_Y" localSheetId="0" hidden="1">#REF!</definedName>
    <definedName name="_Regression_Y" hidden="1">#REF!</definedName>
    <definedName name="A" localSheetId="0" hidden="1">#REF!</definedName>
    <definedName name="A" hidden="1">#REF!</definedName>
    <definedName name="AME" localSheetId="0">OFFSET(#REF!,0,0,MAX(#REF!),1)</definedName>
    <definedName name="AME">OFFSET(#REF!,0,0,MAX(#REF!),1)</definedName>
    <definedName name="APRIL" localSheetId="0">#REF!</definedName>
    <definedName name="APRIL">#REF!</definedName>
    <definedName name="APRIL2" localSheetId="0">#REF!</definedName>
    <definedName name="APRIL2">#REF!</definedName>
    <definedName name="asdas" localSheetId="0"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AUG" localSheetId="0">#REF!</definedName>
    <definedName name="AUG">#REF!</definedName>
    <definedName name="b" localSheetId="0" hidden="1">{#N/A,#N/A,FALSE,"CGBR95C"}</definedName>
    <definedName name="b" hidden="1">{#N/A,#N/A,FALSE,"CGBR95C"}</definedName>
    <definedName name="BLPH1" hidden="1">#REF!</definedName>
    <definedName name="BLPH2" hidden="1">#REF!</definedName>
    <definedName name="BLPH3" hidden="1">#REF!</definedName>
    <definedName name="BLPH4" hidden="1">#REF!</definedName>
    <definedName name="BLPH5" hidden="1">#REF!</definedName>
    <definedName name="BLUE" localSheetId="0">#REF!</definedName>
    <definedName name="BLUE">#REF!</definedName>
    <definedName name="BLUE1" localSheetId="0">#REF!</definedName>
    <definedName name="BLUE1">#REF!</definedName>
    <definedName name="BLUE10" localSheetId="0">#REF!</definedName>
    <definedName name="BLUE10">#REF!</definedName>
    <definedName name="BLUE2" localSheetId="0">#REF!</definedName>
    <definedName name="BLUE2">#REF!</definedName>
    <definedName name="BLUE3" localSheetId="0">#REF!</definedName>
    <definedName name="BLUE3">#REF!</definedName>
    <definedName name="BLUE4" localSheetId="0">#REF!</definedName>
    <definedName name="BLUE4">#REF!</definedName>
    <definedName name="BLUE5" localSheetId="0">#REF!</definedName>
    <definedName name="BLUE5">#REF!</definedName>
    <definedName name="BLUE6" localSheetId="0">#REF!</definedName>
    <definedName name="BLUE6">#REF!</definedName>
    <definedName name="BLUE7" localSheetId="0">#REF!</definedName>
    <definedName name="BLUE7">#REF!</definedName>
    <definedName name="BLUE8">#N/A</definedName>
    <definedName name="BLUE9">#N/A</definedName>
    <definedName name="BUDGET" localSheetId="0">#REF!</definedName>
    <definedName name="BUDGET">#REF!</definedName>
    <definedName name="BULL" localSheetId="0">#REF!</definedName>
    <definedName name="BULL">#REF!</definedName>
    <definedName name="C_" localSheetId="0">#REF!</definedName>
    <definedName name="C_">#REF!</definedName>
    <definedName name="CDEL" localSheetId="0">OFFSET(#REF!,0,0,MAX(#REF!),1)</definedName>
    <definedName name="CDEL">OFFSET(#REF!,0,0,MAX(#REF!),1)</definedName>
    <definedName name="CLASSIFICATION">#REF!</definedName>
    <definedName name="CUMBUDGET" localSheetId="0">#REF!</definedName>
    <definedName name="CUMBUDGET">#REF!</definedName>
    <definedName name="CUMOUTTURN" localSheetId="0">#REF!</definedName>
    <definedName name="CUMOUTTURN">#REF!</definedName>
    <definedName name="CUMPROFILE" localSheetId="0">#REF!</definedName>
    <definedName name="CUMPROFILE">#REF!</definedName>
    <definedName name="CUMTOTAL" localSheetId="0">#REF!</definedName>
    <definedName name="CUMTOTAL">#REF!</definedName>
    <definedName name="D" localSheetId="0">#REF!</definedName>
    <definedName name="D">#REF!</definedName>
    <definedName name="DASCFTAB" localSheetId="0">#REF!</definedName>
    <definedName name="DASCFTAB">#REF!</definedName>
    <definedName name="ddd" localSheetId="0" hidden="1">{#N/A,#N/A,FALSE,"CGBR95C"}</definedName>
    <definedName name="ddd" hidden="1">{#N/A,#N/A,FALSE,"CGBR95C"}</definedName>
    <definedName name="dddd" localSheetId="0" hidden="1">{#N/A,#N/A,FALSE,"CGBR95C"}</definedName>
    <definedName name="dddd" hidden="1">{#N/A,#N/A,FALSE,"CGBR95C"}</definedName>
    <definedName name="ddddddd" localSheetId="0" hidden="1">{#N/A,#N/A,FALSE,"CGBR95C"}</definedName>
    <definedName name="ddddddd" hidden="1">{#N/A,#N/A,FALSE,"CGBR95C"}</definedName>
    <definedName name="dddddddddddd" localSheetId="0" hidden="1">{#N/A,#N/A,FALSE,"CGBR95C"}</definedName>
    <definedName name="dddddddddddd" hidden="1">{#N/A,#N/A,FALSE,"CGBR95C"}</definedName>
    <definedName name="DEC" localSheetId="0">#REF!</definedName>
    <definedName name="DEC">#REF!</definedName>
    <definedName name="dfgdfg" localSheetId="0" hidden="1">{#N/A,#N/A,FALSE,"CGBR95C"}</definedName>
    <definedName name="dfgdfg" hidden="1">{#N/A,#N/A,FALSE,"CGBR95C"}</definedName>
    <definedName name="dgsgf" localSheetId="0"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0" hidden="1">#REF!</definedName>
    <definedName name="Distribution" hidden="1">#REF!</definedName>
    <definedName name="ExtraProfiles" localSheetId="0" hidden="1">#REF!</definedName>
    <definedName name="ExtraProfiles" hidden="1">#REF!</definedName>
    <definedName name="FEB" localSheetId="0">#REF!</definedName>
    <definedName name="FEB">#REF!</definedName>
    <definedName name="fffffffff" localSheetId="0" hidden="1">{#N/A,#N/A,FALSE,"CGBR95C"}</definedName>
    <definedName name="fffffffff" hidden="1">{#N/A,#N/A,FALSE,"CGBR95C"}</definedName>
    <definedName name="fg" localSheetId="0"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ornote" localSheetId="0">#REF!</definedName>
    <definedName name="Fornote">#REF!</definedName>
    <definedName name="fyu" localSheetId="0" hidden="1">#REF!</definedName>
    <definedName name="fyu" hidden="1">#REF!</definedName>
    <definedName name="General_CDEL" localSheetId="0">OFFSET(#REF!,0,0,MAX(#REF!)-1,1)</definedName>
    <definedName name="General_CDEL">OFFSET(#REF!,0,0,MAX(#REF!)-1,1)</definedName>
    <definedName name="General_RDEL" localSheetId="0">OFFSET(#REF!,0,0,MAX(#REF!)-1,1)</definedName>
    <definedName name="General_RDEL">OFFSET(#REF!,0,0,MAX(#REF!)-1,1)</definedName>
    <definedName name="ghj" localSheetId="0"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GRAPH" localSheetId="0">#REF!</definedName>
    <definedName name="GRAPH">#REF!</definedName>
    <definedName name="GRAPHS" localSheetId="0">#REF!</definedName>
    <definedName name="GRAPHS">#REF!</definedName>
    <definedName name="hhhhhhh" localSheetId="0" hidden="1">{#N/A,#N/A,FALSE,"CGBR95C"}</definedName>
    <definedName name="hhhhhhh" hidden="1">{#N/A,#N/A,FALSE,"CGBR95C"}</definedName>
    <definedName name="HoD">#REF!</definedName>
    <definedName name="JAN" localSheetId="0">#REF!</definedName>
    <definedName name="JAN">#REF!</definedName>
    <definedName name="jhkgh" localSheetId="0"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JULY" localSheetId="0">#REF!</definedName>
    <definedName name="JULY">#REF!</definedName>
    <definedName name="JULY2" localSheetId="0">#REF!</definedName>
    <definedName name="JULY2">#REF!</definedName>
    <definedName name="JUNE" localSheetId="0">#REF!</definedName>
    <definedName name="JUNE">#REF!</definedName>
    <definedName name="JUNE2" localSheetId="0">#REF!</definedName>
    <definedName name="JUNE2">#REF!</definedName>
    <definedName name="MARCH" localSheetId="0">#REF!</definedName>
    <definedName name="MARCH">#REF!</definedName>
    <definedName name="MARCH2" localSheetId="0">#REF!</definedName>
    <definedName name="MARCH2">#REF!</definedName>
    <definedName name="MAY" localSheetId="0">#REF!</definedName>
    <definedName name="MAY">#REF!</definedName>
    <definedName name="mine" localSheetId="0" hidden="1">{#N/A,#N/A,FALSE,"CGBR95C"}</definedName>
    <definedName name="mine" hidden="1">{#N/A,#N/A,FALSE,"CGBR95C"}</definedName>
    <definedName name="Month" localSheetId="0">#REF!</definedName>
    <definedName name="Month">#REF!</definedName>
    <definedName name="NOV" localSheetId="0">#REF!</definedName>
    <definedName name="NOV">#REF!</definedName>
    <definedName name="OCT" localSheetId="0">#REF!</definedName>
    <definedName name="OCT">#REF!</definedName>
    <definedName name="Option2" localSheetId="0"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OUTTURN" localSheetId="0">#REF!</definedName>
    <definedName name="OUTTURN">#REF!</definedName>
    <definedName name="PAT">#REF!</definedName>
    <definedName name="Pop" localSheetId="0" hidden="1">#REF!</definedName>
    <definedName name="Pop" hidden="1">#REF!</definedName>
    <definedName name="Population" localSheetId="0" hidden="1">#REF!</definedName>
    <definedName name="Population" hidden="1">#REF!</definedName>
    <definedName name="PPbyMonth" localSheetId="0">#REF!</definedName>
    <definedName name="PPbyMonth">#REF!</definedName>
    <definedName name="print">#REF!</definedName>
    <definedName name="PRINT20" localSheetId="0">#REF!</definedName>
    <definedName name="PRINT20">#REF!</definedName>
    <definedName name="PRINTA">#REF!</definedName>
    <definedName name="PRINTC" localSheetId="0">#REF!</definedName>
    <definedName name="PRINTC">#REF!</definedName>
    <definedName name="PROFILE" localSheetId="0">#REF!</definedName>
    <definedName name="PROFILE">#REF!</definedName>
    <definedName name="Profiles" localSheetId="0" hidden="1">#REF!</definedName>
    <definedName name="Profiles" hidden="1">#REF!</definedName>
    <definedName name="Projections" localSheetId="0" hidden="1">#REF!</definedName>
    <definedName name="Projections" hidden="1">#REF!</definedName>
    <definedName name="QUARTER" localSheetId="0">#REF!</definedName>
    <definedName name="QUARTER">#REF!</definedName>
    <definedName name="RDEL" localSheetId="0">OFFSET(#REF!,0,0,MAX(#REF!),1)</definedName>
    <definedName name="RDEL">OFFSET(#REF!,0,0,MAX(#REF!),1)</definedName>
    <definedName name="Receipts" localSheetId="0">OFFSET(#REF!,0,0,MAX(#REF!),1)</definedName>
    <definedName name="Receipts">OFFSET(#REF!,0,0,MAX(#REF!),1)</definedName>
    <definedName name="REP">#REF!</definedName>
    <definedName name="Results" hidden="1">#REF!</definedName>
    <definedName name="S20_">#REF!</definedName>
    <definedName name="sdf" localSheetId="0"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EPT" localSheetId="0">#REF!</definedName>
    <definedName name="SEPT">#REF!</definedName>
    <definedName name="SEPT2" localSheetId="0">#REF!</definedName>
    <definedName name="SEPT2">#REF!</definedName>
    <definedName name="sfad" localSheetId="0"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Sumif_count" localSheetId="0">#REF!</definedName>
    <definedName name="Sumif_count">#REF!</definedName>
    <definedName name="Supplementary_tables" localSheetId="0">#REF!</definedName>
    <definedName name="Supplementary_tables">#REF!</definedName>
    <definedName name="T4.9i" localSheetId="0"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localSheetId="0"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B1" localSheetId="0">#REF!</definedName>
    <definedName name="TABB1">#REF!</definedName>
    <definedName name="TABB2" localSheetId="0">#REF!</definedName>
    <definedName name="TABB2">#REF!</definedName>
    <definedName name="Table_GDP">#REF!</definedName>
    <definedName name="TABLEA" localSheetId="0">#REF!</definedName>
    <definedName name="TABLEA">#REF!</definedName>
    <definedName name="TABLEB1">#REF!</definedName>
    <definedName name="TABLEF1">#REF!</definedName>
    <definedName name="testname" localSheetId="0" hidden="1">#REF!</definedName>
    <definedName name="testname" hidden="1">#REF!</definedName>
    <definedName name="TITLES">#REF!</definedName>
    <definedName name="TOTAL" localSheetId="0">#REF!</definedName>
    <definedName name="TOTAL">#REF!</definedName>
    <definedName name="trggh" localSheetId="0"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tttttttttttttttttt" localSheetId="0" hidden="1">{#N/A,#N/A,FALSE,"CGBR95C"}</definedName>
    <definedName name="tttttttttttttttttt" hidden="1">{#N/A,#N/A,FALSE,"CGBR95C"}</definedName>
    <definedName name="w" localSheetId="0" hidden="1">{#N/A,#N/A,FALSE,"CGBR95C"}</definedName>
    <definedName name="w" hidden="1">{#N/A,#N/A,FALSE,"CGBR95C"}</definedName>
    <definedName name="wrn.table1." localSheetId="0" hidden="1">{#N/A,#N/A,FALSE,"CGBR95C"}</definedName>
    <definedName name="wrn.table1." hidden="1">{#N/A,#N/A,FALSE,"CGBR95C"}</definedName>
    <definedName name="wrn.table2." localSheetId="0" hidden="1">{#N/A,#N/A,FALSE,"CGBR95C"}</definedName>
    <definedName name="wrn.table2." hidden="1">{#N/A,#N/A,FALSE,"CGBR95C"}</definedName>
    <definedName name="wrn.tablea." localSheetId="0" hidden="1">{#N/A,#N/A,FALSE,"CGBR95C"}</definedName>
    <definedName name="wrn.tablea." hidden="1">{#N/A,#N/A,FALSE,"CGBR95C"}</definedName>
    <definedName name="wrn.tableb." localSheetId="0" hidden="1">{#N/A,#N/A,FALSE,"CGBR95C"}</definedName>
    <definedName name="wrn.tableb." hidden="1">{#N/A,#N/A,FALSE,"CGBR95C"}</definedName>
    <definedName name="wrn.tableq." localSheetId="0" hidden="1">{#N/A,#N/A,FALSE,"CGBR95C"}</definedName>
    <definedName name="wrn.tableq." hidden="1">{#N/A,#N/A,FALSE,"CGBR95C"}</definedName>
    <definedName name="wrn.TMCOMP." localSheetId="0"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 i="6" l="1" a="1"/>
  <c r="B19" i="6" s="1"/>
  <c r="AL16" i="3" l="1"/>
  <c r="AI16" i="3"/>
  <c r="AI17" i="3"/>
  <c r="AM17" i="3" s="1"/>
  <c r="AK6" i="4" s="1"/>
  <c r="AI19" i="3"/>
  <c r="AM7" i="3"/>
  <c r="AM16" i="3" l="1"/>
  <c r="AK5" i="4" s="1"/>
  <c r="AL17" i="3"/>
  <c r="AJ6" i="4" s="1"/>
  <c r="K115" i="10" l="1"/>
  <c r="K116" i="10" s="1"/>
  <c r="K108" i="10"/>
  <c r="K109" i="10" s="1"/>
  <c r="K101" i="10"/>
  <c r="K102" i="10" s="1"/>
  <c r="K94" i="10"/>
  <c r="K95" i="10"/>
  <c r="K87" i="10"/>
  <c r="K88" i="10" s="1"/>
  <c r="K80" i="10"/>
  <c r="K81" i="10" s="1"/>
  <c r="K73" i="10"/>
  <c r="K74" i="10" s="1"/>
  <c r="K66" i="10"/>
  <c r="K67" i="10"/>
  <c r="K59" i="10"/>
  <c r="K60" i="10" s="1"/>
  <c r="K52" i="10"/>
  <c r="K53" i="10" s="1"/>
  <c r="K45" i="10"/>
  <c r="K46" i="10"/>
  <c r="K38" i="10"/>
  <c r="K39" i="10" s="1"/>
  <c r="K31" i="10"/>
  <c r="K32" i="10"/>
  <c r="K24" i="10"/>
  <c r="K25" i="10" s="1"/>
  <c r="K17" i="10"/>
  <c r="K18" i="10" s="1"/>
  <c r="K10" i="10"/>
  <c r="K11" i="10"/>
  <c r="F36" i="19" l="1"/>
  <c r="G36" i="19"/>
  <c r="H36" i="19"/>
  <c r="B15" i="19"/>
  <c r="C15" i="19"/>
  <c r="C16" i="19" s="1"/>
  <c r="D15" i="19"/>
  <c r="D16" i="19" s="1"/>
  <c r="E15" i="19"/>
  <c r="E16" i="19" s="1"/>
  <c r="F15" i="19"/>
  <c r="F16" i="19" s="1"/>
  <c r="G15" i="19"/>
  <c r="G16" i="19" s="1"/>
  <c r="H15" i="19"/>
  <c r="H16" i="19" s="1"/>
  <c r="B16" i="19"/>
  <c r="Q31" i="14"/>
  <c r="Q32" i="14"/>
  <c r="Q33" i="14"/>
  <c r="Q34" i="14"/>
  <c r="Q40" i="14"/>
  <c r="Q43" i="14"/>
  <c r="Q44" i="14"/>
  <c r="Q45" i="14"/>
  <c r="Q48" i="14"/>
  <c r="P31" i="14"/>
  <c r="P32" i="14"/>
  <c r="P33" i="14"/>
  <c r="P34" i="14"/>
  <c r="P40" i="14"/>
  <c r="P43" i="14"/>
  <c r="P44" i="14"/>
  <c r="P45" i="14"/>
  <c r="P48" i="14"/>
  <c r="I11" i="21"/>
  <c r="I10" i="21"/>
  <c r="I4" i="21"/>
  <c r="I3" i="21"/>
  <c r="B5" i="22" l="1" a="1"/>
  <c r="D5" i="22" s="1"/>
  <c r="I22" i="23" s="1"/>
  <c r="B4" i="22" a="1"/>
  <c r="B4" i="22" s="1"/>
  <c r="I13" i="23" s="1"/>
  <c r="B3" i="22" a="1"/>
  <c r="C3" i="22" s="1"/>
  <c r="I7" i="23" s="1"/>
  <c r="J122" i="2"/>
  <c r="J121" i="2"/>
  <c r="D115" i="2"/>
  <c r="E115" i="2"/>
  <c r="E95" i="2"/>
  <c r="F95" i="2"/>
  <c r="G95" i="2"/>
  <c r="H95" i="2"/>
  <c r="I95" i="2"/>
  <c r="J95" i="2"/>
  <c r="J81" i="2"/>
  <c r="J46" i="2"/>
  <c r="J47" i="2"/>
  <c r="J11" i="2"/>
  <c r="J4" i="2"/>
  <c r="J5" i="2"/>
  <c r="J3" i="2"/>
  <c r="H3" i="22" l="1"/>
  <c r="D12" i="23"/>
  <c r="E12" i="23"/>
  <c r="F12" i="23"/>
  <c r="C12" i="23"/>
  <c r="G12" i="23"/>
  <c r="H12" i="23"/>
  <c r="I12" i="23"/>
  <c r="F3" i="22"/>
  <c r="I10" i="23" s="1"/>
  <c r="B3" i="22"/>
  <c r="I6" i="23" s="1"/>
  <c r="H4" i="22"/>
  <c r="F4" i="22"/>
  <c r="I17" i="23" s="1"/>
  <c r="H5" i="22"/>
  <c r="G5" i="22"/>
  <c r="I25" i="23" s="1"/>
  <c r="F5" i="22"/>
  <c r="I24" i="23" s="1"/>
  <c r="C5" i="22"/>
  <c r="I21" i="23" s="1"/>
  <c r="B5" i="22"/>
  <c r="I20" i="23" s="1"/>
  <c r="E5" i="22"/>
  <c r="I23" i="23" s="1"/>
  <c r="G4" i="22"/>
  <c r="I18" i="23" s="1"/>
  <c r="E4" i="22"/>
  <c r="I16" i="23" s="1"/>
  <c r="D4" i="22"/>
  <c r="I15" i="23" s="1"/>
  <c r="C4" i="22"/>
  <c r="I14" i="23" s="1"/>
  <c r="G3" i="22"/>
  <c r="I11" i="23" s="1"/>
  <c r="E3" i="22"/>
  <c r="I9" i="23" s="1"/>
  <c r="D3" i="22"/>
  <c r="I8" i="23" s="1"/>
  <c r="F26" i="23" l="1"/>
  <c r="H26" i="23"/>
  <c r="E26" i="23"/>
  <c r="G26" i="23"/>
  <c r="I26" i="23"/>
  <c r="C26" i="23"/>
  <c r="D26" i="23"/>
  <c r="I19" i="23"/>
  <c r="C19" i="23"/>
  <c r="D19" i="23"/>
  <c r="E19" i="23"/>
  <c r="F19" i="23"/>
  <c r="G19" i="23"/>
  <c r="H19" i="23"/>
  <c r="B12" i="9" a="1"/>
  <c r="B12" i="9" s="1"/>
  <c r="B11" i="9" a="1"/>
  <c r="B11" i="9" s="1"/>
  <c r="B9" i="9" a="1"/>
  <c r="B9" i="9" s="1"/>
  <c r="C4" i="9" a="1"/>
  <c r="E4" i="9" s="1"/>
  <c r="J57" i="10" s="1"/>
  <c r="C6" i="9" a="1"/>
  <c r="E6" i="9" s="1"/>
  <c r="I57" i="32"/>
  <c r="D42" i="1"/>
  <c r="E42" i="1"/>
  <c r="E85" i="10" l="1"/>
  <c r="F78" i="10"/>
  <c r="F85" i="10"/>
  <c r="G85" i="10"/>
  <c r="D85" i="10"/>
  <c r="H78" i="10"/>
  <c r="D78" i="10"/>
  <c r="H85" i="10"/>
  <c r="I78" i="10"/>
  <c r="E78" i="10"/>
  <c r="G78" i="10"/>
  <c r="I85" i="10"/>
  <c r="J78" i="10"/>
  <c r="J85" i="10"/>
  <c r="J92" i="10"/>
  <c r="J71" i="10"/>
  <c r="G12" i="9"/>
  <c r="F12" i="9"/>
  <c r="E12" i="9"/>
  <c r="D12" i="9"/>
  <c r="C12" i="9"/>
  <c r="H12" i="9"/>
  <c r="J122" i="10" s="1"/>
  <c r="H13" i="24" s="1"/>
  <c r="G11" i="9"/>
  <c r="H11" i="9"/>
  <c r="F11" i="9"/>
  <c r="D11" i="9"/>
  <c r="C11" i="9"/>
  <c r="E11" i="9"/>
  <c r="H9" i="9"/>
  <c r="J117" i="10" s="1"/>
  <c r="H10" i="24" s="1"/>
  <c r="G9" i="9"/>
  <c r="F9" i="9"/>
  <c r="E9" i="9"/>
  <c r="D9" i="9"/>
  <c r="C9" i="9"/>
  <c r="D4" i="9"/>
  <c r="J56" i="10" s="1"/>
  <c r="C4" i="9"/>
  <c r="J55" i="10" s="1"/>
  <c r="H4" i="9"/>
  <c r="J60" i="10" s="1"/>
  <c r="G4" i="9"/>
  <c r="J59" i="10" s="1"/>
  <c r="F4" i="9"/>
  <c r="J58" i="10" s="1"/>
  <c r="D6" i="9"/>
  <c r="C6" i="9"/>
  <c r="H6" i="9"/>
  <c r="J81" i="10" s="1"/>
  <c r="G6" i="9"/>
  <c r="F6" i="9"/>
  <c r="E86" i="10" l="1"/>
  <c r="F79" i="10"/>
  <c r="G86" i="10"/>
  <c r="H79" i="10"/>
  <c r="H86" i="10"/>
  <c r="I86" i="10"/>
  <c r="J79" i="10"/>
  <c r="J86" i="10"/>
  <c r="F86" i="10"/>
  <c r="E79" i="10"/>
  <c r="G79" i="10"/>
  <c r="I79" i="10"/>
  <c r="G87" i="10"/>
  <c r="H80" i="10"/>
  <c r="I87" i="10"/>
  <c r="J80" i="10"/>
  <c r="J87" i="10"/>
  <c r="E80" i="10"/>
  <c r="I80" i="10"/>
  <c r="E87" i="10"/>
  <c r="F80" i="10"/>
  <c r="F87" i="10"/>
  <c r="G80" i="10"/>
  <c r="H87" i="10"/>
  <c r="G83" i="10"/>
  <c r="H76" i="10"/>
  <c r="I83" i="10"/>
  <c r="J76" i="10"/>
  <c r="J83" i="10"/>
  <c r="E76" i="10"/>
  <c r="H83" i="10"/>
  <c r="I76" i="10"/>
  <c r="E83" i="10"/>
  <c r="F76" i="10"/>
  <c r="F83" i="10"/>
  <c r="G76" i="10"/>
  <c r="F91" i="10"/>
  <c r="I84" i="10"/>
  <c r="J77" i="10"/>
  <c r="J84" i="10"/>
  <c r="H91" i="10"/>
  <c r="I91" i="10"/>
  <c r="E77" i="10"/>
  <c r="J91" i="10"/>
  <c r="E84" i="10"/>
  <c r="F77" i="10"/>
  <c r="D91" i="10"/>
  <c r="F84" i="10"/>
  <c r="G77" i="10"/>
  <c r="G91" i="10"/>
  <c r="G84" i="10"/>
  <c r="H77" i="10"/>
  <c r="E91" i="10"/>
  <c r="H84" i="10"/>
  <c r="I77" i="10"/>
  <c r="J94" i="10"/>
  <c r="J73" i="10"/>
  <c r="J74" i="10"/>
  <c r="J95" i="10"/>
  <c r="J88" i="10"/>
  <c r="J69" i="10"/>
  <c r="J90" i="10"/>
  <c r="J93" i="10"/>
  <c r="J72" i="10"/>
  <c r="J70" i="10"/>
  <c r="J119" i="10"/>
  <c r="J120" i="10"/>
  <c r="H18" i="18" s="1"/>
  <c r="Q38" i="14" s="1"/>
  <c r="J121" i="10"/>
  <c r="H14" i="18" s="1"/>
  <c r="Q41" i="14" s="1"/>
  <c r="H12" i="24" l="1"/>
  <c r="H17" i="18"/>
  <c r="Q37" i="14" s="1"/>
  <c r="Q51" i="14" s="1"/>
  <c r="Q53" i="14" s="1"/>
  <c r="B32" i="6" l="1" a="1"/>
  <c r="C32" i="6" s="1"/>
  <c r="B31" i="6" a="1"/>
  <c r="B31" i="6" s="1"/>
  <c r="B30" i="6" a="1"/>
  <c r="B30" i="6" s="1"/>
  <c r="H30" i="6"/>
  <c r="I60" i="8" s="1"/>
  <c r="B29" i="6" a="1"/>
  <c r="B29" i="6" s="1"/>
  <c r="B28" i="6" a="1"/>
  <c r="B28" i="6" s="1"/>
  <c r="C58" i="8" s="1"/>
  <c r="B27" i="6" a="1"/>
  <c r="B27" i="6" s="1"/>
  <c r="B23" i="6" a="1"/>
  <c r="C23" i="6" s="1"/>
  <c r="E23" i="6"/>
  <c r="H23" i="6"/>
  <c r="B22" i="6" a="1"/>
  <c r="B22" i="6" s="1"/>
  <c r="B20" i="6" a="1"/>
  <c r="B20" i="6" s="1"/>
  <c r="B18" i="6" a="1"/>
  <c r="C18" i="6" s="1"/>
  <c r="E18" i="6"/>
  <c r="B17" i="6" a="1"/>
  <c r="C17" i="6" s="1"/>
  <c r="E17" i="6"/>
  <c r="B16" i="6" a="1"/>
  <c r="C16" i="6" s="1"/>
  <c r="B15" i="6" a="1"/>
  <c r="B15" i="6" s="1"/>
  <c r="B14" i="6" a="1"/>
  <c r="B14" i="6" s="1"/>
  <c r="E14" i="6"/>
  <c r="B13" i="6" a="1"/>
  <c r="C13" i="6" s="1"/>
  <c r="B12" i="6" a="1"/>
  <c r="B12" i="6" s="1"/>
  <c r="H12" i="6"/>
  <c r="I21" i="8" s="1"/>
  <c r="H16" i="13" s="1"/>
  <c r="B11" i="6" a="1"/>
  <c r="B11" i="6" s="1"/>
  <c r="B10" i="6" a="1"/>
  <c r="B10" i="6" s="1"/>
  <c r="H10" i="6"/>
  <c r="I18" i="8" s="1"/>
  <c r="B9" i="6" a="1"/>
  <c r="B9" i="6" s="1"/>
  <c r="B8" i="6" a="1"/>
  <c r="B8" i="6" s="1"/>
  <c r="B7" i="6" a="1"/>
  <c r="B7" i="6" s="1"/>
  <c r="F7" i="6"/>
  <c r="H7" i="6"/>
  <c r="B6" i="6" a="1"/>
  <c r="B6" i="6" s="1"/>
  <c r="H6" i="6"/>
  <c r="B5" i="6" a="1"/>
  <c r="C5" i="6" s="1"/>
  <c r="B4" i="6" a="1"/>
  <c r="B4" i="6" s="1"/>
  <c r="H4" i="6"/>
  <c r="B3" i="6" a="1"/>
  <c r="B3" i="6" s="1"/>
  <c r="H33" i="19"/>
  <c r="B31" i="19" a="1"/>
  <c r="B31" i="19" s="1"/>
  <c r="B22" i="19" s="1"/>
  <c r="B30" i="19" a="1"/>
  <c r="C30" i="19" s="1"/>
  <c r="B22" i="3"/>
  <c r="C22" i="3"/>
  <c r="D22" i="3"/>
  <c r="E22" i="3"/>
  <c r="F22" i="3"/>
  <c r="G22" i="3"/>
  <c r="H22" i="3"/>
  <c r="I22" i="3"/>
  <c r="J22" i="3"/>
  <c r="K22" i="3"/>
  <c r="L22" i="3"/>
  <c r="M22" i="3"/>
  <c r="N22" i="3"/>
  <c r="O22" i="3"/>
  <c r="P22" i="3"/>
  <c r="Q22" i="3"/>
  <c r="R22" i="3"/>
  <c r="S22" i="3"/>
  <c r="T22" i="3"/>
  <c r="U22" i="3"/>
  <c r="V22" i="3"/>
  <c r="W22" i="3"/>
  <c r="Y22" i="3"/>
  <c r="AA22" i="3"/>
  <c r="AB22" i="3"/>
  <c r="AC22" i="3"/>
  <c r="AD22" i="3"/>
  <c r="AE22" i="3"/>
  <c r="AF22" i="3"/>
  <c r="AG22" i="3"/>
  <c r="AH22" i="3"/>
  <c r="AI22" i="3"/>
  <c r="AL22" i="3" s="1"/>
  <c r="AJ11" i="4" s="1"/>
  <c r="AK22" i="3"/>
  <c r="AM12" i="3"/>
  <c r="AL12" i="3"/>
  <c r="H13" i="6" l="1"/>
  <c r="I22" i="8" s="1"/>
  <c r="B13" i="6"/>
  <c r="H17" i="6"/>
  <c r="G12" i="6"/>
  <c r="E12" i="6"/>
  <c r="B18" i="6"/>
  <c r="B23" i="6"/>
  <c r="H31" i="6"/>
  <c r="I61" i="8" s="1"/>
  <c r="H31" i="13" s="1"/>
  <c r="H9" i="6"/>
  <c r="I17" i="8" s="1"/>
  <c r="H13" i="13" s="1"/>
  <c r="D12" i="6"/>
  <c r="E16" i="6"/>
  <c r="B16" i="6"/>
  <c r="I36" i="8"/>
  <c r="H27" i="6"/>
  <c r="I12" i="8"/>
  <c r="I11" i="8"/>
  <c r="H22" i="6"/>
  <c r="I39" i="8" s="1"/>
  <c r="G27" i="6"/>
  <c r="H30" i="13"/>
  <c r="H27" i="12"/>
  <c r="Q25" i="14" s="1"/>
  <c r="F14" i="6"/>
  <c r="E22" i="6"/>
  <c r="F27" i="6"/>
  <c r="AO22" i="3"/>
  <c r="I31" i="8"/>
  <c r="I29" i="8"/>
  <c r="I30" i="8"/>
  <c r="I34" i="8"/>
  <c r="E27" i="6"/>
  <c r="AM22" i="3"/>
  <c r="I40" i="8"/>
  <c r="I41" i="8"/>
  <c r="H5" i="6"/>
  <c r="H11" i="6"/>
  <c r="I20" i="8" s="1"/>
  <c r="H15" i="13" s="1"/>
  <c r="H15" i="6"/>
  <c r="I25" i="8" s="1"/>
  <c r="H29" i="12" s="1"/>
  <c r="Q26" i="14" s="1"/>
  <c r="B17" i="6"/>
  <c r="H20" i="6"/>
  <c r="H28" i="6"/>
  <c r="I58" i="8" s="1"/>
  <c r="H28" i="13" s="1"/>
  <c r="H32" i="6"/>
  <c r="I13" i="8"/>
  <c r="I14" i="8"/>
  <c r="H25" i="12" s="1"/>
  <c r="Q23" i="14" s="1"/>
  <c r="F5" i="6"/>
  <c r="H8" i="6"/>
  <c r="F11" i="6"/>
  <c r="F32" i="6"/>
  <c r="B5" i="6"/>
  <c r="F8" i="6"/>
  <c r="E11" i="6"/>
  <c r="F13" i="6"/>
  <c r="H16" i="6"/>
  <c r="H18" i="6"/>
  <c r="H29" i="6"/>
  <c r="I59" i="8" s="1"/>
  <c r="H29" i="13" s="1"/>
  <c r="B32" i="6"/>
  <c r="F3" i="6"/>
  <c r="C3" i="6"/>
  <c r="H3" i="6"/>
  <c r="G3" i="6"/>
  <c r="B30" i="19"/>
  <c r="AO17" i="3"/>
  <c r="H31" i="19"/>
  <c r="F31" i="19"/>
  <c r="F22" i="19" s="1"/>
  <c r="E31" i="19"/>
  <c r="E22" i="19" s="1"/>
  <c r="H25" i="19"/>
  <c r="G32" i="6"/>
  <c r="E32" i="6"/>
  <c r="D32" i="6"/>
  <c r="G31" i="6"/>
  <c r="F31" i="6"/>
  <c r="E31" i="6"/>
  <c r="D31" i="6"/>
  <c r="C31" i="6"/>
  <c r="G30" i="6"/>
  <c r="F30" i="6"/>
  <c r="E30" i="6"/>
  <c r="D30" i="6"/>
  <c r="C30" i="6"/>
  <c r="G29" i="6"/>
  <c r="F29" i="6"/>
  <c r="E29" i="6"/>
  <c r="D29" i="6"/>
  <c r="C29" i="6"/>
  <c r="G28" i="6"/>
  <c r="F28" i="6"/>
  <c r="E28" i="6"/>
  <c r="D28" i="6"/>
  <c r="C28" i="6"/>
  <c r="D27" i="6"/>
  <c r="C27" i="6"/>
  <c r="G23" i="6"/>
  <c r="F23" i="6"/>
  <c r="D23" i="6"/>
  <c r="G22" i="6"/>
  <c r="F22" i="6"/>
  <c r="D22" i="6"/>
  <c r="C22" i="6"/>
  <c r="G20" i="6"/>
  <c r="F20" i="6"/>
  <c r="E20" i="6"/>
  <c r="D20" i="6"/>
  <c r="C20" i="6"/>
  <c r="G18" i="6"/>
  <c r="F18" i="6"/>
  <c r="D18" i="6"/>
  <c r="G17" i="6"/>
  <c r="F17" i="6"/>
  <c r="D17" i="6"/>
  <c r="G16" i="6"/>
  <c r="I28" i="8" s="1"/>
  <c r="F16" i="6"/>
  <c r="D16" i="6"/>
  <c r="G15" i="6"/>
  <c r="F15" i="6"/>
  <c r="E15" i="6"/>
  <c r="D15" i="6"/>
  <c r="C15" i="6"/>
  <c r="H14" i="6"/>
  <c r="I24" i="8" s="1"/>
  <c r="H18" i="13" s="1"/>
  <c r="G14" i="6"/>
  <c r="D14" i="6"/>
  <c r="C14" i="6"/>
  <c r="G13" i="6"/>
  <c r="E13" i="6"/>
  <c r="D13" i="6"/>
  <c r="F12" i="6"/>
  <c r="C12" i="6"/>
  <c r="G11" i="6"/>
  <c r="D11" i="6"/>
  <c r="C11" i="6"/>
  <c r="G10" i="6"/>
  <c r="I19" i="8" s="1"/>
  <c r="H14" i="13" s="1"/>
  <c r="F10" i="6"/>
  <c r="E10" i="6"/>
  <c r="D10" i="6"/>
  <c r="C10" i="6"/>
  <c r="G9" i="6"/>
  <c r="F9" i="6"/>
  <c r="E9" i="6"/>
  <c r="D9" i="6"/>
  <c r="C9" i="6"/>
  <c r="G8" i="6"/>
  <c r="E8" i="6"/>
  <c r="D8" i="6"/>
  <c r="C8" i="6"/>
  <c r="G7" i="6"/>
  <c r="E7" i="6"/>
  <c r="D7" i="6"/>
  <c r="C7" i="6"/>
  <c r="G6" i="6"/>
  <c r="F6" i="6"/>
  <c r="E6" i="6"/>
  <c r="D6" i="6"/>
  <c r="C6" i="6"/>
  <c r="G5" i="6"/>
  <c r="E5" i="6"/>
  <c r="D5" i="6"/>
  <c r="G4" i="6"/>
  <c r="F4" i="6"/>
  <c r="E4" i="6"/>
  <c r="D4" i="6"/>
  <c r="C4" i="6"/>
  <c r="E3" i="6"/>
  <c r="D3" i="6"/>
  <c r="G31" i="19"/>
  <c r="G22" i="19" s="1"/>
  <c r="D31" i="19"/>
  <c r="D22" i="19" s="1"/>
  <c r="C31" i="19"/>
  <c r="C22" i="19" s="1"/>
  <c r="H30" i="19"/>
  <c r="G30" i="19"/>
  <c r="F30" i="19"/>
  <c r="E30" i="19"/>
  <c r="D30" i="19"/>
  <c r="I23" i="8" l="1"/>
  <c r="H17" i="13" s="1"/>
  <c r="I35" i="8"/>
  <c r="H22" i="13" s="1"/>
  <c r="H25" i="13"/>
  <c r="H20" i="13"/>
  <c r="H11" i="13"/>
  <c r="H11" i="12"/>
  <c r="Q7" i="14" s="1"/>
  <c r="I32" i="8"/>
  <c r="I33" i="8"/>
  <c r="I37" i="8"/>
  <c r="H13" i="12" s="1"/>
  <c r="Q9" i="14" s="1"/>
  <c r="I38" i="8"/>
  <c r="H12" i="12"/>
  <c r="Q8" i="14" s="1"/>
  <c r="H24" i="13"/>
  <c r="I26" i="8"/>
  <c r="I27" i="8"/>
  <c r="H20" i="12" s="1"/>
  <c r="Q14" i="14" s="1"/>
  <c r="H10" i="13"/>
  <c r="I7" i="8"/>
  <c r="I8" i="8"/>
  <c r="I55" i="8"/>
  <c r="I56" i="8"/>
  <c r="I57" i="8"/>
  <c r="I15" i="8"/>
  <c r="I16" i="8"/>
  <c r="H19" i="12"/>
  <c r="Q12" i="14" s="1"/>
  <c r="I10" i="8"/>
  <c r="I9" i="8"/>
  <c r="I5" i="8"/>
  <c r="I6" i="8"/>
  <c r="H28" i="19"/>
  <c r="H22" i="19"/>
  <c r="AI11" i="4"/>
  <c r="AK11" i="4"/>
  <c r="AM11" i="4"/>
  <c r="AN11" i="4"/>
  <c r="H22" i="12" l="1"/>
  <c r="Q21" i="14" s="1"/>
  <c r="H21" i="13"/>
  <c r="H23" i="13"/>
  <c r="H12" i="13"/>
  <c r="H10" i="12"/>
  <c r="Q6" i="14" s="1"/>
  <c r="H19" i="13"/>
  <c r="H18" i="12"/>
  <c r="Q13" i="14" s="1"/>
  <c r="H9" i="13"/>
  <c r="H8" i="13"/>
  <c r="H9" i="12"/>
  <c r="Q5" i="14" s="1"/>
  <c r="H7" i="13"/>
  <c r="H8" i="12"/>
  <c r="Q4" i="14" s="1"/>
  <c r="Z25" i="14"/>
  <c r="Z43" i="14"/>
  <c r="Z52" i="14"/>
  <c r="Z32" i="14"/>
  <c r="Z33" i="14"/>
  <c r="Z34" i="14"/>
  <c r="Z40" i="14"/>
  <c r="J105" i="33"/>
  <c r="E45" i="14"/>
  <c r="Z48" i="14"/>
  <c r="D53" i="14"/>
  <c r="Z51" i="14"/>
  <c r="I51" i="32"/>
  <c r="C45" i="14" l="1"/>
  <c r="Z41" i="14"/>
  <c r="J103" i="33"/>
  <c r="J104" i="33"/>
  <c r="G44" i="14"/>
  <c r="Z37" i="14"/>
  <c r="J101" i="33"/>
  <c r="Z38" i="14"/>
  <c r="J102" i="33"/>
  <c r="H6" i="19"/>
  <c r="H7" i="19" s="1"/>
  <c r="I55" i="32"/>
  <c r="I46" i="32"/>
  <c r="J92" i="33"/>
  <c r="J100" i="33"/>
  <c r="J52" i="33"/>
  <c r="J60" i="33"/>
  <c r="J68" i="33"/>
  <c r="J76" i="33"/>
  <c r="J6" i="33"/>
  <c r="J14" i="33"/>
  <c r="J22" i="33"/>
  <c r="J30" i="33"/>
  <c r="J38" i="33"/>
  <c r="J99" i="33"/>
  <c r="J59" i="33"/>
  <c r="J75" i="33"/>
  <c r="J13" i="33"/>
  <c r="J29" i="33"/>
  <c r="J93" i="33"/>
  <c r="J53" i="33"/>
  <c r="J61" i="33"/>
  <c r="J69" i="33"/>
  <c r="J77" i="33"/>
  <c r="J7" i="33"/>
  <c r="J15" i="33"/>
  <c r="J23" i="33"/>
  <c r="J31" i="33"/>
  <c r="J39" i="33"/>
  <c r="J89" i="33"/>
  <c r="J57" i="33"/>
  <c r="J73" i="33"/>
  <c r="J11" i="33"/>
  <c r="J27" i="33"/>
  <c r="J90" i="33"/>
  <c r="J98" i="33"/>
  <c r="J58" i="33"/>
  <c r="J66" i="33"/>
  <c r="J4" i="33"/>
  <c r="J12" i="33"/>
  <c r="J20" i="33"/>
  <c r="J36" i="33"/>
  <c r="J94" i="33"/>
  <c r="J54" i="33"/>
  <c r="J62" i="33"/>
  <c r="J70" i="33"/>
  <c r="J78" i="33"/>
  <c r="J8" i="33"/>
  <c r="J16" i="33"/>
  <c r="J24" i="33"/>
  <c r="J32" i="33"/>
  <c r="J40" i="33"/>
  <c r="J96" i="33"/>
  <c r="J64" i="33"/>
  <c r="J10" i="33"/>
  <c r="J26" i="33"/>
  <c r="J34" i="33"/>
  <c r="J87" i="33"/>
  <c r="J95" i="33"/>
  <c r="J55" i="33"/>
  <c r="J63" i="33"/>
  <c r="J71" i="33"/>
  <c r="J79" i="33"/>
  <c r="J9" i="33"/>
  <c r="J17" i="33"/>
  <c r="J25" i="33"/>
  <c r="J33" i="33"/>
  <c r="J41" i="33"/>
  <c r="J88" i="33"/>
  <c r="J56" i="33"/>
  <c r="J72" i="33"/>
  <c r="J80" i="33"/>
  <c r="J18" i="33"/>
  <c r="J42" i="33"/>
  <c r="J97" i="33"/>
  <c r="J65" i="33"/>
  <c r="J3" i="33"/>
  <c r="J19" i="33"/>
  <c r="J35" i="33"/>
  <c r="J43" i="33"/>
  <c r="J74" i="33"/>
  <c r="J28" i="33"/>
  <c r="J44" i="33"/>
  <c r="J91" i="33"/>
  <c r="J51" i="33"/>
  <c r="J67" i="33"/>
  <c r="J5" i="33"/>
  <c r="J21" i="33"/>
  <c r="J37" i="33"/>
  <c r="Z23" i="14"/>
  <c r="I12" i="32"/>
  <c r="C53" i="14"/>
  <c r="E53" i="14"/>
  <c r="J106" i="33"/>
  <c r="F44" i="14"/>
  <c r="G53" i="14"/>
  <c r="E44" i="14"/>
  <c r="E46" i="14" s="1"/>
  <c r="D45" i="14"/>
  <c r="D46" i="14" s="1"/>
  <c r="H53" i="14"/>
  <c r="Z53" i="14" s="1"/>
  <c r="F45" i="14"/>
  <c r="D44" i="14"/>
  <c r="H45" i="14"/>
  <c r="Z45" i="14" s="1"/>
  <c r="C44" i="14"/>
  <c r="H44" i="14"/>
  <c r="Z44" i="14" s="1"/>
  <c r="Z31" i="14"/>
  <c r="C46" i="14"/>
  <c r="F53" i="14"/>
  <c r="G45" i="14"/>
  <c r="Z12" i="14" l="1"/>
  <c r="I31" i="32"/>
  <c r="I26" i="32"/>
  <c r="I29" i="32"/>
  <c r="I49" i="32"/>
  <c r="I43" i="32"/>
  <c r="I45" i="32"/>
  <c r="I21" i="32"/>
  <c r="I44" i="32"/>
  <c r="Z8" i="14"/>
  <c r="I16" i="32"/>
  <c r="I18" i="32"/>
  <c r="I19" i="32"/>
  <c r="G46" i="14"/>
  <c r="I50" i="32"/>
  <c r="H27" i="14"/>
  <c r="H3" i="19"/>
  <c r="H4" i="19" s="1"/>
  <c r="Z9" i="14"/>
  <c r="I32" i="32"/>
  <c r="I35" i="32"/>
  <c r="I38" i="32"/>
  <c r="I41" i="32"/>
  <c r="I13" i="32"/>
  <c r="I47" i="32"/>
  <c r="Z7" i="14"/>
  <c r="I22" i="32"/>
  <c r="I15" i="32"/>
  <c r="I11" i="32"/>
  <c r="I42" i="32"/>
  <c r="I48" i="32"/>
  <c r="H9" i="19"/>
  <c r="Z4" i="14"/>
  <c r="I52" i="32"/>
  <c r="I3" i="32"/>
  <c r="I9" i="32"/>
  <c r="I7" i="32"/>
  <c r="I34" i="32"/>
  <c r="I20" i="32"/>
  <c r="I39" i="32"/>
  <c r="I40" i="32"/>
  <c r="I14" i="32"/>
  <c r="Z5" i="14"/>
  <c r="I5" i="32"/>
  <c r="I54" i="32"/>
  <c r="I56" i="32"/>
  <c r="I17" i="32"/>
  <c r="I10" i="32"/>
  <c r="Z6" i="14"/>
  <c r="I8" i="32"/>
  <c r="I4" i="32"/>
  <c r="I6" i="32"/>
  <c r="I53" i="32"/>
  <c r="Z13" i="14"/>
  <c r="I24" i="32"/>
  <c r="I58" i="32"/>
  <c r="I27" i="32"/>
  <c r="Z14" i="14"/>
  <c r="I28" i="32"/>
  <c r="I25" i="32"/>
  <c r="I30" i="32"/>
  <c r="Z21" i="14"/>
  <c r="I33" i="32"/>
  <c r="I36" i="32"/>
  <c r="H46" i="14"/>
  <c r="F46" i="14"/>
  <c r="H22" i="23"/>
  <c r="H16" i="23"/>
  <c r="H6" i="23"/>
  <c r="I122" i="2"/>
  <c r="I121" i="2"/>
  <c r="H10" i="19" l="1"/>
  <c r="H26" i="14"/>
  <c r="H12" i="19"/>
  <c r="H13" i="19" s="1"/>
  <c r="H15" i="23"/>
  <c r="H21" i="23"/>
  <c r="H20" i="23"/>
  <c r="H24" i="23"/>
  <c r="H23" i="23"/>
  <c r="H14" i="23"/>
  <c r="H13" i="23"/>
  <c r="H17" i="23"/>
  <c r="H10" i="23"/>
  <c r="H9" i="23"/>
  <c r="H8" i="23"/>
  <c r="H7" i="23"/>
  <c r="Z26" i="14" l="1"/>
  <c r="I23" i="32"/>
  <c r="H18" i="19"/>
  <c r="H19" i="19" s="1"/>
  <c r="H11" i="23"/>
  <c r="E11" i="23"/>
  <c r="F11" i="23"/>
  <c r="C11" i="23"/>
  <c r="G11" i="23"/>
  <c r="D11" i="23"/>
  <c r="F18" i="23"/>
  <c r="C18" i="23"/>
  <c r="D18" i="23"/>
  <c r="H18" i="23"/>
  <c r="E18" i="23"/>
  <c r="G18" i="23"/>
  <c r="F25" i="23"/>
  <c r="D25" i="23"/>
  <c r="G25" i="23"/>
  <c r="C25" i="23"/>
  <c r="E25" i="23"/>
  <c r="H25" i="23"/>
  <c r="I122" i="10" l="1"/>
  <c r="I117" i="10"/>
  <c r="G10" i="24" s="1"/>
  <c r="F90" i="10" l="1"/>
  <c r="H90" i="10"/>
  <c r="I90" i="10"/>
  <c r="G69" i="10"/>
  <c r="I69" i="10"/>
  <c r="G90" i="10"/>
  <c r="D90" i="10"/>
  <c r="D83" i="10"/>
  <c r="H69" i="10"/>
  <c r="E69" i="10"/>
  <c r="D69" i="10"/>
  <c r="F69" i="10"/>
  <c r="D76" i="10"/>
  <c r="E90" i="10"/>
  <c r="G70" i="10"/>
  <c r="E70" i="10"/>
  <c r="D70" i="10"/>
  <c r="D84" i="10"/>
  <c r="D77" i="10"/>
  <c r="H70" i="10"/>
  <c r="I70" i="10"/>
  <c r="F70" i="10"/>
  <c r="H73" i="10"/>
  <c r="E73" i="10"/>
  <c r="E94" i="10"/>
  <c r="H94" i="10"/>
  <c r="D94" i="10"/>
  <c r="I73" i="10"/>
  <c r="G73" i="10"/>
  <c r="D73" i="10"/>
  <c r="I94" i="10"/>
  <c r="F94" i="10"/>
  <c r="G94" i="10"/>
  <c r="F73" i="10"/>
  <c r="D80" i="10"/>
  <c r="D87" i="10"/>
  <c r="I57" i="10"/>
  <c r="D57" i="10"/>
  <c r="G57" i="10"/>
  <c r="H57" i="10"/>
  <c r="E57" i="10"/>
  <c r="F57" i="10"/>
  <c r="F71" i="10"/>
  <c r="I71" i="10"/>
  <c r="I92" i="10"/>
  <c r="H71" i="10"/>
  <c r="H92" i="10"/>
  <c r="D92" i="10"/>
  <c r="G92" i="10"/>
  <c r="E92" i="10"/>
  <c r="D71" i="10"/>
  <c r="E71" i="10"/>
  <c r="F92" i="10"/>
  <c r="G71" i="10"/>
  <c r="E59" i="10"/>
  <c r="G59" i="10"/>
  <c r="I59" i="10"/>
  <c r="D59" i="10"/>
  <c r="F59" i="10"/>
  <c r="H59" i="10"/>
  <c r="E72" i="10"/>
  <c r="D86" i="10"/>
  <c r="I93" i="10"/>
  <c r="D93" i="10"/>
  <c r="G93" i="10"/>
  <c r="E93" i="10"/>
  <c r="D79" i="10"/>
  <c r="I72" i="10"/>
  <c r="F72" i="10"/>
  <c r="D72" i="10"/>
  <c r="H93" i="10"/>
  <c r="F93" i="10"/>
  <c r="G72" i="10"/>
  <c r="H72" i="10"/>
  <c r="E55" i="10"/>
  <c r="I55" i="10"/>
  <c r="D55" i="10"/>
  <c r="H55" i="10"/>
  <c r="F55" i="10"/>
  <c r="G55" i="10"/>
  <c r="F56" i="10"/>
  <c r="E56" i="10"/>
  <c r="H56" i="10"/>
  <c r="D56" i="10"/>
  <c r="I56" i="10"/>
  <c r="G56" i="10"/>
  <c r="F58" i="10"/>
  <c r="D58" i="10"/>
  <c r="E58" i="10"/>
  <c r="I58" i="10"/>
  <c r="H58" i="10"/>
  <c r="G58" i="10"/>
  <c r="I119" i="10"/>
  <c r="I120" i="10"/>
  <c r="I121" i="10"/>
  <c r="G13" i="24"/>
  <c r="AI21" i="3"/>
  <c r="AL21" i="3" s="1"/>
  <c r="AJ10" i="4" s="1"/>
  <c r="AL6" i="3"/>
  <c r="AL7" i="3"/>
  <c r="AL8" i="3"/>
  <c r="AL9" i="3"/>
  <c r="AM9" i="3" s="1"/>
  <c r="AL10" i="3"/>
  <c r="AM10" i="3" s="1"/>
  <c r="AL11" i="3"/>
  <c r="AM11" i="3" s="1"/>
  <c r="AL5" i="3"/>
  <c r="AK21" i="3"/>
  <c r="AG21" i="3"/>
  <c r="AH21" i="3"/>
  <c r="AF21" i="3"/>
  <c r="AE21" i="3"/>
  <c r="AD21" i="3"/>
  <c r="AA21" i="3"/>
  <c r="W21" i="3"/>
  <c r="S21" i="3"/>
  <c r="O21" i="3"/>
  <c r="L21" i="3"/>
  <c r="K21" i="3"/>
  <c r="H21" i="3"/>
  <c r="G21" i="3"/>
  <c r="B21" i="3"/>
  <c r="AN22" i="3" s="1"/>
  <c r="AL11" i="4" s="1"/>
  <c r="V21" i="3"/>
  <c r="R21" i="3"/>
  <c r="E21" i="3"/>
  <c r="N21" i="3"/>
  <c r="U21" i="3"/>
  <c r="AB21" i="3"/>
  <c r="AC21" i="3"/>
  <c r="Y21" i="3"/>
  <c r="T21" i="3"/>
  <c r="M21" i="3"/>
  <c r="Q21" i="3"/>
  <c r="P21" i="3"/>
  <c r="J21" i="3"/>
  <c r="I21" i="3"/>
  <c r="F21" i="3"/>
  <c r="D21" i="3"/>
  <c r="C21" i="3"/>
  <c r="AO21" i="3" l="1"/>
  <c r="G12" i="24"/>
  <c r="AM21" i="3"/>
  <c r="Y52" i="14" l="1"/>
  <c r="G6" i="19"/>
  <c r="I106" i="33"/>
  <c r="I101" i="33"/>
  <c r="I102" i="33"/>
  <c r="I105" i="33"/>
  <c r="H57" i="32"/>
  <c r="H12" i="32"/>
  <c r="H51" i="32"/>
  <c r="G3" i="19"/>
  <c r="H50" i="32"/>
  <c r="H49" i="32"/>
  <c r="H44" i="32"/>
  <c r="H43" i="32"/>
  <c r="AI10" i="4"/>
  <c r="AK10" i="4"/>
  <c r="AM10" i="4"/>
  <c r="AN10" i="4"/>
  <c r="V17" i="3"/>
  <c r="V18" i="3"/>
  <c r="V19" i="3"/>
  <c r="V20" i="3"/>
  <c r="V16" i="3"/>
  <c r="Y48" i="14" l="1"/>
  <c r="Y40" i="14"/>
  <c r="Y32" i="14"/>
  <c r="H25" i="8"/>
  <c r="G29" i="12" s="1"/>
  <c r="P26" i="14" s="1"/>
  <c r="Y45" i="14"/>
  <c r="H31" i="32"/>
  <c r="H26" i="32"/>
  <c r="H29" i="32"/>
  <c r="H7" i="32"/>
  <c r="H9" i="32"/>
  <c r="H3" i="32"/>
  <c r="H52" i="32"/>
  <c r="I98" i="33"/>
  <c r="I99" i="33"/>
  <c r="I94" i="33"/>
  <c r="I95" i="33"/>
  <c r="I96" i="33"/>
  <c r="I97" i="33"/>
  <c r="I100" i="33"/>
  <c r="I93" i="33"/>
  <c r="I14" i="33"/>
  <c r="I43" i="33"/>
  <c r="I44" i="33"/>
  <c r="I5" i="33"/>
  <c r="I28" i="33"/>
  <c r="I3" i="33"/>
  <c r="I51" i="33"/>
  <c r="I87" i="33"/>
  <c r="I11" i="33"/>
  <c r="I59" i="33"/>
  <c r="I79" i="33"/>
  <c r="I33" i="33"/>
  <c r="I69" i="33"/>
  <c r="I92" i="33"/>
  <c r="I13" i="33"/>
  <c r="I41" i="33"/>
  <c r="I77" i="33"/>
  <c r="I40" i="33"/>
  <c r="I80" i="33"/>
  <c r="I74" i="33"/>
  <c r="I90" i="33"/>
  <c r="I30" i="33"/>
  <c r="I78" i="33"/>
  <c r="I19" i="33"/>
  <c r="I62" i="33"/>
  <c r="I60" i="33"/>
  <c r="I88" i="33"/>
  <c r="I65" i="33"/>
  <c r="I15" i="33"/>
  <c r="I63" i="33"/>
  <c r="I6" i="33"/>
  <c r="I38" i="33"/>
  <c r="I67" i="33"/>
  <c r="I72" i="33"/>
  <c r="I20" i="33"/>
  <c r="I56" i="33"/>
  <c r="I17" i="33"/>
  <c r="I18" i="33"/>
  <c r="I70" i="33"/>
  <c r="I10" i="33"/>
  <c r="I23" i="33"/>
  <c r="I91" i="33"/>
  <c r="I35" i="33"/>
  <c r="I64" i="33"/>
  <c r="I25" i="33"/>
  <c r="I73" i="33"/>
  <c r="I89" i="33"/>
  <c r="I52" i="33"/>
  <c r="I27" i="33"/>
  <c r="I22" i="33"/>
  <c r="I31" i="33"/>
  <c r="I55" i="33"/>
  <c r="I26" i="33"/>
  <c r="I9" i="33"/>
  <c r="I12" i="33"/>
  <c r="I53" i="33"/>
  <c r="I8" i="33"/>
  <c r="I75" i="33"/>
  <c r="I54" i="33"/>
  <c r="I34" i="33"/>
  <c r="I71" i="33"/>
  <c r="I37" i="33"/>
  <c r="I57" i="33"/>
  <c r="I4" i="33"/>
  <c r="I76" i="33"/>
  <c r="I24" i="33"/>
  <c r="I29" i="33"/>
  <c r="I61" i="33"/>
  <c r="I68" i="33"/>
  <c r="I39" i="33"/>
  <c r="I7" i="33"/>
  <c r="I42" i="33"/>
  <c r="I21" i="33"/>
  <c r="I32" i="33"/>
  <c r="I36" i="33"/>
  <c r="I16" i="33"/>
  <c r="I66" i="33"/>
  <c r="I58" i="33"/>
  <c r="H48" i="32"/>
  <c r="H42" i="32"/>
  <c r="H15" i="32"/>
  <c r="H11" i="32"/>
  <c r="H22" i="32"/>
  <c r="H98" i="33"/>
  <c r="H14" i="33"/>
  <c r="H74" i="33"/>
  <c r="H56" i="33"/>
  <c r="H80" i="33"/>
  <c r="H26" i="33"/>
  <c r="H8" i="33"/>
  <c r="H38" i="33"/>
  <c r="H92" i="33"/>
  <c r="H32" i="33"/>
  <c r="H62" i="33"/>
  <c r="H68" i="33"/>
  <c r="H20" i="33"/>
  <c r="H44" i="33"/>
  <c r="I104" i="33"/>
  <c r="I103" i="33"/>
  <c r="G98" i="33"/>
  <c r="G14" i="33"/>
  <c r="G44" i="33"/>
  <c r="G68" i="33"/>
  <c r="G20" i="33"/>
  <c r="G26" i="33"/>
  <c r="G92" i="33"/>
  <c r="G56" i="33"/>
  <c r="G74" i="33"/>
  <c r="G32" i="33"/>
  <c r="G38" i="33"/>
  <c r="G62" i="33"/>
  <c r="G80" i="33"/>
  <c r="G8" i="33"/>
  <c r="H33" i="32"/>
  <c r="H36" i="32"/>
  <c r="H24" i="32"/>
  <c r="H58" i="32"/>
  <c r="H27" i="32"/>
  <c r="H5" i="32"/>
  <c r="H56" i="32"/>
  <c r="H17" i="32"/>
  <c r="H10" i="32"/>
  <c r="H54" i="32"/>
  <c r="F98" i="33"/>
  <c r="F26" i="33"/>
  <c r="F8" i="33"/>
  <c r="F56" i="33"/>
  <c r="F92" i="33"/>
  <c r="F38" i="33"/>
  <c r="F74" i="33"/>
  <c r="F20" i="33"/>
  <c r="F68" i="33"/>
  <c r="F32" i="33"/>
  <c r="F14" i="33"/>
  <c r="F62" i="33"/>
  <c r="F44" i="33"/>
  <c r="F80" i="33"/>
  <c r="Y43" i="14"/>
  <c r="H39" i="32"/>
  <c r="H40" i="32"/>
  <c r="H34" i="32"/>
  <c r="H20" i="32"/>
  <c r="H14" i="32"/>
  <c r="H47" i="32"/>
  <c r="H41" i="32"/>
  <c r="H13" i="32"/>
  <c r="H16" i="32"/>
  <c r="H18" i="32"/>
  <c r="H19" i="32"/>
  <c r="G27" i="14"/>
  <c r="G26" i="14" s="1"/>
  <c r="H23" i="32" s="1"/>
  <c r="E98" i="33"/>
  <c r="E38" i="33"/>
  <c r="E74" i="33"/>
  <c r="E92" i="33"/>
  <c r="E20" i="33"/>
  <c r="E8" i="33"/>
  <c r="E32" i="33"/>
  <c r="E62" i="33"/>
  <c r="E44" i="33"/>
  <c r="E80" i="33"/>
  <c r="E56" i="33"/>
  <c r="E14" i="33"/>
  <c r="E68" i="33"/>
  <c r="E26" i="33"/>
  <c r="Y34" i="14"/>
  <c r="D98" i="33"/>
  <c r="D8" i="33"/>
  <c r="D68" i="33"/>
  <c r="D20" i="33"/>
  <c r="D32" i="33"/>
  <c r="D44" i="33"/>
  <c r="D62" i="33"/>
  <c r="D26" i="33"/>
  <c r="D80" i="33"/>
  <c r="D56" i="33"/>
  <c r="D92" i="33"/>
  <c r="D14" i="33"/>
  <c r="D74" i="33"/>
  <c r="D38" i="33"/>
  <c r="Y33" i="14"/>
  <c r="G33" i="19"/>
  <c r="G9" i="19"/>
  <c r="H25" i="32"/>
  <c r="H28" i="32"/>
  <c r="H30" i="32"/>
  <c r="H8" i="32"/>
  <c r="H4" i="32"/>
  <c r="H53" i="32"/>
  <c r="H6" i="32"/>
  <c r="H21" i="32"/>
  <c r="H45" i="32"/>
  <c r="H32" i="32"/>
  <c r="H35" i="32"/>
  <c r="H38" i="32"/>
  <c r="H55" i="32"/>
  <c r="H46" i="32"/>
  <c r="Y44" i="14"/>
  <c r="Y31" i="14"/>
  <c r="H61" i="8"/>
  <c r="G31" i="13" s="1"/>
  <c r="H60" i="8"/>
  <c r="H59" i="8"/>
  <c r="G29" i="13" s="1"/>
  <c r="H58" i="8"/>
  <c r="G28" i="13" s="1"/>
  <c r="H39" i="8"/>
  <c r="H28" i="8"/>
  <c r="H24" i="8"/>
  <c r="H21" i="8"/>
  <c r="G16" i="13" s="1"/>
  <c r="H20" i="8"/>
  <c r="G15" i="13" s="1"/>
  <c r="H18" i="8"/>
  <c r="H19" i="8"/>
  <c r="H17" i="8"/>
  <c r="G13" i="13" s="1"/>
  <c r="O45" i="14"/>
  <c r="N45" i="14"/>
  <c r="M45" i="14"/>
  <c r="L45" i="14"/>
  <c r="O44" i="14"/>
  <c r="N44" i="14"/>
  <c r="M44" i="14"/>
  <c r="L44" i="14"/>
  <c r="O43" i="14"/>
  <c r="N43" i="14"/>
  <c r="M43" i="14"/>
  <c r="L43" i="14"/>
  <c r="O40" i="14"/>
  <c r="N40" i="14"/>
  <c r="M40" i="14"/>
  <c r="L40" i="14"/>
  <c r="O34" i="14"/>
  <c r="N34" i="14"/>
  <c r="M34" i="14"/>
  <c r="L34" i="14"/>
  <c r="O33" i="14"/>
  <c r="N33" i="14"/>
  <c r="M33" i="14"/>
  <c r="L33" i="14"/>
  <c r="O32" i="14"/>
  <c r="N32" i="14"/>
  <c r="M32" i="14"/>
  <c r="L32" i="14"/>
  <c r="O31" i="14"/>
  <c r="N31" i="14"/>
  <c r="M31" i="14"/>
  <c r="L31" i="14"/>
  <c r="K32" i="14"/>
  <c r="K33" i="14"/>
  <c r="K34" i="14"/>
  <c r="K40" i="14"/>
  <c r="K43" i="14"/>
  <c r="K44" i="14"/>
  <c r="K45" i="14"/>
  <c r="K31" i="14"/>
  <c r="K124" i="10"/>
  <c r="K123" i="10"/>
  <c r="K122" i="10"/>
  <c r="G18" i="13" l="1"/>
  <c r="H37" i="8"/>
  <c r="H38" i="8"/>
  <c r="H34" i="8"/>
  <c r="H35" i="8"/>
  <c r="H36" i="8"/>
  <c r="H40" i="8"/>
  <c r="H41" i="8"/>
  <c r="G24" i="13"/>
  <c r="G27" i="12"/>
  <c r="G30" i="13"/>
  <c r="H55" i="8"/>
  <c r="H56" i="8"/>
  <c r="H57" i="8"/>
  <c r="Y26" i="14"/>
  <c r="G12" i="19"/>
  <c r="G18" i="19" s="1"/>
  <c r="G19" i="19" s="1"/>
  <c r="H32" i="8"/>
  <c r="H33" i="8"/>
  <c r="H30" i="8"/>
  <c r="H31" i="8"/>
  <c r="H29" i="8"/>
  <c r="H27" i="8"/>
  <c r="H26" i="8"/>
  <c r="H23" i="8"/>
  <c r="H22" i="8"/>
  <c r="G14" i="13"/>
  <c r="G12" i="12"/>
  <c r="H16" i="8"/>
  <c r="H15" i="8"/>
  <c r="H13" i="8"/>
  <c r="H14" i="8"/>
  <c r="G25" i="12" s="1"/>
  <c r="H11" i="8"/>
  <c r="H12" i="8"/>
  <c r="H9" i="8"/>
  <c r="H10" i="8"/>
  <c r="H7" i="8"/>
  <c r="H8" i="8"/>
  <c r="H6" i="8"/>
  <c r="H5" i="8"/>
  <c r="G10" i="19"/>
  <c r="G4" i="19"/>
  <c r="G7" i="19"/>
  <c r="G25" i="19"/>
  <c r="G28" i="19"/>
  <c r="P23" i="14" l="1"/>
  <c r="Y23" i="14" s="1"/>
  <c r="P25" i="14"/>
  <c r="P8" i="14"/>
  <c r="Y8" i="14" s="1"/>
  <c r="H34" i="19"/>
  <c r="G13" i="19"/>
  <c r="G23" i="13"/>
  <c r="G25" i="13"/>
  <c r="G22" i="12"/>
  <c r="G17" i="13"/>
  <c r="G19" i="12"/>
  <c r="G22" i="13"/>
  <c r="G13" i="12"/>
  <c r="G10" i="13"/>
  <c r="G10" i="12"/>
  <c r="G20" i="12"/>
  <c r="G20" i="13"/>
  <c r="G21" i="13"/>
  <c r="G18" i="12"/>
  <c r="G19" i="13"/>
  <c r="G12" i="13"/>
  <c r="G11" i="13"/>
  <c r="G11" i="12"/>
  <c r="G9" i="13"/>
  <c r="G8" i="13"/>
  <c r="G9" i="12"/>
  <c r="G7" i="13"/>
  <c r="G8" i="12"/>
  <c r="P4" i="14" s="1"/>
  <c r="P7" i="14" l="1"/>
  <c r="Y7" i="14" s="1"/>
  <c r="P9" i="14"/>
  <c r="Y9" i="14" s="1"/>
  <c r="P12" i="14"/>
  <c r="Y12" i="14" s="1"/>
  <c r="P21" i="14"/>
  <c r="Y21" i="14" s="1"/>
  <c r="Y25" i="14"/>
  <c r="P13" i="14"/>
  <c r="Y13" i="14" s="1"/>
  <c r="P14" i="14"/>
  <c r="Y14" i="14" s="1"/>
  <c r="P5" i="14"/>
  <c r="Y5" i="14" s="1"/>
  <c r="P6" i="14"/>
  <c r="Y6" i="14" s="1"/>
  <c r="Y4" i="14"/>
  <c r="S20" i="3" l="1"/>
  <c r="S19" i="3"/>
  <c r="S16" i="3"/>
  <c r="S17" i="3"/>
  <c r="S18" i="3"/>
  <c r="R16" i="3" l="1"/>
  <c r="R17" i="3"/>
  <c r="R18" i="3"/>
  <c r="R19" i="3"/>
  <c r="R20" i="3"/>
  <c r="K16" i="3" l="1"/>
  <c r="K20" i="3" l="1"/>
  <c r="K18" i="3"/>
  <c r="K17" i="3"/>
  <c r="K19" i="3"/>
  <c r="H16" i="3" l="1"/>
  <c r="H17" i="3"/>
  <c r="H18" i="3"/>
  <c r="H19" i="3"/>
  <c r="H20" i="3"/>
  <c r="E16" i="3"/>
  <c r="E17" i="3"/>
  <c r="E18" i="3"/>
  <c r="E19" i="3"/>
  <c r="E20" i="3"/>
  <c r="K121" i="10" l="1"/>
  <c r="B8" i="13" l="1"/>
  <c r="L48" i="14" l="1"/>
  <c r="M48" i="14"/>
  <c r="N48" i="14"/>
  <c r="O48" i="14"/>
  <c r="K48" i="14"/>
  <c r="AA36" i="19" l="1"/>
  <c r="AA34" i="19"/>
  <c r="AA33" i="19"/>
  <c r="AA31" i="19" l="1"/>
  <c r="AA30" i="19"/>
  <c r="AA28" i="19"/>
  <c r="AA27" i="19"/>
  <c r="AA25" i="19"/>
  <c r="AA24" i="19"/>
  <c r="AA19" i="19"/>
  <c r="AA18" i="19"/>
  <c r="AA13" i="19"/>
  <c r="AA12" i="19"/>
  <c r="AA10" i="19"/>
  <c r="AA9" i="19"/>
  <c r="AA7" i="19"/>
  <c r="AA6" i="19"/>
  <c r="AA4" i="19"/>
  <c r="AA3" i="19"/>
  <c r="D15" i="23" l="1"/>
  <c r="E15" i="23"/>
  <c r="F15" i="23"/>
  <c r="G15" i="23"/>
  <c r="C15" i="23"/>
  <c r="D21" i="23"/>
  <c r="E21" i="23"/>
  <c r="F21" i="23"/>
  <c r="G21" i="23"/>
  <c r="C21" i="23"/>
  <c r="D10" i="23"/>
  <c r="E10" i="23"/>
  <c r="F10" i="23"/>
  <c r="G10" i="23"/>
  <c r="C10" i="23"/>
  <c r="D17" i="23" l="1"/>
  <c r="E17" i="23"/>
  <c r="F17" i="23"/>
  <c r="G17" i="23"/>
  <c r="C17" i="23"/>
  <c r="D16" i="23"/>
  <c r="E16" i="23"/>
  <c r="C16" i="23"/>
  <c r="F16" i="23"/>
  <c r="G16" i="23"/>
  <c r="D13" i="23"/>
  <c r="C13" i="23"/>
  <c r="E13" i="23"/>
  <c r="F13" i="23"/>
  <c r="G13" i="23"/>
  <c r="G14" i="23"/>
  <c r="C14" i="23"/>
  <c r="D14" i="23"/>
  <c r="E14" i="23"/>
  <c r="F14" i="23"/>
  <c r="D20" i="23"/>
  <c r="C20" i="23"/>
  <c r="E20" i="23"/>
  <c r="F20" i="23"/>
  <c r="G20" i="23"/>
  <c r="D22" i="23"/>
  <c r="E22" i="23"/>
  <c r="F22" i="23"/>
  <c r="G22" i="23"/>
  <c r="C22" i="23"/>
  <c r="D23" i="23"/>
  <c r="E23" i="23"/>
  <c r="C23" i="23"/>
  <c r="F23" i="23"/>
  <c r="G23" i="23"/>
  <c r="D24" i="23"/>
  <c r="E24" i="23"/>
  <c r="F24" i="23"/>
  <c r="G24" i="23"/>
  <c r="C24" i="23"/>
  <c r="C8" i="23"/>
  <c r="D8" i="23"/>
  <c r="F8" i="23"/>
  <c r="G8" i="23"/>
  <c r="E9" i="23"/>
  <c r="F9" i="23"/>
  <c r="G9" i="23"/>
  <c r="C9" i="23"/>
  <c r="D9" i="23"/>
  <c r="D7" i="23"/>
  <c r="E7" i="23"/>
  <c r="F7" i="23"/>
  <c r="G7" i="23"/>
  <c r="C7" i="23"/>
  <c r="G6" i="23"/>
  <c r="C6" i="23"/>
  <c r="D6" i="23"/>
  <c r="E6" i="23"/>
  <c r="F6" i="23"/>
  <c r="AD16" i="3" l="1"/>
  <c r="AD17" i="3"/>
  <c r="AD18" i="3"/>
  <c r="AD19" i="3"/>
  <c r="AD20" i="3"/>
  <c r="D33" i="19" l="1"/>
  <c r="F33" i="19"/>
  <c r="E33" i="19"/>
  <c r="C33" i="19"/>
  <c r="K118" i="10"/>
  <c r="K119" i="10"/>
  <c r="K120" i="10"/>
  <c r="K117" i="10"/>
  <c r="K110" i="10"/>
  <c r="K111" i="10" s="1"/>
  <c r="K112" i="10" s="1"/>
  <c r="K113" i="10" s="1"/>
  <c r="K114" i="10" s="1"/>
  <c r="K103" i="10"/>
  <c r="K104" i="10" s="1"/>
  <c r="K105" i="10" s="1"/>
  <c r="K106" i="10" s="1"/>
  <c r="K107" i="10" s="1"/>
  <c r="K96" i="10"/>
  <c r="K97" i="10" s="1"/>
  <c r="K98" i="10" s="1"/>
  <c r="K99" i="10" s="1"/>
  <c r="K100" i="10" s="1"/>
  <c r="K89" i="10"/>
  <c r="K90" i="10" s="1"/>
  <c r="K91" i="10" s="1"/>
  <c r="K92" i="10" s="1"/>
  <c r="K93" i="10" s="1"/>
  <c r="K82" i="10"/>
  <c r="K83" i="10" s="1"/>
  <c r="K84" i="10" s="1"/>
  <c r="K85" i="10" s="1"/>
  <c r="K86" i="10" s="1"/>
  <c r="K75" i="10"/>
  <c r="K76" i="10" s="1"/>
  <c r="K77" i="10" s="1"/>
  <c r="K78" i="10" s="1"/>
  <c r="K79" i="10" s="1"/>
  <c r="K68" i="10"/>
  <c r="K69" i="10" s="1"/>
  <c r="K70" i="10" s="1"/>
  <c r="K71" i="10" s="1"/>
  <c r="K72" i="10" s="1"/>
  <c r="K62" i="10"/>
  <c r="K63" i="10" s="1"/>
  <c r="K64" i="10" s="1"/>
  <c r="K65" i="10" s="1"/>
  <c r="K61" i="10"/>
  <c r="K54" i="10"/>
  <c r="K55" i="10" s="1"/>
  <c r="K56" i="10" s="1"/>
  <c r="K57" i="10" s="1"/>
  <c r="K58" i="10" s="1"/>
  <c r="K47" i="10"/>
  <c r="K48" i="10" s="1"/>
  <c r="K49" i="10" s="1"/>
  <c r="K50" i="10" s="1"/>
  <c r="K51" i="10" s="1"/>
  <c r="K40" i="10"/>
  <c r="K41" i="10" s="1"/>
  <c r="K42" i="10" s="1"/>
  <c r="K43" i="10" s="1"/>
  <c r="K44" i="10" s="1"/>
  <c r="K33" i="10"/>
  <c r="K34" i="10" s="1"/>
  <c r="K35" i="10" s="1"/>
  <c r="K36" i="10" s="1"/>
  <c r="K37" i="10" s="1"/>
  <c r="K26" i="10"/>
  <c r="K27" i="10" s="1"/>
  <c r="K28" i="10" s="1"/>
  <c r="K29" i="10" s="1"/>
  <c r="K30" i="10" s="1"/>
  <c r="K19" i="10"/>
  <c r="K20" i="10" s="1"/>
  <c r="K21" i="10" s="1"/>
  <c r="K22" i="10" s="1"/>
  <c r="K23" i="10" s="1"/>
  <c r="K12" i="10"/>
  <c r="K13" i="10" s="1"/>
  <c r="K14" i="10" s="1"/>
  <c r="K15" i="10" s="1"/>
  <c r="K16" i="10" s="1"/>
  <c r="K5" i="10"/>
  <c r="C6" i="19"/>
  <c r="D6" i="19"/>
  <c r="E6" i="19"/>
  <c r="F6" i="19"/>
  <c r="G14" i="18" l="1"/>
  <c r="P41" i="14" s="1"/>
  <c r="Y41" i="14" s="1"/>
  <c r="G18" i="18"/>
  <c r="P38" i="14" s="1"/>
  <c r="Y38" i="14" s="1"/>
  <c r="G17" i="18"/>
  <c r="P37" i="14" s="1"/>
  <c r="K6" i="10"/>
  <c r="K7" i="10" s="1"/>
  <c r="K8" i="10" s="1"/>
  <c r="K9" i="10" s="1"/>
  <c r="B6" i="19"/>
  <c r="U48" i="14"/>
  <c r="V48" i="14"/>
  <c r="W48" i="14"/>
  <c r="X48" i="14"/>
  <c r="T48" i="14"/>
  <c r="U52" i="14"/>
  <c r="V52" i="14"/>
  <c r="W52" i="14"/>
  <c r="X52" i="14"/>
  <c r="T52" i="14"/>
  <c r="U43" i="14"/>
  <c r="V43" i="14"/>
  <c r="W43" i="14"/>
  <c r="X43" i="14"/>
  <c r="T43" i="14"/>
  <c r="U32" i="14"/>
  <c r="V32" i="14"/>
  <c r="W32" i="14"/>
  <c r="X32" i="14"/>
  <c r="T32" i="14"/>
  <c r="U34" i="14"/>
  <c r="V34" i="14"/>
  <c r="W34" i="14"/>
  <c r="X34" i="14"/>
  <c r="T34" i="14"/>
  <c r="E102" i="33"/>
  <c r="F102" i="33"/>
  <c r="G102" i="33"/>
  <c r="H102" i="33"/>
  <c r="D102" i="33"/>
  <c r="E101" i="33"/>
  <c r="F101" i="33"/>
  <c r="G101" i="33"/>
  <c r="H101" i="33"/>
  <c r="D101" i="33"/>
  <c r="U33" i="14"/>
  <c r="V33" i="14"/>
  <c r="W33" i="14"/>
  <c r="X33" i="14"/>
  <c r="T33" i="14"/>
  <c r="U40" i="14"/>
  <c r="V40" i="14"/>
  <c r="W40" i="14"/>
  <c r="X40" i="14"/>
  <c r="T40" i="14"/>
  <c r="U31" i="14"/>
  <c r="V31" i="14"/>
  <c r="W31" i="14"/>
  <c r="X31" i="14"/>
  <c r="T31" i="14"/>
  <c r="B3" i="19"/>
  <c r="AF16" i="3"/>
  <c r="AF17" i="3"/>
  <c r="AF18" i="3"/>
  <c r="AF19" i="3"/>
  <c r="AF20" i="3"/>
  <c r="AH20" i="3"/>
  <c r="AH18" i="3"/>
  <c r="AH17" i="3"/>
  <c r="AH16" i="3"/>
  <c r="AL19" i="3"/>
  <c r="AJ8" i="4" s="1"/>
  <c r="AJ5" i="4"/>
  <c r="P51" i="14" l="1"/>
  <c r="Y37" i="14"/>
  <c r="D36" i="32"/>
  <c r="D39" i="33"/>
  <c r="D60" i="33"/>
  <c r="D93" i="33"/>
  <c r="D76" i="33"/>
  <c r="D23" i="33"/>
  <c r="D24" i="33"/>
  <c r="D6" i="33"/>
  <c r="D30" i="33"/>
  <c r="D65" i="33"/>
  <c r="D36" i="33"/>
  <c r="D64" i="33"/>
  <c r="D90" i="33"/>
  <c r="D67" i="33"/>
  <c r="D4" i="33"/>
  <c r="D59" i="33"/>
  <c r="D94" i="33"/>
  <c r="D10" i="33"/>
  <c r="D87" i="33"/>
  <c r="D31" i="33"/>
  <c r="D72" i="33"/>
  <c r="D16" i="33"/>
  <c r="D78" i="33"/>
  <c r="D33" i="33"/>
  <c r="D19" i="33"/>
  <c r="D58" i="33"/>
  <c r="D13" i="33"/>
  <c r="D3" i="33"/>
  <c r="D79" i="33"/>
  <c r="D18" i="33"/>
  <c r="D95" i="33"/>
  <c r="D43" i="33"/>
  <c r="D25" i="33"/>
  <c r="D7" i="33"/>
  <c r="D17" i="33"/>
  <c r="D29" i="33"/>
  <c r="D51" i="33"/>
  <c r="D66" i="33"/>
  <c r="D15" i="33"/>
  <c r="D91" i="33"/>
  <c r="D35" i="33"/>
  <c r="D21" i="33"/>
  <c r="D97" i="33"/>
  <c r="D55" i="33"/>
  <c r="D11" i="33"/>
  <c r="D88" i="33"/>
  <c r="D12" i="33"/>
  <c r="D89" i="33"/>
  <c r="D28" i="33"/>
  <c r="D52" i="33"/>
  <c r="D100" i="33"/>
  <c r="D77" i="33"/>
  <c r="D22" i="33"/>
  <c r="D99" i="33"/>
  <c r="D37" i="33"/>
  <c r="D63" i="33"/>
  <c r="D69" i="33"/>
  <c r="D27" i="33"/>
  <c r="D41" i="33"/>
  <c r="D57" i="33"/>
  <c r="D5" i="33"/>
  <c r="D53" i="33"/>
  <c r="D73" i="33"/>
  <c r="D61" i="33"/>
  <c r="D70" i="33"/>
  <c r="D71" i="33"/>
  <c r="D9" i="33"/>
  <c r="D34" i="33"/>
  <c r="D42" i="33"/>
  <c r="D54" i="33"/>
  <c r="D40" i="33"/>
  <c r="D75" i="33"/>
  <c r="D96" i="33"/>
  <c r="E36" i="32"/>
  <c r="D55" i="32"/>
  <c r="D46" i="32"/>
  <c r="G38" i="32"/>
  <c r="G32" i="32"/>
  <c r="G35" i="32"/>
  <c r="C36" i="32"/>
  <c r="H76" i="33"/>
  <c r="H53" i="33"/>
  <c r="H100" i="33"/>
  <c r="H75" i="33"/>
  <c r="H13" i="33"/>
  <c r="H90" i="33"/>
  <c r="H39" i="33"/>
  <c r="H30" i="33"/>
  <c r="H79" i="33"/>
  <c r="H99" i="33"/>
  <c r="H34" i="33"/>
  <c r="H69" i="33"/>
  <c r="H24" i="33"/>
  <c r="H61" i="33"/>
  <c r="H37" i="33"/>
  <c r="H10" i="33"/>
  <c r="H87" i="33"/>
  <c r="H16" i="33"/>
  <c r="H93" i="33"/>
  <c r="H40" i="33"/>
  <c r="H51" i="33"/>
  <c r="H27" i="33"/>
  <c r="H42" i="33"/>
  <c r="H28" i="33"/>
  <c r="H95" i="33"/>
  <c r="H72" i="33"/>
  <c r="H17" i="33"/>
  <c r="H94" i="33"/>
  <c r="H3" i="33"/>
  <c r="H33" i="33"/>
  <c r="H58" i="33"/>
  <c r="H64" i="33"/>
  <c r="H22" i="33"/>
  <c r="H25" i="33"/>
  <c r="H88" i="33"/>
  <c r="H5" i="33"/>
  <c r="H67" i="33"/>
  <c r="H43" i="33"/>
  <c r="H65" i="33"/>
  <c r="H4" i="33"/>
  <c r="H66" i="33"/>
  <c r="H29" i="33"/>
  <c r="H18" i="33"/>
  <c r="H35" i="33"/>
  <c r="H70" i="33"/>
  <c r="H55" i="33"/>
  <c r="H60" i="33"/>
  <c r="H15" i="33"/>
  <c r="H91" i="33"/>
  <c r="H36" i="33"/>
  <c r="H57" i="33"/>
  <c r="H52" i="33"/>
  <c r="H97" i="33"/>
  <c r="H77" i="33"/>
  <c r="H6" i="33"/>
  <c r="H41" i="33"/>
  <c r="H31" i="33"/>
  <c r="H63" i="33"/>
  <c r="H59" i="33"/>
  <c r="H7" i="33"/>
  <c r="H23" i="33"/>
  <c r="H21" i="33"/>
  <c r="H54" i="33"/>
  <c r="H78" i="33"/>
  <c r="H12" i="33"/>
  <c r="H89" i="33"/>
  <c r="H71" i="33"/>
  <c r="H19" i="33"/>
  <c r="H96" i="33"/>
  <c r="H11" i="33"/>
  <c r="H9" i="33"/>
  <c r="H73" i="33"/>
  <c r="F38" i="32"/>
  <c r="F32" i="32"/>
  <c r="F35" i="32"/>
  <c r="C55" i="32"/>
  <c r="C46" i="32"/>
  <c r="G5" i="33"/>
  <c r="G91" i="33"/>
  <c r="G69" i="33"/>
  <c r="G13" i="33"/>
  <c r="G90" i="33"/>
  <c r="G15" i="33"/>
  <c r="G27" i="33"/>
  <c r="G29" i="33"/>
  <c r="G54" i="33"/>
  <c r="G60" i="33"/>
  <c r="G18" i="33"/>
  <c r="G95" i="33"/>
  <c r="G66" i="33"/>
  <c r="G58" i="33"/>
  <c r="G6" i="33"/>
  <c r="G40" i="33"/>
  <c r="G100" i="33"/>
  <c r="G61" i="33"/>
  <c r="G36" i="33"/>
  <c r="G94" i="33"/>
  <c r="G77" i="33"/>
  <c r="G25" i="33"/>
  <c r="G31" i="33"/>
  <c r="G21" i="33"/>
  <c r="G17" i="33"/>
  <c r="G12" i="33"/>
  <c r="G11" i="33"/>
  <c r="G88" i="33"/>
  <c r="G33" i="33"/>
  <c r="G73" i="33"/>
  <c r="G79" i="33"/>
  <c r="G43" i="33"/>
  <c r="G37" i="33"/>
  <c r="G71" i="33"/>
  <c r="G35" i="33"/>
  <c r="G59" i="33"/>
  <c r="G24" i="33"/>
  <c r="G4" i="33"/>
  <c r="G55" i="33"/>
  <c r="G19" i="33"/>
  <c r="G96" i="33"/>
  <c r="G51" i="33"/>
  <c r="G9" i="33"/>
  <c r="G57" i="33"/>
  <c r="G10" i="33"/>
  <c r="G87" i="33"/>
  <c r="G30" i="33"/>
  <c r="G34" i="33"/>
  <c r="G52" i="33"/>
  <c r="G65" i="33"/>
  <c r="G67" i="33"/>
  <c r="G16" i="33"/>
  <c r="G93" i="33"/>
  <c r="G22" i="33"/>
  <c r="G99" i="33"/>
  <c r="G63" i="33"/>
  <c r="G53" i="33"/>
  <c r="G97" i="33"/>
  <c r="G89" i="33"/>
  <c r="G78" i="33"/>
  <c r="G23" i="33"/>
  <c r="G75" i="33"/>
  <c r="G39" i="33"/>
  <c r="G3" i="33"/>
  <c r="G64" i="33"/>
  <c r="G70" i="33"/>
  <c r="G28" i="33"/>
  <c r="G7" i="33"/>
  <c r="G41" i="33"/>
  <c r="G76" i="33"/>
  <c r="G72" i="33"/>
  <c r="G42" i="33"/>
  <c r="E46" i="32"/>
  <c r="E55" i="32"/>
  <c r="E38" i="32"/>
  <c r="E32" i="32"/>
  <c r="E35" i="32"/>
  <c r="G55" i="32"/>
  <c r="G46" i="32"/>
  <c r="G36" i="32"/>
  <c r="F7" i="33"/>
  <c r="F13" i="33"/>
  <c r="F29" i="33"/>
  <c r="F52" i="33"/>
  <c r="F70" i="33"/>
  <c r="F76" i="33"/>
  <c r="F21" i="33"/>
  <c r="F34" i="33"/>
  <c r="F65" i="33"/>
  <c r="F87" i="33"/>
  <c r="F25" i="33"/>
  <c r="F99" i="33"/>
  <c r="F78" i="33"/>
  <c r="F55" i="33"/>
  <c r="F77" i="33"/>
  <c r="F16" i="33"/>
  <c r="F93" i="33"/>
  <c r="F61" i="33"/>
  <c r="F41" i="33"/>
  <c r="F5" i="33"/>
  <c r="F53" i="33"/>
  <c r="F10" i="33"/>
  <c r="F33" i="33"/>
  <c r="F57" i="33"/>
  <c r="F22" i="33"/>
  <c r="F11" i="33"/>
  <c r="F27" i="33"/>
  <c r="F64" i="33"/>
  <c r="F71" i="33"/>
  <c r="F12" i="33"/>
  <c r="F89" i="33"/>
  <c r="F3" i="33"/>
  <c r="F18" i="33"/>
  <c r="F95" i="33"/>
  <c r="F73" i="33"/>
  <c r="F40" i="33"/>
  <c r="F97" i="33"/>
  <c r="F75" i="33"/>
  <c r="F19" i="33"/>
  <c r="F96" i="33"/>
  <c r="F35" i="33"/>
  <c r="F60" i="33"/>
  <c r="F66" i="33"/>
  <c r="F24" i="33"/>
  <c r="F59" i="33"/>
  <c r="F51" i="33"/>
  <c r="F42" i="33"/>
  <c r="F28" i="33"/>
  <c r="F23" i="33"/>
  <c r="F63" i="33"/>
  <c r="F67" i="33"/>
  <c r="F6" i="33"/>
  <c r="F31" i="33"/>
  <c r="F30" i="33"/>
  <c r="F37" i="33"/>
  <c r="F72" i="33"/>
  <c r="F88" i="33"/>
  <c r="F15" i="33"/>
  <c r="F91" i="33"/>
  <c r="F58" i="33"/>
  <c r="F17" i="33"/>
  <c r="F94" i="33"/>
  <c r="F39" i="33"/>
  <c r="F100" i="33"/>
  <c r="F54" i="33"/>
  <c r="F79" i="33"/>
  <c r="F9" i="33"/>
  <c r="F4" i="33"/>
  <c r="F43" i="33"/>
  <c r="F36" i="33"/>
  <c r="F90" i="33"/>
  <c r="F69" i="33"/>
  <c r="X44" i="14"/>
  <c r="D35" i="32"/>
  <c r="D32" i="32"/>
  <c r="F55" i="32"/>
  <c r="F46" i="32"/>
  <c r="F36" i="32"/>
  <c r="E23" i="33"/>
  <c r="E87" i="33"/>
  <c r="E60" i="33"/>
  <c r="E9" i="33"/>
  <c r="E15" i="33"/>
  <c r="E91" i="33"/>
  <c r="E3" i="33"/>
  <c r="E97" i="33"/>
  <c r="E69" i="33"/>
  <c r="E66" i="33"/>
  <c r="E77" i="33"/>
  <c r="E96" i="33"/>
  <c r="E17" i="33"/>
  <c r="E94" i="33"/>
  <c r="E71" i="33"/>
  <c r="E19" i="33"/>
  <c r="E16" i="33"/>
  <c r="E93" i="33"/>
  <c r="E27" i="33"/>
  <c r="E31" i="33"/>
  <c r="E57" i="33"/>
  <c r="E63" i="33"/>
  <c r="E21" i="33"/>
  <c r="E30" i="33"/>
  <c r="E78" i="33"/>
  <c r="E42" i="33"/>
  <c r="E29" i="33"/>
  <c r="E64" i="33"/>
  <c r="E36" i="33"/>
  <c r="E79" i="33"/>
  <c r="E28" i="33"/>
  <c r="E7" i="33"/>
  <c r="E34" i="33"/>
  <c r="E41" i="33"/>
  <c r="E73" i="33"/>
  <c r="E43" i="33"/>
  <c r="E13" i="33"/>
  <c r="E90" i="33"/>
  <c r="E39" i="33"/>
  <c r="E35" i="33"/>
  <c r="E51" i="33"/>
  <c r="E76" i="33"/>
  <c r="E5" i="33"/>
  <c r="E55" i="33"/>
  <c r="E58" i="33"/>
  <c r="E40" i="33"/>
  <c r="E88" i="33"/>
  <c r="E65" i="33"/>
  <c r="E75" i="33"/>
  <c r="E61" i="33"/>
  <c r="E6" i="33"/>
  <c r="E22" i="33"/>
  <c r="E99" i="33"/>
  <c r="E10" i="33"/>
  <c r="E53" i="33"/>
  <c r="E67" i="33"/>
  <c r="E11" i="33"/>
  <c r="E72" i="33"/>
  <c r="E52" i="33"/>
  <c r="E12" i="33"/>
  <c r="E89" i="33"/>
  <c r="E33" i="33"/>
  <c r="E54" i="33"/>
  <c r="E70" i="33"/>
  <c r="E100" i="33"/>
  <c r="E18" i="33"/>
  <c r="E95" i="33"/>
  <c r="E24" i="33"/>
  <c r="E59" i="33"/>
  <c r="E4" i="33"/>
  <c r="E25" i="33"/>
  <c r="E37" i="33"/>
  <c r="W44" i="14"/>
  <c r="V44" i="14"/>
  <c r="U44" i="14"/>
  <c r="B44" i="14"/>
  <c r="T44" i="14" s="1"/>
  <c r="F9" i="19"/>
  <c r="F3" i="19"/>
  <c r="E9" i="19"/>
  <c r="E3" i="19"/>
  <c r="D9" i="19"/>
  <c r="D3" i="19"/>
  <c r="C9" i="19"/>
  <c r="C3" i="19"/>
  <c r="B9" i="19"/>
  <c r="AI18" i="3"/>
  <c r="AL18" i="3" s="1"/>
  <c r="AJ7" i="4" s="1"/>
  <c r="V45" i="14"/>
  <c r="W45" i="14"/>
  <c r="U45" i="14"/>
  <c r="B53" i="14"/>
  <c r="B45" i="14"/>
  <c r="T45" i="14" s="1"/>
  <c r="X45" i="14"/>
  <c r="C27" i="14"/>
  <c r="C26" i="14" s="1"/>
  <c r="B27" i="14"/>
  <c r="B26" i="14" s="1"/>
  <c r="F27" i="14"/>
  <c r="F26" i="14" s="1"/>
  <c r="E27" i="14"/>
  <c r="E26" i="14" s="1"/>
  <c r="D27" i="14"/>
  <c r="D26" i="14" s="1"/>
  <c r="AI20" i="3"/>
  <c r="AL20" i="3" s="1"/>
  <c r="AJ9" i="4" s="1"/>
  <c r="AH19" i="3"/>
  <c r="C3" i="9" l="1" a="1"/>
  <c r="D3" i="9" s="1"/>
  <c r="P53" i="14"/>
  <c r="Y53" i="14" s="1"/>
  <c r="Y51" i="14"/>
  <c r="F12" i="19"/>
  <c r="F18" i="19" s="1"/>
  <c r="B46" i="14"/>
  <c r="B12" i="19" s="1"/>
  <c r="B18" i="19" s="1"/>
  <c r="C12" i="19"/>
  <c r="C18" i="19" s="1"/>
  <c r="E12" i="19"/>
  <c r="E18" i="19" s="1"/>
  <c r="D12" i="19"/>
  <c r="D18" i="19" s="1"/>
  <c r="AM5" i="4"/>
  <c r="C3" i="9" l="1"/>
  <c r="G48" i="10" s="1"/>
  <c r="E3" i="9"/>
  <c r="J8" i="10" s="1"/>
  <c r="G3" i="9"/>
  <c r="J31" i="10" s="1"/>
  <c r="F3" i="9"/>
  <c r="J37" i="10" s="1"/>
  <c r="H3" i="9"/>
  <c r="J11" i="10" s="1"/>
  <c r="J36" i="10"/>
  <c r="J28" i="10"/>
  <c r="J21" i="10"/>
  <c r="J7" i="10"/>
  <c r="J42" i="10"/>
  <c r="J49" i="10"/>
  <c r="J35" i="10"/>
  <c r="J14" i="10"/>
  <c r="I22" i="10"/>
  <c r="E49" i="10"/>
  <c r="H49" i="10"/>
  <c r="E42" i="10"/>
  <c r="H35" i="10"/>
  <c r="I42" i="10"/>
  <c r="G49" i="10"/>
  <c r="E28" i="10"/>
  <c r="H28" i="10"/>
  <c r="H21" i="10"/>
  <c r="G28" i="10"/>
  <c r="E14" i="10"/>
  <c r="I7" i="10"/>
  <c r="D49" i="10"/>
  <c r="D35" i="10"/>
  <c r="H7" i="10"/>
  <c r="I35" i="10"/>
  <c r="G21" i="10"/>
  <c r="I21" i="10"/>
  <c r="F49" i="10"/>
  <c r="H14" i="10"/>
  <c r="F42" i="10"/>
  <c r="D28" i="10"/>
  <c r="G22" i="10"/>
  <c r="D7" i="10"/>
  <c r="E35" i="10"/>
  <c r="E21" i="10"/>
  <c r="F35" i="10"/>
  <c r="E34" i="8"/>
  <c r="C38" i="8"/>
  <c r="E40" i="8"/>
  <c r="G40" i="8"/>
  <c r="F40" i="8"/>
  <c r="J15" i="10" l="1"/>
  <c r="D50" i="10"/>
  <c r="H38" i="10"/>
  <c r="F29" i="10"/>
  <c r="I36" i="10"/>
  <c r="D36" i="10"/>
  <c r="I43" i="10"/>
  <c r="F8" i="10"/>
  <c r="E22" i="10"/>
  <c r="G8" i="10"/>
  <c r="E36" i="10"/>
  <c r="G36" i="10"/>
  <c r="G15" i="10"/>
  <c r="D22" i="10"/>
  <c r="H8" i="10"/>
  <c r="F22" i="10"/>
  <c r="G34" i="10"/>
  <c r="G43" i="10"/>
  <c r="H43" i="10"/>
  <c r="E29" i="10"/>
  <c r="E44" i="10"/>
  <c r="E16" i="10"/>
  <c r="H29" i="10"/>
  <c r="J29" i="10"/>
  <c r="J50" i="10"/>
  <c r="D15" i="10"/>
  <c r="I29" i="10"/>
  <c r="F50" i="10"/>
  <c r="F43" i="10"/>
  <c r="G29" i="10"/>
  <c r="H50" i="10"/>
  <c r="H22" i="10"/>
  <c r="F36" i="10"/>
  <c r="G50" i="10"/>
  <c r="D43" i="10"/>
  <c r="H15" i="10"/>
  <c r="J22" i="10"/>
  <c r="J45" i="10"/>
  <c r="J38" i="10"/>
  <c r="J17" i="10"/>
  <c r="I38" i="10"/>
  <c r="E31" i="10"/>
  <c r="J30" i="10"/>
  <c r="J9" i="10"/>
  <c r="I24" i="10"/>
  <c r="J24" i="10"/>
  <c r="J43" i="10"/>
  <c r="D27" i="10"/>
  <c r="F34" i="10"/>
  <c r="E20" i="10"/>
  <c r="J25" i="10"/>
  <c r="J48" i="10"/>
  <c r="D48" i="10"/>
  <c r="F41" i="10"/>
  <c r="H41" i="10"/>
  <c r="G27" i="10"/>
  <c r="D20" i="10"/>
  <c r="D6" i="10"/>
  <c r="J13" i="10"/>
  <c r="J32" i="10"/>
  <c r="H6" i="10"/>
  <c r="H27" i="10"/>
  <c r="E27" i="10"/>
  <c r="D41" i="10"/>
  <c r="I34" i="10"/>
  <c r="J34" i="10"/>
  <c r="J23" i="10"/>
  <c r="I41" i="10"/>
  <c r="F48" i="10"/>
  <c r="F27" i="10"/>
  <c r="H48" i="10"/>
  <c r="G20" i="10"/>
  <c r="J20" i="10"/>
  <c r="J44" i="10"/>
  <c r="G41" i="10"/>
  <c r="E48" i="10"/>
  <c r="D34" i="10"/>
  <c r="H20" i="10"/>
  <c r="J41" i="10"/>
  <c r="E34" i="10"/>
  <c r="H13" i="10"/>
  <c r="I48" i="10"/>
  <c r="I27" i="10"/>
  <c r="E13" i="10"/>
  <c r="J6" i="10"/>
  <c r="H51" i="10"/>
  <c r="F20" i="10"/>
  <c r="G13" i="10"/>
  <c r="E41" i="10"/>
  <c r="I6" i="10"/>
  <c r="I13" i="10"/>
  <c r="I20" i="10"/>
  <c r="J27" i="10"/>
  <c r="J51" i="10"/>
  <c r="F6" i="10"/>
  <c r="G30" i="10"/>
  <c r="G6" i="10"/>
  <c r="H34" i="10"/>
  <c r="F13" i="10"/>
  <c r="D13" i="10"/>
  <c r="E6" i="10"/>
  <c r="J18" i="10"/>
  <c r="J16" i="10"/>
  <c r="H7" i="18" s="1"/>
  <c r="J46" i="10"/>
  <c r="J39" i="10"/>
  <c r="F38" i="10"/>
  <c r="J10" i="10"/>
  <c r="G38" i="10"/>
  <c r="D38" i="10"/>
  <c r="J53" i="10"/>
  <c r="J52" i="10"/>
  <c r="E10" i="10"/>
  <c r="E38" i="10"/>
  <c r="G31" i="10"/>
  <c r="F45" i="10"/>
  <c r="E24" i="10"/>
  <c r="F52" i="10"/>
  <c r="D10" i="10"/>
  <c r="H17" i="10"/>
  <c r="I45" i="10"/>
  <c r="G17" i="10"/>
  <c r="D52" i="10"/>
  <c r="G24" i="10"/>
  <c r="E17" i="10"/>
  <c r="I10" i="10"/>
  <c r="H52" i="10"/>
  <c r="F24" i="10"/>
  <c r="D24" i="10"/>
  <c r="H31" i="10"/>
  <c r="H45" i="10"/>
  <c r="I52" i="10"/>
  <c r="H24" i="10"/>
  <c r="G10" i="10"/>
  <c r="I31" i="10"/>
  <c r="E45" i="10"/>
  <c r="G52" i="10"/>
  <c r="F31" i="10"/>
  <c r="F17" i="10"/>
  <c r="H10" i="10"/>
  <c r="I17" i="10"/>
  <c r="D17" i="10"/>
  <c r="D31" i="10"/>
  <c r="F10" i="10"/>
  <c r="E52" i="10"/>
  <c r="H23" i="10"/>
  <c r="D16" i="10"/>
  <c r="G9" i="10"/>
  <c r="F37" i="10"/>
  <c r="I51" i="10"/>
  <c r="E37" i="10"/>
  <c r="G51" i="10"/>
  <c r="D23" i="10"/>
  <c r="I16" i="10"/>
  <c r="G23" i="10"/>
  <c r="I9" i="10"/>
  <c r="G44" i="10"/>
  <c r="H30" i="10"/>
  <c r="G16" i="10"/>
  <c r="I30" i="10"/>
  <c r="H44" i="10"/>
  <c r="F44" i="10"/>
  <c r="E51" i="10"/>
  <c r="E23" i="10"/>
  <c r="I37" i="10"/>
  <c r="F9" i="10"/>
  <c r="D37" i="10"/>
  <c r="I23" i="10"/>
  <c r="I44" i="10"/>
  <c r="F51" i="10"/>
  <c r="D30" i="10"/>
  <c r="D44" i="10"/>
  <c r="G37" i="10"/>
  <c r="D9" i="10"/>
  <c r="F23" i="10"/>
  <c r="D51" i="10"/>
  <c r="F16" i="10"/>
  <c r="E9" i="10"/>
  <c r="H16" i="10"/>
  <c r="F30" i="10"/>
  <c r="H37" i="10"/>
  <c r="E30" i="10"/>
  <c r="E43" i="10"/>
  <c r="D29" i="10"/>
  <c r="I50" i="10"/>
  <c r="D8" i="10"/>
  <c r="E8" i="10"/>
  <c r="F15" i="10"/>
  <c r="E50" i="10"/>
  <c r="I8" i="10"/>
  <c r="E15" i="10"/>
  <c r="H36" i="10"/>
  <c r="I15" i="10"/>
  <c r="G45" i="10"/>
  <c r="H9" i="10"/>
  <c r="D45" i="10"/>
  <c r="G42" i="10"/>
  <c r="F21" i="10"/>
  <c r="F7" i="10"/>
  <c r="G35" i="10"/>
  <c r="D21" i="10"/>
  <c r="E7" i="10"/>
  <c r="I14" i="10"/>
  <c r="I28" i="10"/>
  <c r="D14" i="10"/>
  <c r="F28" i="10"/>
  <c r="G14" i="10"/>
  <c r="F14" i="10"/>
  <c r="D42" i="10"/>
  <c r="G7" i="10"/>
  <c r="H42" i="10"/>
  <c r="I49" i="10"/>
  <c r="F34" i="8"/>
  <c r="G34" i="8"/>
  <c r="D34" i="8"/>
  <c r="B15" i="3"/>
  <c r="C15" i="3"/>
  <c r="D15" i="3"/>
  <c r="F15" i="3"/>
  <c r="G15" i="3"/>
  <c r="I15" i="3"/>
  <c r="J15" i="3"/>
  <c r="L15" i="3"/>
  <c r="M15" i="3"/>
  <c r="N15" i="3"/>
  <c r="O15" i="3"/>
  <c r="P15" i="3"/>
  <c r="Q15" i="3"/>
  <c r="T15" i="3"/>
  <c r="U15" i="3"/>
  <c r="W15" i="3"/>
  <c r="A16" i="3"/>
  <c r="A17" i="3"/>
  <c r="A18" i="3"/>
  <c r="A19" i="3"/>
  <c r="A20" i="3"/>
  <c r="H6" i="18" l="1"/>
  <c r="G6" i="18"/>
  <c r="H12" i="18"/>
  <c r="G7" i="18"/>
  <c r="G12" i="18"/>
  <c r="AK16" i="3"/>
  <c r="AJ16" i="3" s="1"/>
  <c r="AE17" i="3"/>
  <c r="AE18" i="3"/>
  <c r="AE19" i="3"/>
  <c r="AC17" i="3"/>
  <c r="AC18" i="3"/>
  <c r="AC19" i="3"/>
  <c r="AC20" i="3"/>
  <c r="AC16" i="3"/>
  <c r="AB17" i="3"/>
  <c r="AB18" i="3"/>
  <c r="AB19" i="3"/>
  <c r="AB20" i="3"/>
  <c r="AB16" i="3"/>
  <c r="AA17" i="3"/>
  <c r="AA18" i="3"/>
  <c r="AA19" i="3"/>
  <c r="AA20" i="3"/>
  <c r="AA16" i="3"/>
  <c r="Z16" i="3" s="1"/>
  <c r="Y17" i="3"/>
  <c r="Y18" i="3"/>
  <c r="Y19" i="3"/>
  <c r="Y20" i="3"/>
  <c r="W17" i="3"/>
  <c r="W18" i="3"/>
  <c r="W19" i="3"/>
  <c r="W20" i="3"/>
  <c r="W16" i="3"/>
  <c r="T17" i="3"/>
  <c r="T18" i="3"/>
  <c r="T19" i="3"/>
  <c r="T20" i="3"/>
  <c r="T16" i="3"/>
  <c r="Q17" i="3"/>
  <c r="Q18" i="3"/>
  <c r="Q19" i="3"/>
  <c r="Q20" i="3"/>
  <c r="Q16" i="3"/>
  <c r="P17" i="3"/>
  <c r="P18" i="3"/>
  <c r="P19" i="3"/>
  <c r="P20" i="3"/>
  <c r="P16" i="3"/>
  <c r="O17" i="3"/>
  <c r="O18" i="3"/>
  <c r="O19" i="3"/>
  <c r="O20" i="3"/>
  <c r="O16" i="3"/>
  <c r="M17" i="3"/>
  <c r="M18" i="3"/>
  <c r="M19" i="3"/>
  <c r="M20" i="3"/>
  <c r="G17" i="3"/>
  <c r="G18" i="3"/>
  <c r="G19" i="3"/>
  <c r="G20" i="3"/>
  <c r="G16" i="3"/>
  <c r="L17" i="3"/>
  <c r="L18" i="3"/>
  <c r="L19" i="3"/>
  <c r="L20" i="3"/>
  <c r="L16" i="3"/>
  <c r="J20" i="3"/>
  <c r="J19" i="3"/>
  <c r="J18" i="3"/>
  <c r="J17" i="3"/>
  <c r="J16" i="3"/>
  <c r="F17" i="3"/>
  <c r="F18" i="3"/>
  <c r="F19" i="3"/>
  <c r="F20" i="3"/>
  <c r="F16" i="3"/>
  <c r="D17" i="3"/>
  <c r="AN6" i="4" s="1"/>
  <c r="D18" i="3"/>
  <c r="AN7" i="4" s="1"/>
  <c r="D19" i="3"/>
  <c r="AN8" i="4" s="1"/>
  <c r="D20" i="3"/>
  <c r="AN9" i="4" s="1"/>
  <c r="D16" i="3"/>
  <c r="AN5" i="4" s="1"/>
  <c r="C17" i="3"/>
  <c r="C18" i="3"/>
  <c r="C19" i="3"/>
  <c r="C20" i="3"/>
  <c r="C16" i="3"/>
  <c r="B10" i="9" l="1" a="1"/>
  <c r="B10" i="9" s="1"/>
  <c r="C10" i="9"/>
  <c r="F10" i="9"/>
  <c r="H10" i="9"/>
  <c r="J118" i="10" s="1"/>
  <c r="G10" i="9"/>
  <c r="AP5" i="4"/>
  <c r="M16" i="3"/>
  <c r="T30" i="19" s="1" a="1"/>
  <c r="AE16" i="3"/>
  <c r="AK19" i="3"/>
  <c r="N20" i="3"/>
  <c r="AG20" i="3"/>
  <c r="AQ5" i="4"/>
  <c r="Y16" i="3"/>
  <c r="X16" i="3" s="1"/>
  <c r="N16" i="3"/>
  <c r="AG16" i="3"/>
  <c r="AK17" i="3"/>
  <c r="AJ17" i="3" s="1"/>
  <c r="N17" i="3"/>
  <c r="AG17" i="3"/>
  <c r="AK18" i="3"/>
  <c r="N18" i="3"/>
  <c r="AG18" i="3"/>
  <c r="N19" i="3"/>
  <c r="AG19" i="3"/>
  <c r="AK20" i="3"/>
  <c r="Z17" i="3"/>
  <c r="AP6" i="4" s="1"/>
  <c r="U17" i="3"/>
  <c r="AI6" i="4" s="1"/>
  <c r="U16" i="3"/>
  <c r="AI5" i="4" s="1"/>
  <c r="U20" i="3"/>
  <c r="AI9" i="4" s="1"/>
  <c r="U19" i="3"/>
  <c r="AI8" i="4" s="1"/>
  <c r="U18" i="3"/>
  <c r="AI7" i="4" s="1"/>
  <c r="AE20" i="3"/>
  <c r="E10" i="9" l="1"/>
  <c r="D10" i="9"/>
  <c r="B21" i="6" a="1"/>
  <c r="T31" i="19" a="1"/>
  <c r="H11" i="24"/>
  <c r="H10" i="18"/>
  <c r="V30" i="19"/>
  <c r="Y30" i="19"/>
  <c r="Z30" i="19"/>
  <c r="Q30" i="19" s="1"/>
  <c r="X30" i="19"/>
  <c r="U30" i="19"/>
  <c r="W30" i="19"/>
  <c r="T30" i="19"/>
  <c r="AO20" i="3"/>
  <c r="AM9" i="4" s="1"/>
  <c r="AO19" i="3"/>
  <c r="AM8" i="4" s="1"/>
  <c r="AM6" i="4"/>
  <c r="AO18" i="3"/>
  <c r="AM7" i="4" s="1"/>
  <c r="I118" i="10"/>
  <c r="AM20" i="3"/>
  <c r="AK9" i="4" s="1"/>
  <c r="AM19" i="3"/>
  <c r="AK8" i="4" s="1"/>
  <c r="Z18" i="3"/>
  <c r="Z19" i="3" s="1"/>
  <c r="AM18" i="3"/>
  <c r="AK7" i="4" s="1"/>
  <c r="AQ6" i="4"/>
  <c r="AJ18" i="3"/>
  <c r="X17" i="3"/>
  <c r="X18" i="3" s="1"/>
  <c r="AO5" i="4"/>
  <c r="C5" i="9" l="1" a="1"/>
  <c r="F5" i="9" s="1"/>
  <c r="J65" i="10" s="1"/>
  <c r="T31" i="19"/>
  <c r="V31" i="19"/>
  <c r="U31" i="19"/>
  <c r="X31" i="19"/>
  <c r="W31" i="19"/>
  <c r="Z31" i="19"/>
  <c r="Q31" i="19" s="1"/>
  <c r="Y31" i="19"/>
  <c r="P31" i="19" s="1"/>
  <c r="B21" i="6"/>
  <c r="F21" i="6"/>
  <c r="H21" i="6"/>
  <c r="D21" i="6"/>
  <c r="G21" i="6"/>
  <c r="E21" i="6"/>
  <c r="C21" i="6"/>
  <c r="C8" i="9" a="1"/>
  <c r="H8" i="9" s="1"/>
  <c r="G11" i="24"/>
  <c r="G10" i="18"/>
  <c r="P30" i="19"/>
  <c r="L30" i="19"/>
  <c r="N30" i="19"/>
  <c r="M30" i="19"/>
  <c r="D7" i="19"/>
  <c r="D4" i="19"/>
  <c r="F7" i="19"/>
  <c r="F4" i="19"/>
  <c r="C4" i="19"/>
  <c r="C7" i="19"/>
  <c r="E7" i="19"/>
  <c r="E4" i="19"/>
  <c r="B7" i="19"/>
  <c r="B4" i="19"/>
  <c r="O30" i="19"/>
  <c r="K30" i="19"/>
  <c r="B25" i="19"/>
  <c r="B28" i="19"/>
  <c r="D13" i="19"/>
  <c r="D10" i="19"/>
  <c r="D19" i="19"/>
  <c r="F13" i="19"/>
  <c r="F19" i="19"/>
  <c r="F10" i="19"/>
  <c r="B10" i="19"/>
  <c r="B13" i="19"/>
  <c r="B19" i="19"/>
  <c r="C10" i="19"/>
  <c r="C13" i="19"/>
  <c r="C19" i="19"/>
  <c r="E13" i="19"/>
  <c r="E19" i="19"/>
  <c r="E10" i="19"/>
  <c r="AP7" i="4"/>
  <c r="AJ19" i="3"/>
  <c r="AQ7" i="4"/>
  <c r="AO6" i="4"/>
  <c r="Z20" i="3"/>
  <c r="AP8" i="4"/>
  <c r="AO7" i="4"/>
  <c r="X19" i="3"/>
  <c r="C5" i="9" l="1"/>
  <c r="J62" i="10" s="1"/>
  <c r="G5" i="9"/>
  <c r="J66" i="10" s="1"/>
  <c r="H5" i="9"/>
  <c r="J67" i="10" s="1"/>
  <c r="E5" i="9"/>
  <c r="J64" i="10" s="1"/>
  <c r="D5" i="9"/>
  <c r="J63" i="10" s="1"/>
  <c r="H9" i="18" s="1"/>
  <c r="C8" i="9"/>
  <c r="G104" i="10" s="1"/>
  <c r="E8" i="9"/>
  <c r="J113" i="10" s="1"/>
  <c r="F8" i="9"/>
  <c r="H107" i="10" s="1"/>
  <c r="G8" i="9"/>
  <c r="D108" i="10" s="1"/>
  <c r="D8" i="9"/>
  <c r="F105" i="10" s="1"/>
  <c r="J105" i="10"/>
  <c r="J112" i="10"/>
  <c r="J106" i="10"/>
  <c r="J108" i="10"/>
  <c r="J115" i="10"/>
  <c r="J116" i="10"/>
  <c r="J109" i="10"/>
  <c r="J104" i="10"/>
  <c r="G115" i="10"/>
  <c r="D115" i="10"/>
  <c r="F108" i="10"/>
  <c r="H115" i="10"/>
  <c r="E115" i="10"/>
  <c r="I115" i="10"/>
  <c r="G108" i="10"/>
  <c r="I111" i="10"/>
  <c r="H104" i="10"/>
  <c r="F104" i="10"/>
  <c r="G111" i="10"/>
  <c r="E111" i="10"/>
  <c r="D112" i="10"/>
  <c r="H112" i="10"/>
  <c r="F112" i="10"/>
  <c r="I112" i="10"/>
  <c r="H105" i="10"/>
  <c r="D105" i="10"/>
  <c r="G112" i="10"/>
  <c r="G113" i="10"/>
  <c r="E106" i="10"/>
  <c r="H113" i="10"/>
  <c r="F106" i="10"/>
  <c r="I106" i="10"/>
  <c r="E113" i="10"/>
  <c r="I113" i="10"/>
  <c r="G106" i="10"/>
  <c r="D106" i="10"/>
  <c r="F113" i="10"/>
  <c r="D113" i="10"/>
  <c r="H106" i="10"/>
  <c r="AP9" i="4"/>
  <c r="Z21" i="3"/>
  <c r="H65" i="10"/>
  <c r="L31" i="19"/>
  <c r="K31" i="19"/>
  <c r="O31" i="19"/>
  <c r="N31" i="19"/>
  <c r="M31" i="19"/>
  <c r="F25" i="19"/>
  <c r="F28" i="19"/>
  <c r="D25" i="19"/>
  <c r="D28" i="19"/>
  <c r="C25" i="19"/>
  <c r="C28" i="19"/>
  <c r="C34" i="19" s="1"/>
  <c r="E25" i="19"/>
  <c r="E28" i="19"/>
  <c r="AJ20" i="3"/>
  <c r="AQ8" i="4"/>
  <c r="X20" i="3"/>
  <c r="X21" i="3" s="1"/>
  <c r="X22" i="3" s="1"/>
  <c r="AO11" i="4" s="1"/>
  <c r="AO8" i="4"/>
  <c r="I107" i="10" l="1"/>
  <c r="F114" i="10"/>
  <c r="J114" i="10"/>
  <c r="D107" i="10"/>
  <c r="H114" i="10"/>
  <c r="J107" i="10"/>
  <c r="D114" i="10"/>
  <c r="E114" i="10"/>
  <c r="C9" i="24" s="1"/>
  <c r="J111" i="10"/>
  <c r="G107" i="10"/>
  <c r="I104" i="10"/>
  <c r="F111" i="10"/>
  <c r="F107" i="10"/>
  <c r="E104" i="10"/>
  <c r="H111" i="10"/>
  <c r="D111" i="10"/>
  <c r="B9" i="24" s="1"/>
  <c r="E107" i="10"/>
  <c r="G114" i="10"/>
  <c r="D104" i="10"/>
  <c r="I114" i="10"/>
  <c r="F66" i="10"/>
  <c r="G66" i="10"/>
  <c r="D66" i="10"/>
  <c r="H62" i="10"/>
  <c r="E66" i="10"/>
  <c r="I64" i="10"/>
  <c r="E63" i="10"/>
  <c r="G105" i="10"/>
  <c r="I108" i="10"/>
  <c r="I105" i="10"/>
  <c r="G9" i="24" s="1"/>
  <c r="E112" i="10"/>
  <c r="H108" i="10"/>
  <c r="F9" i="24" s="1"/>
  <c r="E108" i="10"/>
  <c r="E105" i="10"/>
  <c r="F115" i="10"/>
  <c r="AP10" i="4"/>
  <c r="Z22" i="3"/>
  <c r="AP11" i="4" s="1"/>
  <c r="H11" i="18"/>
  <c r="H9" i="24"/>
  <c r="H8" i="18"/>
  <c r="G8" i="18"/>
  <c r="E9" i="24"/>
  <c r="G11" i="18"/>
  <c r="D65" i="10"/>
  <c r="D63" i="10"/>
  <c r="H63" i="10"/>
  <c r="I62" i="10"/>
  <c r="D62" i="10"/>
  <c r="F62" i="10"/>
  <c r="F63" i="10"/>
  <c r="E62" i="10"/>
  <c r="G63" i="10"/>
  <c r="AO9" i="4"/>
  <c r="AO10" i="4"/>
  <c r="B25" i="6" s="1" a="1"/>
  <c r="G34" i="19"/>
  <c r="F64" i="10"/>
  <c r="G62" i="10"/>
  <c r="I65" i="10"/>
  <c r="G65" i="10"/>
  <c r="AQ9" i="4"/>
  <c r="AJ21" i="3"/>
  <c r="G64" i="10"/>
  <c r="H64" i="10"/>
  <c r="F65" i="10"/>
  <c r="I63" i="10"/>
  <c r="E65" i="10"/>
  <c r="I66" i="10"/>
  <c r="D64" i="10"/>
  <c r="H66" i="10"/>
  <c r="E64" i="10"/>
  <c r="F34" i="19"/>
  <c r="D34" i="19"/>
  <c r="E34" i="19"/>
  <c r="H120" i="10"/>
  <c r="F18" i="18" s="1"/>
  <c r="O38" i="14" s="1"/>
  <c r="X38" i="14" s="1"/>
  <c r="G120" i="10"/>
  <c r="E18" i="18" s="1"/>
  <c r="N38" i="14" s="1"/>
  <c r="W38" i="14" s="1"/>
  <c r="F120" i="10"/>
  <c r="D18" i="18" s="1"/>
  <c r="M38" i="14" s="1"/>
  <c r="V38" i="14" s="1"/>
  <c r="E120" i="10"/>
  <c r="C18" i="18" s="1"/>
  <c r="L38" i="14" s="1"/>
  <c r="U38" i="14" s="1"/>
  <c r="D120" i="10"/>
  <c r="B18" i="18" s="1"/>
  <c r="K38" i="14" s="1"/>
  <c r="T38" i="14" s="1"/>
  <c r="E119" i="10"/>
  <c r="F119" i="10"/>
  <c r="G119" i="10"/>
  <c r="H119" i="10"/>
  <c r="D119" i="10"/>
  <c r="E118" i="10"/>
  <c r="C11" i="24" s="1"/>
  <c r="F118" i="10"/>
  <c r="D11" i="24" s="1"/>
  <c r="G118" i="10"/>
  <c r="E11" i="24" s="1"/>
  <c r="H118" i="10"/>
  <c r="F11" i="24" s="1"/>
  <c r="D118" i="10"/>
  <c r="B11" i="24" s="1"/>
  <c r="E117" i="10"/>
  <c r="F117" i="10"/>
  <c r="G117" i="10"/>
  <c r="H117" i="10"/>
  <c r="D117" i="10"/>
  <c r="D9" i="24" l="1"/>
  <c r="B13" i="9" a="1"/>
  <c r="B25" i="6"/>
  <c r="H25" i="6"/>
  <c r="I48" i="8" s="1"/>
  <c r="H30" i="12" s="1"/>
  <c r="Q28" i="14" s="1"/>
  <c r="C25" i="6"/>
  <c r="E25" i="6"/>
  <c r="D25" i="6"/>
  <c r="G25" i="6"/>
  <c r="F25" i="6"/>
  <c r="C13" i="9"/>
  <c r="D13" i="9"/>
  <c r="B13" i="9"/>
  <c r="E13" i="9"/>
  <c r="H13" i="9"/>
  <c r="G13" i="9"/>
  <c r="I123" i="10" s="1"/>
  <c r="G15" i="18" s="1"/>
  <c r="P42" i="14" s="1"/>
  <c r="Y42" i="14" s="1"/>
  <c r="F13" i="9"/>
  <c r="AQ10" i="4"/>
  <c r="AJ22" i="3"/>
  <c r="AQ11" i="4" s="1"/>
  <c r="B26" i="6" a="1"/>
  <c r="H20" i="18"/>
  <c r="Q35" i="14" s="1"/>
  <c r="C48" i="8"/>
  <c r="G9" i="18"/>
  <c r="G20" i="18" s="1"/>
  <c r="P35" i="14" s="1"/>
  <c r="I124" i="10"/>
  <c r="G16" i="18" s="1"/>
  <c r="P36" i="14" s="1"/>
  <c r="Y36" i="14" s="1"/>
  <c r="D17" i="18"/>
  <c r="M37" i="14" s="1"/>
  <c r="V37" i="14" s="1"/>
  <c r="B17" i="18"/>
  <c r="K37" i="14" s="1"/>
  <c r="T37" i="14" s="1"/>
  <c r="F17" i="18"/>
  <c r="O37" i="14" s="1"/>
  <c r="X37" i="14" s="1"/>
  <c r="E17" i="18"/>
  <c r="N37" i="14" s="1"/>
  <c r="W37" i="14" s="1"/>
  <c r="C17" i="18"/>
  <c r="L37" i="14" s="1"/>
  <c r="U37" i="14" s="1"/>
  <c r="B7" i="18"/>
  <c r="B8" i="18"/>
  <c r="B9" i="18"/>
  <c r="B11" i="18"/>
  <c r="B10" i="18"/>
  <c r="B6" i="18"/>
  <c r="B10" i="24"/>
  <c r="B12" i="18"/>
  <c r="F10" i="24"/>
  <c r="C10" i="24"/>
  <c r="D10" i="24"/>
  <c r="E10" i="24"/>
  <c r="B28" i="13"/>
  <c r="D58" i="8"/>
  <c r="E58" i="8"/>
  <c r="F58" i="8"/>
  <c r="G58" i="8"/>
  <c r="B24" i="6" l="1" a="1"/>
  <c r="J124" i="10"/>
  <c r="H16" i="18" s="1"/>
  <c r="Q36" i="14" s="1"/>
  <c r="Z36" i="14" s="1"/>
  <c r="J123" i="10"/>
  <c r="C24" i="6"/>
  <c r="B24" i="6"/>
  <c r="D24" i="6"/>
  <c r="H24" i="6"/>
  <c r="G24" i="6"/>
  <c r="H42" i="8" s="1"/>
  <c r="F24" i="6"/>
  <c r="E24" i="6"/>
  <c r="H5" i="12"/>
  <c r="Z28" i="14"/>
  <c r="B26" i="6"/>
  <c r="H26" i="6"/>
  <c r="F26" i="6"/>
  <c r="E26" i="6"/>
  <c r="D26" i="6"/>
  <c r="C26" i="6"/>
  <c r="G26" i="6"/>
  <c r="Z35" i="14"/>
  <c r="Y35" i="14"/>
  <c r="H48" i="8"/>
  <c r="G30" i="12" s="1"/>
  <c r="E48" i="8"/>
  <c r="D30" i="12" s="1"/>
  <c r="G7" i="24"/>
  <c r="C10" i="18"/>
  <c r="C9" i="18"/>
  <c r="C11" i="18"/>
  <c r="C12" i="18"/>
  <c r="F9" i="18"/>
  <c r="F11" i="18"/>
  <c r="F10" i="18"/>
  <c r="D9" i="18"/>
  <c r="D11" i="18"/>
  <c r="D10" i="18"/>
  <c r="F12" i="18"/>
  <c r="B30" i="12"/>
  <c r="K28" i="14" s="1"/>
  <c r="E9" i="18"/>
  <c r="E10" i="18"/>
  <c r="E11" i="18"/>
  <c r="E12" i="18"/>
  <c r="D12" i="18"/>
  <c r="F8" i="18"/>
  <c r="F7" i="18"/>
  <c r="E6" i="18"/>
  <c r="E7" i="18"/>
  <c r="D7" i="18"/>
  <c r="F6" i="18"/>
  <c r="D6" i="18"/>
  <c r="C6" i="18"/>
  <c r="C7" i="18"/>
  <c r="C8" i="18"/>
  <c r="D8" i="18"/>
  <c r="E8" i="18"/>
  <c r="F28" i="13"/>
  <c r="E28" i="13"/>
  <c r="D28" i="13"/>
  <c r="C28" i="13"/>
  <c r="N51" i="14"/>
  <c r="N53" i="14" s="1"/>
  <c r="W53" i="14" s="1"/>
  <c r="K51" i="14"/>
  <c r="T51" i="14" s="1"/>
  <c r="L51" i="14"/>
  <c r="L53" i="14" s="1"/>
  <c r="U53" i="14" s="1"/>
  <c r="O51" i="14"/>
  <c r="X51" i="14" s="1"/>
  <c r="M51" i="14"/>
  <c r="V51" i="14" s="1"/>
  <c r="D48" i="8"/>
  <c r="C30" i="12" s="1"/>
  <c r="L28" i="14" s="1"/>
  <c r="F48" i="8"/>
  <c r="E30" i="12" s="1"/>
  <c r="N28" i="14" s="1"/>
  <c r="G48" i="8"/>
  <c r="F30" i="12" s="1"/>
  <c r="O28" i="14" s="1"/>
  <c r="D37" i="8"/>
  <c r="E37" i="8"/>
  <c r="F37" i="8"/>
  <c r="G37" i="8"/>
  <c r="D38" i="8"/>
  <c r="E38" i="8"/>
  <c r="F38" i="8"/>
  <c r="G38" i="8"/>
  <c r="M28" i="14" l="1"/>
  <c r="V28" i="14" s="1"/>
  <c r="G5" i="12"/>
  <c r="P28" i="14"/>
  <c r="Y28" i="14" s="1"/>
  <c r="G50" i="8"/>
  <c r="G49" i="8"/>
  <c r="G53" i="8"/>
  <c r="G52" i="8"/>
  <c r="G54" i="8"/>
  <c r="F26" i="12" s="1"/>
  <c r="G51" i="8"/>
  <c r="I54" i="8"/>
  <c r="H26" i="12" s="1"/>
  <c r="I49" i="8"/>
  <c r="I50" i="8"/>
  <c r="I51" i="8"/>
  <c r="I52" i="8"/>
  <c r="I53" i="8"/>
  <c r="H23" i="12" s="1"/>
  <c r="C54" i="8"/>
  <c r="B26" i="12" s="1"/>
  <c r="C50" i="8"/>
  <c r="C51" i="8"/>
  <c r="C52" i="8"/>
  <c r="C53" i="8"/>
  <c r="F51" i="8"/>
  <c r="F52" i="8"/>
  <c r="F53" i="8"/>
  <c r="F54" i="8"/>
  <c r="E26" i="12" s="1"/>
  <c r="F49" i="8"/>
  <c r="F50" i="8"/>
  <c r="H51" i="8"/>
  <c r="G21" i="12" s="1"/>
  <c r="H53" i="8"/>
  <c r="G23" i="12" s="1"/>
  <c r="H54" i="8"/>
  <c r="G26" i="12" s="1"/>
  <c r="H52" i="8"/>
  <c r="H49" i="8"/>
  <c r="H50" i="8"/>
  <c r="D50" i="8"/>
  <c r="D51" i="8"/>
  <c r="D52" i="8"/>
  <c r="D49" i="8"/>
  <c r="D53" i="8"/>
  <c r="D54" i="8"/>
  <c r="C26" i="12" s="1"/>
  <c r="E50" i="8"/>
  <c r="E51" i="8"/>
  <c r="E52" i="8"/>
  <c r="E53" i="8"/>
  <c r="E54" i="8"/>
  <c r="D26" i="12" s="1"/>
  <c r="E49" i="8"/>
  <c r="I44" i="8"/>
  <c r="I45" i="8"/>
  <c r="H24" i="12" s="1"/>
  <c r="I43" i="8"/>
  <c r="I46" i="8"/>
  <c r="H28" i="12" s="1"/>
  <c r="I47" i="8"/>
  <c r="H17" i="12" s="1"/>
  <c r="I42" i="8"/>
  <c r="H31" i="12"/>
  <c r="H21" i="12"/>
  <c r="G31" i="12"/>
  <c r="H15" i="18"/>
  <c r="Q42" i="14" s="1"/>
  <c r="Z42" i="14" s="1"/>
  <c r="H7" i="24"/>
  <c r="H46" i="8"/>
  <c r="G28" i="12" s="1"/>
  <c r="H43" i="8"/>
  <c r="G14" i="12" s="1"/>
  <c r="H44" i="8"/>
  <c r="H45" i="8"/>
  <c r="G24" i="12" s="1"/>
  <c r="H47" i="8"/>
  <c r="G17" i="12" s="1"/>
  <c r="G16" i="12"/>
  <c r="P10" i="14" s="1"/>
  <c r="F13" i="12"/>
  <c r="O9" i="14" s="1"/>
  <c r="F23" i="13"/>
  <c r="E13" i="12"/>
  <c r="N9" i="14" s="1"/>
  <c r="E23" i="13"/>
  <c r="D13" i="12"/>
  <c r="M9" i="14" s="1"/>
  <c r="D23" i="13"/>
  <c r="C23" i="13"/>
  <c r="W51" i="14"/>
  <c r="M53" i="14"/>
  <c r="V53" i="14" s="1"/>
  <c r="K53" i="14"/>
  <c r="T53" i="14" s="1"/>
  <c r="O53" i="14"/>
  <c r="X53" i="14" s="1"/>
  <c r="U51" i="14"/>
  <c r="C5" i="12"/>
  <c r="D5" i="12"/>
  <c r="F5" i="12"/>
  <c r="E5" i="12"/>
  <c r="K24" i="14" l="1"/>
  <c r="T24" i="14" s="1"/>
  <c r="Q22" i="14"/>
  <c r="Z22" i="14" s="1"/>
  <c r="Q20" i="14"/>
  <c r="Z20" i="14" s="1"/>
  <c r="L24" i="14"/>
  <c r="U24" i="14" s="1"/>
  <c r="P17" i="14"/>
  <c r="Y17" i="14" s="1"/>
  <c r="P11" i="14"/>
  <c r="Y11" i="14" s="1"/>
  <c r="P24" i="14"/>
  <c r="Y24" i="14" s="1"/>
  <c r="P20" i="14"/>
  <c r="Y20" i="14" s="1"/>
  <c r="Q18" i="14"/>
  <c r="Z18" i="14" s="1"/>
  <c r="P22" i="14"/>
  <c r="Y22" i="14" s="1"/>
  <c r="M24" i="14"/>
  <c r="V24" i="14" s="1"/>
  <c r="P18" i="14"/>
  <c r="Y18" i="14" s="1"/>
  <c r="Q11" i="14"/>
  <c r="Z11" i="14" s="1"/>
  <c r="P16" i="14"/>
  <c r="Y16" i="14" s="1"/>
  <c r="Q24" i="14"/>
  <c r="Z24" i="14" s="1"/>
  <c r="P19" i="14"/>
  <c r="Y19" i="14" s="1"/>
  <c r="Q17" i="14"/>
  <c r="Z17" i="14" s="1"/>
  <c r="Q19" i="14"/>
  <c r="Z19" i="14" s="1"/>
  <c r="N24" i="14"/>
  <c r="O24" i="14"/>
  <c r="X24" i="14" s="1"/>
  <c r="G15" i="12"/>
  <c r="H26" i="13"/>
  <c r="H16" i="12"/>
  <c r="Q10" i="14" s="1"/>
  <c r="I2" i="8"/>
  <c r="G27" i="13"/>
  <c r="H14" i="12"/>
  <c r="H27" i="13"/>
  <c r="H15" i="12"/>
  <c r="G26" i="13"/>
  <c r="H2" i="8"/>
  <c r="G3" i="13" s="1"/>
  <c r="Y10" i="14"/>
  <c r="U28" i="14"/>
  <c r="W28" i="14"/>
  <c r="X28" i="14"/>
  <c r="T28" i="14"/>
  <c r="V9" i="14"/>
  <c r="W9" i="14"/>
  <c r="X9" i="14"/>
  <c r="B5" i="12"/>
  <c r="P15" i="14" l="1"/>
  <c r="P27" i="14" s="1"/>
  <c r="P3" i="14" s="1"/>
  <c r="Y3" i="14" s="1"/>
  <c r="Q15" i="14"/>
  <c r="Z15" i="14" s="1"/>
  <c r="W24" i="14"/>
  <c r="Q16" i="14"/>
  <c r="Z16" i="14" s="1"/>
  <c r="H3" i="12"/>
  <c r="H4" i="12" s="1"/>
  <c r="H3" i="13"/>
  <c r="H4" i="13" s="1"/>
  <c r="Z10" i="14"/>
  <c r="G4" i="13"/>
  <c r="G3" i="12"/>
  <c r="G4" i="12" s="1"/>
  <c r="B17" i="3"/>
  <c r="B19" i="3"/>
  <c r="B16" i="3"/>
  <c r="AN16" i="3" s="1"/>
  <c r="Y27" i="14" l="1"/>
  <c r="Q27" i="14"/>
  <c r="Q3" i="14" s="1"/>
  <c r="Z3" i="14" s="1"/>
  <c r="Z3" i="19" s="1"/>
  <c r="Y15" i="14"/>
  <c r="Y3" i="19"/>
  <c r="AL5" i="4"/>
  <c r="B18" i="3"/>
  <c r="AN18" i="3" s="1"/>
  <c r="B20" i="3"/>
  <c r="AN17" i="3"/>
  <c r="AL6" i="4" s="1"/>
  <c r="Z27" i="14" l="1"/>
  <c r="Q3" i="19"/>
  <c r="Z4" i="19"/>
  <c r="Q4" i="19" s="1"/>
  <c r="P3" i="19"/>
  <c r="Y4" i="19"/>
  <c r="P4" i="19" s="1"/>
  <c r="AN20" i="3"/>
  <c r="AL9" i="4" s="1"/>
  <c r="AN21" i="3"/>
  <c r="AL10" i="4" s="1"/>
  <c r="AL7" i="4"/>
  <c r="AN19" i="3"/>
  <c r="AL8" i="4" s="1"/>
  <c r="I16" i="3"/>
  <c r="I17" i="3"/>
  <c r="I18" i="3"/>
  <c r="I19" i="3"/>
  <c r="I20" i="3"/>
  <c r="B7" i="9" l="1" a="1"/>
  <c r="C7" i="9" s="1"/>
  <c r="J97" i="10" s="1"/>
  <c r="E20" i="18"/>
  <c r="N35" i="14" s="1"/>
  <c r="D20" i="18"/>
  <c r="M35" i="14" s="1"/>
  <c r="C20" i="18"/>
  <c r="L35" i="14" s="1"/>
  <c r="B20" i="18"/>
  <c r="K35" i="14" s="1"/>
  <c r="B7" i="9" l="1"/>
  <c r="E7" i="9"/>
  <c r="J99" i="10" s="1"/>
  <c r="D7" i="9"/>
  <c r="J98" i="10" s="1"/>
  <c r="F7" i="9"/>
  <c r="J100" i="10" s="1"/>
  <c r="G7" i="9"/>
  <c r="J101" i="10" s="1"/>
  <c r="H7" i="9"/>
  <c r="J102" i="10" s="1"/>
  <c r="T35" i="14"/>
  <c r="U35" i="14"/>
  <c r="V35" i="14"/>
  <c r="W35" i="14"/>
  <c r="H8" i="24" l="1"/>
  <c r="H3" i="24" s="1"/>
  <c r="J2" i="10"/>
  <c r="H13" i="18"/>
  <c r="Q39" i="14" s="1"/>
  <c r="Z39" i="14" s="1"/>
  <c r="F97" i="10"/>
  <c r="D97" i="10"/>
  <c r="G97" i="10"/>
  <c r="H97" i="10"/>
  <c r="I97" i="10"/>
  <c r="E97" i="10"/>
  <c r="D101" i="10"/>
  <c r="G101" i="10"/>
  <c r="F101" i="10"/>
  <c r="H101" i="10"/>
  <c r="I101" i="10"/>
  <c r="E101" i="10"/>
  <c r="G100" i="10"/>
  <c r="H100" i="10"/>
  <c r="D100" i="10"/>
  <c r="E100" i="10"/>
  <c r="I100" i="10"/>
  <c r="F100" i="10"/>
  <c r="E99" i="10"/>
  <c r="I99" i="10"/>
  <c r="D99" i="10"/>
  <c r="F99" i="10"/>
  <c r="G99" i="10"/>
  <c r="H99" i="10"/>
  <c r="F98" i="10"/>
  <c r="G98" i="10"/>
  <c r="H98" i="10"/>
  <c r="E98" i="10"/>
  <c r="D98" i="10"/>
  <c r="I98" i="10"/>
  <c r="F20" i="18"/>
  <c r="O35" i="14" s="1"/>
  <c r="Q46" i="14" l="1"/>
  <c r="Q12" i="19" s="1"/>
  <c r="H6" i="22" s="1"/>
  <c r="H3" i="18"/>
  <c r="H4" i="24" s="1"/>
  <c r="I2" i="10"/>
  <c r="C8" i="24"/>
  <c r="C13" i="18"/>
  <c r="L39" i="14" s="1"/>
  <c r="U39" i="14" s="1"/>
  <c r="B8" i="24"/>
  <c r="B13" i="18"/>
  <c r="K39" i="14" s="1"/>
  <c r="T39" i="14" s="1"/>
  <c r="G8" i="24"/>
  <c r="G3" i="24" s="1"/>
  <c r="G13" i="18"/>
  <c r="F8" i="24"/>
  <c r="F13" i="18"/>
  <c r="O39" i="14" s="1"/>
  <c r="X39" i="14" s="1"/>
  <c r="E8" i="24"/>
  <c r="E13" i="18"/>
  <c r="N39" i="14" s="1"/>
  <c r="W39" i="14" s="1"/>
  <c r="D8" i="24"/>
  <c r="D13" i="18"/>
  <c r="M39" i="14" s="1"/>
  <c r="V39" i="14" s="1"/>
  <c r="X35" i="14"/>
  <c r="Z46" i="14" l="1"/>
  <c r="Z12" i="19" s="1"/>
  <c r="Z13" i="19" s="1"/>
  <c r="Q13" i="19" s="1"/>
  <c r="I33" i="23"/>
  <c r="E33" i="23"/>
  <c r="F33" i="23"/>
  <c r="G33" i="23"/>
  <c r="D33" i="23"/>
  <c r="C33" i="23"/>
  <c r="H33" i="23"/>
  <c r="G3" i="18"/>
  <c r="G4" i="24" s="1"/>
  <c r="P39" i="14"/>
  <c r="C23" i="32"/>
  <c r="C25" i="8"/>
  <c r="B29" i="12" s="1"/>
  <c r="K26" i="14" s="1"/>
  <c r="Y39" i="14" l="1"/>
  <c r="P46" i="14"/>
  <c r="G49" i="32"/>
  <c r="F21" i="12"/>
  <c r="G12" i="32"/>
  <c r="G14" i="8"/>
  <c r="F25" i="12" s="1"/>
  <c r="O23" i="14" s="1"/>
  <c r="G51" i="32"/>
  <c r="H103" i="33"/>
  <c r="H121" i="10"/>
  <c r="G61" i="8"/>
  <c r="F31" i="13" s="1"/>
  <c r="G58" i="32"/>
  <c r="G50" i="32"/>
  <c r="F31" i="12"/>
  <c r="O11" i="14" l="1"/>
  <c r="X11" i="14" s="1"/>
  <c r="O18" i="14"/>
  <c r="X18" i="14" s="1"/>
  <c r="F12" i="24"/>
  <c r="Y46" i="14"/>
  <c r="Y12" i="19" s="1"/>
  <c r="Y13" i="19" s="1"/>
  <c r="P13" i="19" s="1"/>
  <c r="P12" i="19"/>
  <c r="G6" i="22" s="1"/>
  <c r="C35" i="32"/>
  <c r="C37" i="8"/>
  <c r="B23" i="13" s="1"/>
  <c r="C40" i="8"/>
  <c r="C38" i="32"/>
  <c r="C32" i="32"/>
  <c r="C34" i="8"/>
  <c r="G34" i="32"/>
  <c r="G36" i="8"/>
  <c r="H105" i="33"/>
  <c r="H123" i="10"/>
  <c r="G39" i="32"/>
  <c r="G41" i="8"/>
  <c r="F25" i="13" s="1"/>
  <c r="G103" i="33"/>
  <c r="G121" i="10"/>
  <c r="G19" i="32"/>
  <c r="G21" i="8"/>
  <c r="F16" i="13" s="1"/>
  <c r="G11" i="32"/>
  <c r="G13" i="8"/>
  <c r="H106" i="33"/>
  <c r="H124" i="10"/>
  <c r="F16" i="18" s="1"/>
  <c r="O36" i="14" s="1"/>
  <c r="H104" i="33"/>
  <c r="H122" i="10"/>
  <c r="F13" i="24" s="1"/>
  <c r="F103" i="33"/>
  <c r="F121" i="10"/>
  <c r="D103" i="33"/>
  <c r="D121" i="10"/>
  <c r="G17" i="32"/>
  <c r="G19" i="8"/>
  <c r="G45" i="32"/>
  <c r="G47" i="8"/>
  <c r="G5" i="32"/>
  <c r="G7" i="8"/>
  <c r="E103" i="33"/>
  <c r="E121" i="10"/>
  <c r="G6" i="32"/>
  <c r="G8" i="8"/>
  <c r="G57" i="32"/>
  <c r="G60" i="8"/>
  <c r="G33" i="32"/>
  <c r="G35" i="8"/>
  <c r="C12" i="24" l="1"/>
  <c r="B12" i="24"/>
  <c r="D12" i="24"/>
  <c r="E12" i="24"/>
  <c r="H2" i="10"/>
  <c r="B13" i="12"/>
  <c r="I32" i="23"/>
  <c r="D32" i="23"/>
  <c r="G32" i="23"/>
  <c r="H32" i="23"/>
  <c r="C32" i="23"/>
  <c r="F32" i="23"/>
  <c r="E32" i="23"/>
  <c r="F7" i="24"/>
  <c r="F3" i="24" s="1"/>
  <c r="G20" i="8"/>
  <c r="F15" i="13" s="1"/>
  <c r="G18" i="32"/>
  <c r="F22" i="13"/>
  <c r="F22" i="12"/>
  <c r="E104" i="33"/>
  <c r="E122" i="10"/>
  <c r="C13" i="24" s="1"/>
  <c r="F11" i="13"/>
  <c r="F15" i="18"/>
  <c r="O42" i="14" s="1"/>
  <c r="X42" i="14" s="1"/>
  <c r="G12" i="8"/>
  <c r="G10" i="32"/>
  <c r="X36" i="14"/>
  <c r="G17" i="8"/>
  <c r="F13" i="13" s="1"/>
  <c r="G15" i="32"/>
  <c r="F122" i="10"/>
  <c r="D13" i="24" s="1"/>
  <c r="F104" i="33"/>
  <c r="G122" i="10"/>
  <c r="E13" i="24" s="1"/>
  <c r="G104" i="33"/>
  <c r="F30" i="13"/>
  <c r="F27" i="12"/>
  <c r="O25" i="14" s="1"/>
  <c r="F8" i="13"/>
  <c r="G39" i="8"/>
  <c r="G11" i="8"/>
  <c r="G9" i="32"/>
  <c r="D104" i="33"/>
  <c r="D122" i="10"/>
  <c r="B13" i="24" s="1"/>
  <c r="F14" i="18"/>
  <c r="D40" i="8"/>
  <c r="K9" i="14" l="1"/>
  <c r="T9" i="14" s="1"/>
  <c r="O21" i="14"/>
  <c r="X21" i="14" s="1"/>
  <c r="C14" i="18"/>
  <c r="L41" i="14" s="1"/>
  <c r="U41" i="14" s="1"/>
  <c r="C52" i="32"/>
  <c r="E19" i="32"/>
  <c r="E21" i="8"/>
  <c r="D16" i="13" s="1"/>
  <c r="C25" i="32"/>
  <c r="C27" i="8"/>
  <c r="E50" i="32"/>
  <c r="D31" i="12"/>
  <c r="D20" i="8"/>
  <c r="C15" i="13" s="1"/>
  <c r="D18" i="32"/>
  <c r="E14" i="18"/>
  <c r="D50" i="32"/>
  <c r="C31" i="12"/>
  <c r="C48" i="32"/>
  <c r="F10" i="13"/>
  <c r="F20" i="8"/>
  <c r="E15" i="13" s="1"/>
  <c r="F18" i="32"/>
  <c r="E20" i="8"/>
  <c r="D15" i="13" s="1"/>
  <c r="E18" i="32"/>
  <c r="C47" i="32"/>
  <c r="C49" i="8"/>
  <c r="O41" i="14"/>
  <c r="F3" i="18"/>
  <c r="F4" i="24" s="1"/>
  <c r="E49" i="32"/>
  <c r="D21" i="12"/>
  <c r="F50" i="32"/>
  <c r="E31" i="12"/>
  <c r="C29" i="32"/>
  <c r="C31" i="8"/>
  <c r="C20" i="8"/>
  <c r="B15" i="13" s="1"/>
  <c r="C18" i="32"/>
  <c r="F24" i="13"/>
  <c r="F23" i="12"/>
  <c r="O22" i="14" s="1"/>
  <c r="B14" i="18"/>
  <c r="C49" i="32"/>
  <c r="B21" i="12"/>
  <c r="D14" i="18"/>
  <c r="D38" i="32"/>
  <c r="C6" i="32"/>
  <c r="C17" i="32"/>
  <c r="C5" i="32"/>
  <c r="C26" i="32"/>
  <c r="K18" i="14" l="1"/>
  <c r="T18" i="14" s="1"/>
  <c r="L11" i="14"/>
  <c r="U11" i="14" s="1"/>
  <c r="N11" i="14"/>
  <c r="W11" i="14" s="1"/>
  <c r="M18" i="14"/>
  <c r="V18" i="14" s="1"/>
  <c r="M11" i="14"/>
  <c r="V11" i="14" s="1"/>
  <c r="C13" i="32"/>
  <c r="C15" i="8"/>
  <c r="D19" i="32"/>
  <c r="D21" i="8"/>
  <c r="C16" i="13" s="1"/>
  <c r="C20" i="32"/>
  <c r="C22" i="8"/>
  <c r="C57" i="32"/>
  <c r="C60" i="8"/>
  <c r="E45" i="32"/>
  <c r="E47" i="8"/>
  <c r="D57" i="32"/>
  <c r="D60" i="8"/>
  <c r="F106" i="33"/>
  <c r="F124" i="10"/>
  <c r="D16" i="18" s="1"/>
  <c r="M36" i="14" s="1"/>
  <c r="C11" i="32"/>
  <c r="C13" i="8"/>
  <c r="C34" i="32"/>
  <c r="C36" i="8"/>
  <c r="F39" i="32"/>
  <c r="F41" i="8"/>
  <c r="E25" i="13" s="1"/>
  <c r="F45" i="32"/>
  <c r="F47" i="8"/>
  <c r="F17" i="32"/>
  <c r="F19" i="8"/>
  <c r="C50" i="32"/>
  <c r="B31" i="12"/>
  <c r="M41" i="14"/>
  <c r="V41" i="14" s="1"/>
  <c r="E61" i="8"/>
  <c r="D31" i="13" s="1"/>
  <c r="E58" i="32"/>
  <c r="G106" i="33"/>
  <c r="G124" i="10"/>
  <c r="E16" i="18" s="1"/>
  <c r="N36" i="14" s="1"/>
  <c r="E12" i="8"/>
  <c r="E10" i="32"/>
  <c r="D17" i="32"/>
  <c r="D19" i="8"/>
  <c r="C31" i="32"/>
  <c r="C33" i="8"/>
  <c r="B19" i="12" s="1"/>
  <c r="E5" i="32"/>
  <c r="E7" i="8"/>
  <c r="C54" i="32"/>
  <c r="F49" i="32"/>
  <c r="E21" i="12"/>
  <c r="C33" i="32"/>
  <c r="C35" i="8"/>
  <c r="K41" i="14"/>
  <c r="T41" i="14" s="1"/>
  <c r="C28" i="32"/>
  <c r="C30" i="8"/>
  <c r="E17" i="32"/>
  <c r="E19" i="8"/>
  <c r="C53" i="32"/>
  <c r="E11" i="32"/>
  <c r="E13" i="8"/>
  <c r="C39" i="32"/>
  <c r="C41" i="8"/>
  <c r="B25" i="13" s="1"/>
  <c r="C44" i="32"/>
  <c r="C46" i="8"/>
  <c r="B28" i="12" s="1"/>
  <c r="C41" i="32"/>
  <c r="C43" i="8"/>
  <c r="B14" i="12" s="1"/>
  <c r="C27" i="32"/>
  <c r="C29" i="8"/>
  <c r="E33" i="32"/>
  <c r="E35" i="8"/>
  <c r="F6" i="32"/>
  <c r="F8" i="8"/>
  <c r="C24" i="32"/>
  <c r="C26" i="8"/>
  <c r="E106" i="33"/>
  <c r="E124" i="10"/>
  <c r="C16" i="18" s="1"/>
  <c r="L36" i="14" s="1"/>
  <c r="F57" i="32"/>
  <c r="F60" i="8"/>
  <c r="C14" i="32"/>
  <c r="C16" i="8"/>
  <c r="C43" i="32"/>
  <c r="C45" i="8"/>
  <c r="B24" i="12" s="1"/>
  <c r="D5" i="32"/>
  <c r="D7" i="8"/>
  <c r="C16" i="32"/>
  <c r="C18" i="8"/>
  <c r="C42" i="32"/>
  <c r="C44" i="8"/>
  <c r="B15" i="12" s="1"/>
  <c r="F5" i="32"/>
  <c r="F7" i="8"/>
  <c r="N41" i="14"/>
  <c r="W41" i="14" s="1"/>
  <c r="F19" i="32"/>
  <c r="F21" i="8"/>
  <c r="E16" i="13" s="1"/>
  <c r="C56" i="32"/>
  <c r="C59" i="8"/>
  <c r="B29" i="13" s="1"/>
  <c r="C22" i="32"/>
  <c r="C24" i="8"/>
  <c r="B18" i="13" s="1"/>
  <c r="C40" i="32"/>
  <c r="C42" i="8"/>
  <c r="D11" i="32"/>
  <c r="D13" i="8"/>
  <c r="F33" i="32"/>
  <c r="F35" i="8"/>
  <c r="D61" i="8"/>
  <c r="C31" i="13" s="1"/>
  <c r="D58" i="32"/>
  <c r="X41" i="14"/>
  <c r="O46" i="14"/>
  <c r="D12" i="8"/>
  <c r="D10" i="32"/>
  <c r="C13" i="12"/>
  <c r="L9" i="14" s="1"/>
  <c r="K16" i="14" l="1"/>
  <c r="T16" i="14" s="1"/>
  <c r="K15" i="14"/>
  <c r="T15" i="14" s="1"/>
  <c r="K20" i="14"/>
  <c r="T20" i="14" s="1"/>
  <c r="K11" i="14"/>
  <c r="T11" i="14" s="1"/>
  <c r="K12" i="14"/>
  <c r="T12" i="14" s="1"/>
  <c r="K19" i="14"/>
  <c r="T19" i="14" s="1"/>
  <c r="N18" i="14"/>
  <c r="W18" i="14" s="1"/>
  <c r="B16" i="12"/>
  <c r="D6" i="32"/>
  <c r="D8" i="8"/>
  <c r="E57" i="32"/>
  <c r="E60" i="8"/>
  <c r="B27" i="12"/>
  <c r="K25" i="14" s="1"/>
  <c r="B30" i="13"/>
  <c r="V36" i="14"/>
  <c r="C17" i="8"/>
  <c r="B13" i="13" s="1"/>
  <c r="C15" i="32"/>
  <c r="B12" i="13"/>
  <c r="B20" i="13"/>
  <c r="C12" i="8"/>
  <c r="B9" i="12" s="1"/>
  <c r="K5" i="14" s="1"/>
  <c r="C10" i="32"/>
  <c r="C30" i="32"/>
  <c r="C32" i="8"/>
  <c r="B21" i="13" s="1"/>
  <c r="D22" i="12"/>
  <c r="E6" i="32"/>
  <c r="E8" i="8"/>
  <c r="D8" i="13" s="1"/>
  <c r="D17" i="8"/>
  <c r="C13" i="13" s="1"/>
  <c r="D15" i="32"/>
  <c r="B14" i="13"/>
  <c r="E30" i="13"/>
  <c r="E27" i="12"/>
  <c r="C19" i="32"/>
  <c r="C21" i="8"/>
  <c r="B16" i="13" s="1"/>
  <c r="F11" i="32"/>
  <c r="F13" i="8"/>
  <c r="X46" i="14"/>
  <c r="E8" i="13"/>
  <c r="C61" i="8"/>
  <c r="B31" i="13" s="1"/>
  <c r="C58" i="32"/>
  <c r="E17" i="8"/>
  <c r="D13" i="13" s="1"/>
  <c r="E15" i="32"/>
  <c r="C30" i="13"/>
  <c r="C27" i="12"/>
  <c r="C11" i="8"/>
  <c r="C9" i="32"/>
  <c r="F39" i="8"/>
  <c r="F37" i="32"/>
  <c r="F11" i="8"/>
  <c r="F9" i="32"/>
  <c r="C21" i="32"/>
  <c r="C23" i="8"/>
  <c r="B17" i="13" s="1"/>
  <c r="B19" i="13"/>
  <c r="E22" i="12"/>
  <c r="E39" i="32"/>
  <c r="E41" i="8"/>
  <c r="D25" i="13" s="1"/>
  <c r="D33" i="32"/>
  <c r="D35" i="8"/>
  <c r="C8" i="13"/>
  <c r="W36" i="14"/>
  <c r="D106" i="33"/>
  <c r="D124" i="10"/>
  <c r="B16" i="18" s="1"/>
  <c r="K36" i="14" s="1"/>
  <c r="D39" i="8"/>
  <c r="D37" i="32"/>
  <c r="D11" i="8"/>
  <c r="C10" i="13" s="1"/>
  <c r="D9" i="32"/>
  <c r="D49" i="32"/>
  <c r="C21" i="12"/>
  <c r="U36" i="14"/>
  <c r="F12" i="8"/>
  <c r="F10" i="32"/>
  <c r="D39" i="32"/>
  <c r="D41" i="8"/>
  <c r="C25" i="13" s="1"/>
  <c r="E39" i="8"/>
  <c r="E37" i="32"/>
  <c r="E11" i="8"/>
  <c r="D10" i="13" s="1"/>
  <c r="E9" i="32"/>
  <c r="B22" i="12"/>
  <c r="B22" i="13"/>
  <c r="U9" i="14"/>
  <c r="K10" i="14" l="1"/>
  <c r="T10" i="14" s="1"/>
  <c r="K21" i="14"/>
  <c r="T21" i="14" s="1"/>
  <c r="L18" i="14"/>
  <c r="U18" i="14" s="1"/>
  <c r="N21" i="14"/>
  <c r="W21" i="14" s="1"/>
  <c r="M21" i="14"/>
  <c r="V21" i="14" s="1"/>
  <c r="N25" i="14"/>
  <c r="W25" i="14" s="1"/>
  <c r="L25" i="14"/>
  <c r="U25" i="14" s="1"/>
  <c r="B10" i="13"/>
  <c r="B20" i="12"/>
  <c r="B12" i="12"/>
  <c r="D45" i="32"/>
  <c r="D47" i="8"/>
  <c r="E10" i="13"/>
  <c r="F17" i="8"/>
  <c r="E13" i="13" s="1"/>
  <c r="F15" i="32"/>
  <c r="F61" i="8"/>
  <c r="E31" i="13" s="1"/>
  <c r="F58" i="32"/>
  <c r="C24" i="13"/>
  <c r="C23" i="12"/>
  <c r="B18" i="12"/>
  <c r="E24" i="13"/>
  <c r="E23" i="12"/>
  <c r="C22" i="12"/>
  <c r="T36" i="14"/>
  <c r="D24" i="13"/>
  <c r="D23" i="12"/>
  <c r="B11" i="12"/>
  <c r="C37" i="32"/>
  <c r="C39" i="8"/>
  <c r="C45" i="32"/>
  <c r="C47" i="8"/>
  <c r="D27" i="12"/>
  <c r="D30" i="13"/>
  <c r="K7" i="14" l="1"/>
  <c r="T7" i="14" s="1"/>
  <c r="K14" i="14"/>
  <c r="T14" i="14" s="1"/>
  <c r="K13" i="14"/>
  <c r="T13" i="14" s="1"/>
  <c r="K8" i="14"/>
  <c r="T8" i="14" s="1"/>
  <c r="M22" i="14"/>
  <c r="V22" i="14" s="1"/>
  <c r="L22" i="14"/>
  <c r="U22" i="14" s="1"/>
  <c r="M25" i="14"/>
  <c r="V25" i="14" s="1"/>
  <c r="L21" i="14"/>
  <c r="U21" i="14" s="1"/>
  <c r="N22" i="14"/>
  <c r="W22" i="14" s="1"/>
  <c r="B24" i="13"/>
  <c r="B23" i="12"/>
  <c r="K22" i="14" s="1"/>
  <c r="B17" i="12"/>
  <c r="B26" i="13"/>
  <c r="K17" i="14" l="1"/>
  <c r="T17" i="14" s="1"/>
  <c r="C12" i="32"/>
  <c r="C14" i="8"/>
  <c r="E12" i="32"/>
  <c r="E14" i="8"/>
  <c r="F12" i="32"/>
  <c r="F14" i="8"/>
  <c r="F51" i="32"/>
  <c r="E51" i="32"/>
  <c r="D51" i="32"/>
  <c r="C51" i="32"/>
  <c r="B27" i="13"/>
  <c r="D12" i="32"/>
  <c r="D14" i="8"/>
  <c r="E11" i="13" l="1"/>
  <c r="E25" i="12"/>
  <c r="C11" i="13"/>
  <c r="C25" i="12"/>
  <c r="D11" i="13"/>
  <c r="D25" i="12"/>
  <c r="B11" i="13"/>
  <c r="B25" i="12"/>
  <c r="K23" i="14" s="1"/>
  <c r="G105" i="33"/>
  <c r="G123" i="10"/>
  <c r="E105" i="33"/>
  <c r="E123" i="10"/>
  <c r="F105" i="33"/>
  <c r="F123" i="10"/>
  <c r="D105" i="33"/>
  <c r="D123" i="10"/>
  <c r="M23" i="14" l="1"/>
  <c r="V23" i="14" s="1"/>
  <c r="L23" i="14"/>
  <c r="U23" i="14" s="1"/>
  <c r="N23" i="14"/>
  <c r="W23" i="14" s="1"/>
  <c r="C7" i="24"/>
  <c r="C3" i="24" s="1"/>
  <c r="E2" i="10"/>
  <c r="B7" i="24"/>
  <c r="B3" i="24" s="1"/>
  <c r="D2" i="10"/>
  <c r="D7" i="24"/>
  <c r="D3" i="24" s="1"/>
  <c r="F2" i="10"/>
  <c r="E7" i="24"/>
  <c r="E3" i="24" s="1"/>
  <c r="G2" i="10"/>
  <c r="B15" i="18"/>
  <c r="D15" i="18"/>
  <c r="E15" i="18"/>
  <c r="C15" i="18"/>
  <c r="N42" i="14" l="1"/>
  <c r="E3" i="18"/>
  <c r="E4" i="24" s="1"/>
  <c r="M42" i="14"/>
  <c r="D3" i="18"/>
  <c r="D4" i="24" s="1"/>
  <c r="L42" i="14"/>
  <c r="C3" i="18"/>
  <c r="C4" i="24" s="1"/>
  <c r="K42" i="14"/>
  <c r="B3" i="18"/>
  <c r="B4" i="24" s="1"/>
  <c r="T42" i="14" l="1"/>
  <c r="K46" i="14"/>
  <c r="V42" i="14"/>
  <c r="M46" i="14"/>
  <c r="W42" i="14"/>
  <c r="N46" i="14"/>
  <c r="U42" i="14"/>
  <c r="L46" i="14"/>
  <c r="U46" i="14" l="1"/>
  <c r="W46" i="14"/>
  <c r="V46" i="14"/>
  <c r="T46" i="14"/>
  <c r="D14" i="32" l="1"/>
  <c r="D16" i="8"/>
  <c r="E43" i="32"/>
  <c r="E45" i="8"/>
  <c r="D24" i="12" s="1"/>
  <c r="E21" i="32"/>
  <c r="E23" i="8"/>
  <c r="D17" i="12" s="1"/>
  <c r="D48" i="32"/>
  <c r="E25" i="32"/>
  <c r="E27" i="8"/>
  <c r="D24" i="32"/>
  <c r="D26" i="8"/>
  <c r="D43" i="32"/>
  <c r="D45" i="8"/>
  <c r="C24" i="12" s="1"/>
  <c r="E24" i="32"/>
  <c r="E26" i="8"/>
  <c r="D25" i="32"/>
  <c r="D27" i="8"/>
  <c r="E41" i="32"/>
  <c r="E43" i="8"/>
  <c r="D31" i="32"/>
  <c r="D33" i="8"/>
  <c r="E3" i="32"/>
  <c r="E5" i="8"/>
  <c r="D21" i="32"/>
  <c r="D23" i="8"/>
  <c r="C17" i="12" s="1"/>
  <c r="D44" i="32"/>
  <c r="D46" i="8"/>
  <c r="C28" i="12" s="1"/>
  <c r="E30" i="32"/>
  <c r="E32" i="8"/>
  <c r="E44" i="32"/>
  <c r="E46" i="8"/>
  <c r="D28" i="12" s="1"/>
  <c r="E48" i="32"/>
  <c r="D30" i="32"/>
  <c r="D32" i="8"/>
  <c r="E40" i="32"/>
  <c r="E42" i="8"/>
  <c r="M19" i="14" l="1"/>
  <c r="V19" i="14" s="1"/>
  <c r="L20" i="14"/>
  <c r="U20" i="14" s="1"/>
  <c r="M20" i="14"/>
  <c r="V20" i="14" s="1"/>
  <c r="L19" i="14"/>
  <c r="U19" i="14" s="1"/>
  <c r="M17" i="14"/>
  <c r="V17" i="14" s="1"/>
  <c r="L17" i="14"/>
  <c r="U17" i="14" s="1"/>
  <c r="C21" i="13"/>
  <c r="E42" i="32"/>
  <c r="E44" i="8"/>
  <c r="D15" i="12" s="1"/>
  <c r="E16" i="32"/>
  <c r="E18" i="8"/>
  <c r="G3" i="32"/>
  <c r="G5" i="8"/>
  <c r="D42" i="32"/>
  <c r="D44" i="8"/>
  <c r="C15" i="12" s="1"/>
  <c r="D20" i="32"/>
  <c r="D22" i="8"/>
  <c r="C7" i="32"/>
  <c r="C9" i="8"/>
  <c r="E28" i="32"/>
  <c r="E30" i="8"/>
  <c r="D20" i="12" s="1"/>
  <c r="D28" i="32"/>
  <c r="D30" i="8"/>
  <c r="C20" i="12" s="1"/>
  <c r="E27" i="32"/>
  <c r="E29" i="8"/>
  <c r="F16" i="32"/>
  <c r="F18" i="8"/>
  <c r="F44" i="32"/>
  <c r="F46" i="8"/>
  <c r="E28" i="12" s="1"/>
  <c r="F21" i="32"/>
  <c r="F23" i="8"/>
  <c r="E17" i="12" s="1"/>
  <c r="G44" i="32"/>
  <c r="G46" i="8"/>
  <c r="F28" i="12" s="1"/>
  <c r="D27" i="32"/>
  <c r="D29" i="8"/>
  <c r="F14" i="32"/>
  <c r="F16" i="8"/>
  <c r="D26" i="13"/>
  <c r="D55" i="8"/>
  <c r="D52" i="32"/>
  <c r="D18" i="12"/>
  <c r="E20" i="32"/>
  <c r="E22" i="8"/>
  <c r="D22" i="32"/>
  <c r="D24" i="8"/>
  <c r="E14" i="32"/>
  <c r="E16" i="8"/>
  <c r="E56" i="32"/>
  <c r="E59" i="8"/>
  <c r="D29" i="13" s="1"/>
  <c r="E34" i="32"/>
  <c r="E36" i="8"/>
  <c r="D22" i="13" s="1"/>
  <c r="D47" i="32"/>
  <c r="D56" i="32"/>
  <c r="D59" i="8"/>
  <c r="C29" i="13" s="1"/>
  <c r="G25" i="32"/>
  <c r="G27" i="8"/>
  <c r="F43" i="32"/>
  <c r="F45" i="8"/>
  <c r="E24" i="12" s="1"/>
  <c r="D29" i="32"/>
  <c r="D31" i="8"/>
  <c r="G43" i="32"/>
  <c r="G45" i="8"/>
  <c r="F24" i="12" s="1"/>
  <c r="D13" i="32"/>
  <c r="D15" i="8"/>
  <c r="C12" i="13" s="1"/>
  <c r="E13" i="32"/>
  <c r="E15" i="8"/>
  <c r="E47" i="32"/>
  <c r="E22" i="32"/>
  <c r="E24" i="8"/>
  <c r="F25" i="32"/>
  <c r="F27" i="8"/>
  <c r="F31" i="32"/>
  <c r="F33" i="8"/>
  <c r="E56" i="8"/>
  <c r="E53" i="32"/>
  <c r="G21" i="32"/>
  <c r="G23" i="8"/>
  <c r="F17" i="12" s="1"/>
  <c r="D7" i="32"/>
  <c r="D9" i="8"/>
  <c r="E29" i="32"/>
  <c r="E31" i="8"/>
  <c r="D41" i="32"/>
  <c r="D43" i="8"/>
  <c r="D26" i="32"/>
  <c r="D28" i="8"/>
  <c r="F13" i="32"/>
  <c r="F15" i="8"/>
  <c r="F28" i="32"/>
  <c r="F30" i="8"/>
  <c r="D34" i="32"/>
  <c r="D36" i="8"/>
  <c r="C22" i="13" s="1"/>
  <c r="D4" i="32"/>
  <c r="D6" i="8"/>
  <c r="E26" i="32"/>
  <c r="E28" i="8"/>
  <c r="D19" i="13" s="1"/>
  <c r="G48" i="32"/>
  <c r="D57" i="8"/>
  <c r="D54" i="32"/>
  <c r="D56" i="8"/>
  <c r="D53" i="32"/>
  <c r="E8" i="32"/>
  <c r="E10" i="8"/>
  <c r="E31" i="32"/>
  <c r="E33" i="8"/>
  <c r="D21" i="13" s="1"/>
  <c r="D16" i="32"/>
  <c r="D18" i="8"/>
  <c r="D40" i="32"/>
  <c r="D42" i="8"/>
  <c r="E7" i="32"/>
  <c r="E9" i="8"/>
  <c r="F48" i="32"/>
  <c r="N20" i="14" l="1"/>
  <c r="W20" i="14" s="1"/>
  <c r="M15" i="14"/>
  <c r="V15" i="14" s="1"/>
  <c r="M13" i="14"/>
  <c r="V13" i="14" s="1"/>
  <c r="L15" i="14"/>
  <c r="U15" i="14" s="1"/>
  <c r="O19" i="14"/>
  <c r="X19" i="14" s="1"/>
  <c r="O20" i="14"/>
  <c r="X20" i="14" s="1"/>
  <c r="M14" i="14"/>
  <c r="V14" i="14" s="1"/>
  <c r="N17" i="14"/>
  <c r="W17" i="14" s="1"/>
  <c r="N19" i="14"/>
  <c r="W19" i="14" s="1"/>
  <c r="L14" i="14"/>
  <c r="U14" i="14" s="1"/>
  <c r="O17" i="14"/>
  <c r="X17" i="14" s="1"/>
  <c r="D9" i="13"/>
  <c r="C9" i="12"/>
  <c r="E12" i="13"/>
  <c r="D14" i="12"/>
  <c r="C19" i="12"/>
  <c r="C14" i="12"/>
  <c r="D19" i="12"/>
  <c r="F26" i="32"/>
  <c r="F28" i="8"/>
  <c r="C3" i="32"/>
  <c r="C5" i="8"/>
  <c r="G22" i="32"/>
  <c r="G24" i="8"/>
  <c r="G30" i="32"/>
  <c r="G32" i="8"/>
  <c r="G13" i="32"/>
  <c r="G15" i="8"/>
  <c r="G42" i="32"/>
  <c r="G44" i="8"/>
  <c r="F15" i="12" s="1"/>
  <c r="G29" i="32"/>
  <c r="G31" i="8"/>
  <c r="G16" i="32"/>
  <c r="G18" i="8"/>
  <c r="F22" i="32"/>
  <c r="F24" i="8"/>
  <c r="F30" i="32"/>
  <c r="F32" i="8"/>
  <c r="E21" i="13" s="1"/>
  <c r="G14" i="32"/>
  <c r="G16" i="8"/>
  <c r="F42" i="32"/>
  <c r="F44" i="8"/>
  <c r="E15" i="12" s="1"/>
  <c r="F29" i="32"/>
  <c r="F31" i="8"/>
  <c r="G8" i="32"/>
  <c r="G10" i="8"/>
  <c r="C4" i="32"/>
  <c r="C6" i="8"/>
  <c r="F47" i="32"/>
  <c r="D3" i="32"/>
  <c r="D5" i="8"/>
  <c r="G40" i="32"/>
  <c r="G42" i="8"/>
  <c r="F27" i="32"/>
  <c r="F29" i="8"/>
  <c r="F24" i="32"/>
  <c r="F26" i="8"/>
  <c r="F40" i="32"/>
  <c r="F42" i="8"/>
  <c r="F8" i="32"/>
  <c r="F10" i="8"/>
  <c r="C26" i="13"/>
  <c r="D8" i="32"/>
  <c r="D10" i="8"/>
  <c r="C9" i="13" s="1"/>
  <c r="D12" i="13"/>
  <c r="C27" i="13"/>
  <c r="E4" i="32"/>
  <c r="E6" i="8"/>
  <c r="C20" i="13"/>
  <c r="E12" i="12"/>
  <c r="E14" i="13"/>
  <c r="C19" i="13"/>
  <c r="F7" i="32"/>
  <c r="F9" i="8"/>
  <c r="F34" i="32"/>
  <c r="F36" i="8"/>
  <c r="E22" i="13" s="1"/>
  <c r="G41" i="32"/>
  <c r="G43" i="8"/>
  <c r="G20" i="32"/>
  <c r="G22" i="8"/>
  <c r="C11" i="12"/>
  <c r="C18" i="12"/>
  <c r="G28" i="32"/>
  <c r="G30" i="8"/>
  <c r="G56" i="8"/>
  <c r="G53" i="32"/>
  <c r="G24" i="32"/>
  <c r="G26" i="8"/>
  <c r="E23" i="32"/>
  <c r="E25" i="8"/>
  <c r="D29" i="12" s="1"/>
  <c r="F41" i="32"/>
  <c r="F43" i="8"/>
  <c r="F20" i="32"/>
  <c r="F22" i="8"/>
  <c r="C8" i="32"/>
  <c r="C10" i="8"/>
  <c r="B9" i="13" s="1"/>
  <c r="E57" i="8"/>
  <c r="D9" i="12" s="1"/>
  <c r="E54" i="32"/>
  <c r="D20" i="13"/>
  <c r="C16" i="12"/>
  <c r="C17" i="13"/>
  <c r="D12" i="12"/>
  <c r="D14" i="13"/>
  <c r="F3" i="32"/>
  <c r="F5" i="8"/>
  <c r="F56" i="32"/>
  <c r="F59" i="8"/>
  <c r="E29" i="13" s="1"/>
  <c r="G27" i="32"/>
  <c r="G29" i="8"/>
  <c r="G31" i="32"/>
  <c r="G33" i="8"/>
  <c r="D23" i="32"/>
  <c r="D25" i="8"/>
  <c r="C29" i="12" s="1"/>
  <c r="G47" i="32"/>
  <c r="G26" i="32"/>
  <c r="G28" i="8"/>
  <c r="G56" i="32"/>
  <c r="G59" i="8"/>
  <c r="F29" i="13" s="1"/>
  <c r="G7" i="32"/>
  <c r="G9" i="8"/>
  <c r="C12" i="12"/>
  <c r="C14" i="13"/>
  <c r="D16" i="12"/>
  <c r="D17" i="13"/>
  <c r="F55" i="8"/>
  <c r="F52" i="32"/>
  <c r="F56" i="8"/>
  <c r="F53" i="32"/>
  <c r="D11" i="12"/>
  <c r="E55" i="8"/>
  <c r="D8" i="12" s="1"/>
  <c r="M4" i="14" s="1"/>
  <c r="E52" i="32"/>
  <c r="M26" i="14" l="1"/>
  <c r="V26" i="14" s="1"/>
  <c r="L5" i="14"/>
  <c r="U5" i="14" s="1"/>
  <c r="L10" i="14"/>
  <c r="U10" i="14" s="1"/>
  <c r="L13" i="14"/>
  <c r="U13" i="14" s="1"/>
  <c r="N15" i="14"/>
  <c r="W15" i="14" s="1"/>
  <c r="M12" i="14"/>
  <c r="V12" i="14" s="1"/>
  <c r="L8" i="14"/>
  <c r="U8" i="14" s="1"/>
  <c r="L16" i="14"/>
  <c r="U16" i="14" s="1"/>
  <c r="M5" i="14"/>
  <c r="V5" i="14" s="1"/>
  <c r="L12" i="14"/>
  <c r="U12" i="14" s="1"/>
  <c r="M10" i="14"/>
  <c r="V10" i="14" s="1"/>
  <c r="L26" i="14"/>
  <c r="U26" i="14" s="1"/>
  <c r="M16" i="14"/>
  <c r="V16" i="14" s="1"/>
  <c r="M7" i="14"/>
  <c r="V7" i="14" s="1"/>
  <c r="L7" i="14"/>
  <c r="U7" i="14" s="1"/>
  <c r="M8" i="14"/>
  <c r="V8" i="14" s="1"/>
  <c r="N8" i="14"/>
  <c r="W8" i="14" s="1"/>
  <c r="O15" i="14"/>
  <c r="X15" i="14" s="1"/>
  <c r="E14" i="12"/>
  <c r="E20" i="13"/>
  <c r="C10" i="12"/>
  <c r="F9" i="13"/>
  <c r="E9" i="13"/>
  <c r="B10" i="12"/>
  <c r="K6" i="14" s="1"/>
  <c r="C18" i="13"/>
  <c r="E26" i="13"/>
  <c r="E20" i="12"/>
  <c r="F20" i="13"/>
  <c r="F12" i="13"/>
  <c r="D18" i="13"/>
  <c r="V4" i="14"/>
  <c r="F21" i="13"/>
  <c r="F19" i="12"/>
  <c r="G4" i="32"/>
  <c r="G6" i="8"/>
  <c r="F16" i="12"/>
  <c r="F17" i="13"/>
  <c r="F12" i="12"/>
  <c r="F14" i="13"/>
  <c r="G23" i="32"/>
  <c r="G25" i="8"/>
  <c r="F29" i="12" s="1"/>
  <c r="O26" i="14" s="1"/>
  <c r="E18" i="12"/>
  <c r="E19" i="13"/>
  <c r="F11" i="12"/>
  <c r="C7" i="13"/>
  <c r="C8" i="12"/>
  <c r="L4" i="14" s="1"/>
  <c r="D2" i="8"/>
  <c r="F23" i="32"/>
  <c r="F25" i="8"/>
  <c r="E29" i="12" s="1"/>
  <c r="F4" i="32"/>
  <c r="F6" i="8"/>
  <c r="E10" i="12" s="1"/>
  <c r="E16" i="12"/>
  <c r="E17" i="13"/>
  <c r="F14" i="12"/>
  <c r="D27" i="13"/>
  <c r="G57" i="8"/>
  <c r="F9" i="12" s="1"/>
  <c r="O5" i="14" s="1"/>
  <c r="G54" i="32"/>
  <c r="G55" i="8"/>
  <c r="F8" i="12" s="1"/>
  <c r="O4" i="14" s="1"/>
  <c r="G52" i="32"/>
  <c r="B7" i="13"/>
  <c r="C2" i="8"/>
  <c r="B8" i="12"/>
  <c r="K4" i="14" s="1"/>
  <c r="F57" i="8"/>
  <c r="E9" i="12" s="1"/>
  <c r="F54" i="32"/>
  <c r="F20" i="12"/>
  <c r="E8" i="12"/>
  <c r="N4" i="14" s="1"/>
  <c r="F18" i="12"/>
  <c r="F19" i="13"/>
  <c r="D10" i="12"/>
  <c r="D7" i="13"/>
  <c r="E2" i="8"/>
  <c r="F26" i="13"/>
  <c r="E18" i="13"/>
  <c r="E11" i="12"/>
  <c r="E19" i="12"/>
  <c r="K27" i="14" l="1"/>
  <c r="N12" i="14"/>
  <c r="W12" i="14" s="1"/>
  <c r="O14" i="14"/>
  <c r="X14" i="14" s="1"/>
  <c r="M6" i="14"/>
  <c r="M27" i="14" s="1"/>
  <c r="M3" i="14" s="1"/>
  <c r="L6" i="14"/>
  <c r="L27" i="14" s="1"/>
  <c r="L3" i="14" s="1"/>
  <c r="O7" i="14"/>
  <c r="X7" i="14" s="1"/>
  <c r="O10" i="14"/>
  <c r="X10" i="14" s="1"/>
  <c r="N6" i="14"/>
  <c r="W6" i="14" s="1"/>
  <c r="N14" i="14"/>
  <c r="W14" i="14" s="1"/>
  <c r="N16" i="14"/>
  <c r="W16" i="14" s="1"/>
  <c r="N13" i="14"/>
  <c r="W13" i="14" s="1"/>
  <c r="N7" i="14"/>
  <c r="W7" i="14" s="1"/>
  <c r="O12" i="14"/>
  <c r="X12" i="14" s="1"/>
  <c r="N10" i="14"/>
  <c r="W10" i="14" s="1"/>
  <c r="N26" i="14"/>
  <c r="W26" i="14" s="1"/>
  <c r="N5" i="14"/>
  <c r="O13" i="14"/>
  <c r="X13" i="14" s="1"/>
  <c r="O16" i="14"/>
  <c r="X16" i="14" s="1"/>
  <c r="O8" i="14"/>
  <c r="X8" i="14" s="1"/>
  <c r="F2" i="8"/>
  <c r="E3" i="13" s="1"/>
  <c r="E27" i="13"/>
  <c r="F18" i="13"/>
  <c r="F10" i="12"/>
  <c r="O6" i="14" s="1"/>
  <c r="F7" i="13"/>
  <c r="G2" i="8"/>
  <c r="F27" i="13"/>
  <c r="X4" i="14"/>
  <c r="T4" i="14"/>
  <c r="C3" i="13"/>
  <c r="C4" i="13" s="1"/>
  <c r="C3" i="12"/>
  <c r="C4" i="12" s="1"/>
  <c r="U4" i="14"/>
  <c r="B3" i="13"/>
  <c r="B4" i="13" s="1"/>
  <c r="B3" i="12"/>
  <c r="E7" i="13"/>
  <c r="D3" i="13"/>
  <c r="D4" i="13" s="1"/>
  <c r="D3" i="12"/>
  <c r="D4" i="12" s="1"/>
  <c r="W4" i="14"/>
  <c r="O27" i="14" l="1"/>
  <c r="O3" i="14" s="1"/>
  <c r="N27" i="14"/>
  <c r="N3" i="14" s="1"/>
  <c r="W3" i="14" s="1"/>
  <c r="W5" i="14"/>
  <c r="U6" i="14"/>
  <c r="V6" i="14"/>
  <c r="E3" i="12"/>
  <c r="E4" i="12" s="1"/>
  <c r="E4" i="13"/>
  <c r="B4" i="12"/>
  <c r="V27" i="14"/>
  <c r="V12" i="19" s="1"/>
  <c r="V13" i="19" s="1"/>
  <c r="M13" i="19" s="1"/>
  <c r="V3" i="14"/>
  <c r="M12" i="19"/>
  <c r="D6" i="22" s="1"/>
  <c r="F3" i="13"/>
  <c r="F4" i="13" s="1"/>
  <c r="F3" i="12"/>
  <c r="F4" i="12" s="1"/>
  <c r="T27" i="14"/>
  <c r="T12" i="19" s="1"/>
  <c r="T13" i="19" s="1"/>
  <c r="K13" i="19" s="1"/>
  <c r="K3" i="14"/>
  <c r="T3" i="14" s="1"/>
  <c r="K12" i="19"/>
  <c r="B6" i="22" s="1"/>
  <c r="U3" i="14"/>
  <c r="U27" i="14"/>
  <c r="U12" i="19" s="1"/>
  <c r="U13" i="19" s="1"/>
  <c r="L13" i="19" s="1"/>
  <c r="L12" i="19"/>
  <c r="C6" i="22" s="1"/>
  <c r="N12" i="19" l="1"/>
  <c r="E6" i="22" s="1"/>
  <c r="D30" i="23" s="1"/>
  <c r="W27" i="14"/>
  <c r="W12" i="19" s="1"/>
  <c r="W13" i="19" s="1"/>
  <c r="N13" i="19" s="1"/>
  <c r="T3" i="19"/>
  <c r="K3" i="19" s="1"/>
  <c r="V3" i="19"/>
  <c r="M3" i="19" s="1"/>
  <c r="U3" i="19"/>
  <c r="U4" i="19" s="1"/>
  <c r="L4" i="19" s="1"/>
  <c r="W3" i="19"/>
  <c r="W4" i="19" s="1"/>
  <c r="N4" i="19" s="1"/>
  <c r="H27" i="23"/>
  <c r="I27" i="23"/>
  <c r="H29" i="23"/>
  <c r="I29" i="23"/>
  <c r="H28" i="23"/>
  <c r="I28" i="23"/>
  <c r="X27" i="14"/>
  <c r="X12" i="19" s="1"/>
  <c r="X13" i="19" s="1"/>
  <c r="O13" i="19" s="1"/>
  <c r="O12" i="19"/>
  <c r="F6" i="22" s="1"/>
  <c r="F29" i="23"/>
  <c r="G29" i="23"/>
  <c r="E29" i="23"/>
  <c r="D29" i="23"/>
  <c r="C29" i="23"/>
  <c r="C27" i="23"/>
  <c r="F27" i="23"/>
  <c r="D27" i="23"/>
  <c r="E27" i="23"/>
  <c r="G27" i="23"/>
  <c r="F28" i="23"/>
  <c r="E28" i="23"/>
  <c r="D28" i="23"/>
  <c r="G28" i="23"/>
  <c r="C28" i="23"/>
  <c r="F30" i="23" l="1"/>
  <c r="G30" i="23"/>
  <c r="I30" i="23"/>
  <c r="H30" i="23"/>
  <c r="E30" i="23"/>
  <c r="C30" i="23"/>
  <c r="V4" i="19"/>
  <c r="M4" i="19" s="1"/>
  <c r="N3" i="19"/>
  <c r="L3" i="19"/>
  <c r="T4" i="19"/>
  <c r="K4" i="19" s="1"/>
  <c r="H31" i="23"/>
  <c r="I31" i="23"/>
  <c r="X3" i="14"/>
  <c r="G31" i="23"/>
  <c r="C31" i="23"/>
  <c r="G34" i="23" s="1"/>
  <c r="E31" i="23"/>
  <c r="D31" i="23"/>
  <c r="C35" i="23" s="1"/>
  <c r="F31" i="23"/>
  <c r="H39" i="23" l="1"/>
  <c r="F37" i="23"/>
  <c r="G40" i="23"/>
  <c r="I38" i="23"/>
  <c r="C39" i="23"/>
  <c r="D40" i="23"/>
  <c r="I40" i="23"/>
  <c r="X3" i="19"/>
  <c r="O3" i="19" s="1"/>
  <c r="E39" i="23"/>
  <c r="D39" i="23"/>
  <c r="I39" i="23"/>
  <c r="G39" i="23"/>
  <c r="F39" i="23"/>
  <c r="E38" i="23"/>
  <c r="F40" i="23"/>
  <c r="D38" i="23"/>
  <c r="I34" i="23"/>
  <c r="F38" i="23"/>
  <c r="C38" i="23"/>
  <c r="F34" i="23"/>
  <c r="H38" i="23"/>
  <c r="H35" i="23"/>
  <c r="D34" i="23"/>
  <c r="H40" i="23"/>
  <c r="E40" i="23"/>
  <c r="F35" i="23"/>
  <c r="E37" i="23"/>
  <c r="I35" i="23"/>
  <c r="C34" i="23"/>
  <c r="C37" i="23"/>
  <c r="G38" i="23"/>
  <c r="E35" i="23"/>
  <c r="C40" i="23"/>
  <c r="H34" i="23"/>
  <c r="I37" i="23"/>
  <c r="H37" i="23"/>
  <c r="G35" i="23"/>
  <c r="D37" i="23"/>
  <c r="D35" i="23"/>
  <c r="E34" i="23"/>
  <c r="G37" i="23"/>
  <c r="E8" i="23"/>
  <c r="G36" i="23" l="1"/>
  <c r="G3" i="23" s="1"/>
  <c r="O47" i="14" s="1"/>
  <c r="I36" i="23"/>
  <c r="I3" i="23" s="1"/>
  <c r="Q47" i="14" s="1"/>
  <c r="Q50" i="14" s="1"/>
  <c r="Z50" i="14" s="1"/>
  <c r="Z15" i="19" s="1"/>
  <c r="X4" i="19"/>
  <c r="O4" i="19" s="1"/>
  <c r="F36" i="23"/>
  <c r="E36" i="23"/>
  <c r="C36" i="23"/>
  <c r="D36" i="23"/>
  <c r="D3" i="23" s="1"/>
  <c r="H36" i="23"/>
  <c r="H3" i="23" s="1"/>
  <c r="X23" i="14" l="1"/>
  <c r="X22" i="14"/>
  <c r="E3" i="23"/>
  <c r="M47" i="14" s="1"/>
  <c r="L47" i="14"/>
  <c r="L50" i="14" s="1"/>
  <c r="U50" i="14" s="1"/>
  <c r="U15" i="19" s="1"/>
  <c r="P47" i="14"/>
  <c r="P50" i="14" s="1"/>
  <c r="Y50" i="14" s="1"/>
  <c r="Y15" i="19" s="1"/>
  <c r="C3" i="23"/>
  <c r="K47" i="14" s="1"/>
  <c r="F3" i="23"/>
  <c r="N47" i="14" s="1"/>
  <c r="Z36" i="19"/>
  <c r="Z16" i="19"/>
  <c r="Q16" i="19" s="1"/>
  <c r="Q15" i="19"/>
  <c r="Z47" i="14"/>
  <c r="Q30" i="14"/>
  <c r="Z30" i="14" s="1"/>
  <c r="Z6" i="19" s="1"/>
  <c r="O50" i="14"/>
  <c r="O30" i="14"/>
  <c r="X47" i="14"/>
  <c r="T22" i="14" l="1"/>
  <c r="T23" i="14"/>
  <c r="X6" i="14"/>
  <c r="X5" i="14"/>
  <c r="X25" i="14"/>
  <c r="X26" i="14"/>
  <c r="X30" i="14"/>
  <c r="X9" i="19" s="1"/>
  <c r="X50" i="14"/>
  <c r="X15" i="19" s="1"/>
  <c r="X36" i="19" s="1"/>
  <c r="P30" i="14"/>
  <c r="Y30" i="14" s="1"/>
  <c r="Y6" i="19" s="1"/>
  <c r="V47" i="14"/>
  <c r="M50" i="14"/>
  <c r="V50" i="14" s="1"/>
  <c r="V15" i="19" s="1"/>
  <c r="M15" i="19" s="1"/>
  <c r="M30" i="14"/>
  <c r="V30" i="14" s="1"/>
  <c r="V9" i="19" s="1"/>
  <c r="Y47" i="14"/>
  <c r="U47" i="14"/>
  <c r="T47" i="14"/>
  <c r="K30" i="14"/>
  <c r="K50" i="14"/>
  <c r="W47" i="14"/>
  <c r="N50" i="14"/>
  <c r="W50" i="14" s="1"/>
  <c r="W15" i="19" s="1"/>
  <c r="N15" i="19" s="1"/>
  <c r="N30" i="14"/>
  <c r="W30" i="14" s="1"/>
  <c r="W9" i="19" s="1"/>
  <c r="L30" i="14"/>
  <c r="U30" i="14" s="1"/>
  <c r="U9" i="19" s="1"/>
  <c r="U16" i="19"/>
  <c r="L16" i="19" s="1"/>
  <c r="L15" i="19"/>
  <c r="Y16" i="19"/>
  <c r="P16" i="19" s="1"/>
  <c r="Y36" i="19"/>
  <c r="P15" i="19"/>
  <c r="Z9" i="19"/>
  <c r="Z10" i="19" s="1"/>
  <c r="Q10" i="19" s="1"/>
  <c r="Z7" i="19"/>
  <c r="Q7" i="19" s="1"/>
  <c r="Q6" i="19"/>
  <c r="T50" i="14" l="1"/>
  <c r="T15" i="19" s="1"/>
  <c r="T16" i="19" s="1"/>
  <c r="K16" i="19" s="1"/>
  <c r="T25" i="14"/>
  <c r="T26" i="14"/>
  <c r="T30" i="14"/>
  <c r="T9" i="19" s="1"/>
  <c r="T10" i="19" s="1"/>
  <c r="K10" i="19" s="1"/>
  <c r="T6" i="14"/>
  <c r="T5" i="14"/>
  <c r="V16" i="19"/>
  <c r="M16" i="19" s="1"/>
  <c r="V6" i="19"/>
  <c r="M6" i="19" s="1"/>
  <c r="X6" i="19"/>
  <c r="O6" i="19" s="1"/>
  <c r="X16" i="19"/>
  <c r="O16" i="19" s="1"/>
  <c r="O15" i="19"/>
  <c r="Y9" i="19"/>
  <c r="Y18" i="19" s="1"/>
  <c r="Y19" i="19" s="1"/>
  <c r="P19" i="19" s="1"/>
  <c r="U6" i="19"/>
  <c r="U7" i="19" s="1"/>
  <c r="L7" i="19" s="1"/>
  <c r="W6" i="19"/>
  <c r="N6" i="19" s="1"/>
  <c r="W16" i="19"/>
  <c r="N16" i="19" s="1"/>
  <c r="Q9" i="19"/>
  <c r="Q18" i="19" s="1"/>
  <c r="Z18" i="19"/>
  <c r="Z19" i="19" s="1"/>
  <c r="Q19" i="19" s="1"/>
  <c r="P6" i="19"/>
  <c r="Y7" i="19"/>
  <c r="P7" i="19" s="1"/>
  <c r="U10" i="19"/>
  <c r="L10" i="19" s="1"/>
  <c r="L9" i="19"/>
  <c r="L18" i="19" s="1"/>
  <c r="U18" i="19"/>
  <c r="U19" i="19" s="1"/>
  <c r="L19" i="19" s="1"/>
  <c r="X10" i="19"/>
  <c r="O10" i="19" s="1"/>
  <c r="X18" i="19"/>
  <c r="X19" i="19" s="1"/>
  <c r="O19" i="19" s="1"/>
  <c r="O9" i="19"/>
  <c r="O18" i="19" s="1"/>
  <c r="V10" i="19"/>
  <c r="M10" i="19" s="1"/>
  <c r="M9" i="19"/>
  <c r="M18" i="19" s="1"/>
  <c r="V18" i="19"/>
  <c r="V19" i="19" s="1"/>
  <c r="M19" i="19" s="1"/>
  <c r="W18" i="19"/>
  <c r="W19" i="19" s="1"/>
  <c r="N19" i="19" s="1"/>
  <c r="N9" i="19"/>
  <c r="N18" i="19" s="1"/>
  <c r="W10" i="19"/>
  <c r="N10" i="19" s="1"/>
  <c r="K15" i="19" l="1"/>
  <c r="X7" i="19"/>
  <c r="O7" i="19" s="1"/>
  <c r="T6" i="19"/>
  <c r="K6" i="19" s="1"/>
  <c r="K9" i="19"/>
  <c r="M21" i="19" s="1"/>
  <c r="V21" i="19" s="1"/>
  <c r="V22" i="19" s="1"/>
  <c r="M22" i="19" s="1"/>
  <c r="L6" i="19"/>
  <c r="P9" i="19"/>
  <c r="P18" i="19" s="1"/>
  <c r="V7" i="19"/>
  <c r="M7" i="19" s="1"/>
  <c r="Y10" i="19"/>
  <c r="P10" i="19" s="1"/>
  <c r="W7" i="19"/>
  <c r="N7" i="19" s="1"/>
  <c r="T18" i="19"/>
  <c r="T19" i="19" s="1"/>
  <c r="K19" i="19" s="1"/>
  <c r="M24" i="19" l="1"/>
  <c r="M27" i="19" s="1"/>
  <c r="V27" i="19" s="1"/>
  <c r="K18" i="19"/>
  <c r="L21" i="19"/>
  <c r="U21" i="19" s="1"/>
  <c r="U22" i="19" s="1"/>
  <c r="L22" i="19" s="1"/>
  <c r="T7" i="19"/>
  <c r="K7" i="19" s="1"/>
  <c r="O21" i="19"/>
  <c r="X21" i="19" s="1"/>
  <c r="X22" i="19" s="1"/>
  <c r="O22" i="19" s="1"/>
  <c r="L24" i="19"/>
  <c r="U24" i="19" s="1"/>
  <c r="U25" i="19" s="1"/>
  <c r="L25" i="19" s="1"/>
  <c r="K21" i="19"/>
  <c r="T21" i="19" s="1"/>
  <c r="T22" i="19" s="1"/>
  <c r="K22" i="19" s="1"/>
  <c r="Q21" i="19"/>
  <c r="Z21" i="19" s="1"/>
  <c r="Z22" i="19" s="1"/>
  <c r="Q22" i="19" s="1"/>
  <c r="N21" i="19"/>
  <c r="W21" i="19" s="1"/>
  <c r="W22" i="19" s="1"/>
  <c r="N22" i="19" s="1"/>
  <c r="P24" i="19"/>
  <c r="P27" i="19" s="1"/>
  <c r="Y27" i="19" s="1"/>
  <c r="O24" i="19"/>
  <c r="X24" i="19" s="1"/>
  <c r="X25" i="19" s="1"/>
  <c r="O25" i="19" s="1"/>
  <c r="N24" i="19"/>
  <c r="N27" i="19" s="1"/>
  <c r="W27" i="19" s="1"/>
  <c r="K24" i="19"/>
  <c r="T24" i="19" s="1"/>
  <c r="T25" i="19" s="1"/>
  <c r="K25" i="19" s="1"/>
  <c r="Q24" i="19"/>
  <c r="Z24" i="19" s="1"/>
  <c r="Z25" i="19" s="1"/>
  <c r="Q25" i="19" s="1"/>
  <c r="P21" i="19"/>
  <c r="Y21" i="19" s="1"/>
  <c r="Y22" i="19" s="1"/>
  <c r="P22" i="19" s="1"/>
  <c r="V24" i="19" l="1"/>
  <c r="V25" i="19" s="1"/>
  <c r="M25" i="19" s="1"/>
  <c r="O27" i="19"/>
  <c r="X27" i="19" s="1"/>
  <c r="Y33" i="19" s="1"/>
  <c r="P33" i="19" s="1"/>
  <c r="Y24" i="19"/>
  <c r="Y25" i="19" s="1"/>
  <c r="P25" i="19" s="1"/>
  <c r="L27" i="19"/>
  <c r="U27" i="19" s="1"/>
  <c r="U28" i="19" s="1"/>
  <c r="K27" i="19"/>
  <c r="T27" i="19" s="1"/>
  <c r="T28" i="19" s="1"/>
  <c r="K28" i="19" s="1"/>
  <c r="Q27" i="19"/>
  <c r="Z27" i="19" s="1"/>
  <c r="Z28" i="19" s="1"/>
  <c r="W24" i="19"/>
  <c r="W25" i="19" s="1"/>
  <c r="N25" i="19" s="1"/>
  <c r="Y28" i="19"/>
  <c r="V28" i="19"/>
  <c r="W28" i="19"/>
  <c r="W33" i="19"/>
  <c r="N33" i="19" s="1"/>
  <c r="X28" i="19" l="1"/>
  <c r="Y34" i="19" s="1"/>
  <c r="P34" i="19" s="1"/>
  <c r="X33" i="19"/>
  <c r="O33" i="19" s="1"/>
  <c r="Z33" i="19"/>
  <c r="Q33" i="19" s="1"/>
  <c r="U33" i="19"/>
  <c r="L33" i="19" s="1"/>
  <c r="V33" i="19"/>
  <c r="M33" i="19" s="1"/>
  <c r="Z34" i="19"/>
  <c r="Q34" i="19" s="1"/>
  <c r="Q28" i="19"/>
  <c r="P28" i="19"/>
  <c r="Q36" i="19"/>
  <c r="N28" i="19"/>
  <c r="W34" i="19"/>
  <c r="N34" i="19" s="1"/>
  <c r="O36" i="19"/>
  <c r="U34" i="19"/>
  <c r="L34" i="19" s="1"/>
  <c r="L28" i="19"/>
  <c r="M28" i="19"/>
  <c r="V34" i="19"/>
  <c r="M34" i="19" s="1"/>
  <c r="P36" i="19"/>
  <c r="O28" i="19" l="1"/>
  <c r="X34" i="19"/>
  <c r="O34" i="19"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<sst xmlns="http://schemas.openxmlformats.org/spreadsheetml/2006/main" count="1723" uniqueCount="303">
  <si>
    <r>
      <rPr>
        <sz val="22"/>
        <color rgb="FF477391"/>
        <rFont val="Calibri"/>
        <family val="2"/>
        <scheme val="minor"/>
      </rPr>
      <t>Spring 2025</t>
    </r>
    <r>
      <rPr>
        <i/>
        <sz val="22"/>
        <color rgb="FF477391"/>
        <rFont val="Calibri"/>
        <family val="2"/>
        <scheme val="minor"/>
      </rPr>
      <t xml:space="preserve"> Economic and fiscal outlook</t>
    </r>
    <r>
      <rPr>
        <sz val="28"/>
        <color rgb="FF477391"/>
        <rFont val="Calibri"/>
        <family val="2"/>
        <scheme val="minor"/>
      </rPr>
      <t xml:space="preserve">
Ready-reckoners
</t>
    </r>
    <r>
      <rPr>
        <sz val="12"/>
        <color rgb="FF477391"/>
        <rFont val="Calibri"/>
        <family val="2"/>
        <scheme val="minor"/>
      </rPr>
      <t xml:space="preserve"> 11 August 2025</t>
    </r>
  </si>
  <si>
    <t>Correction 17 March 2026: previous version incorrectly had the oil price determinant impact incorrect by a factor of 10.</t>
  </si>
  <si>
    <t>Contents</t>
  </si>
  <si>
    <t>Inputs</t>
  </si>
  <si>
    <t>Scenario</t>
  </si>
  <si>
    <t>Outputs</t>
  </si>
  <si>
    <t>Receipts and spending summary tables</t>
  </si>
  <si>
    <t>Aggregates summary tables</t>
  </si>
  <si>
    <t>Summary charts</t>
  </si>
  <si>
    <t>Calculations</t>
  </si>
  <si>
    <t>Baseline and scenario determinants</t>
  </si>
  <si>
    <t>Determinants used for receipts</t>
  </si>
  <si>
    <t>Receipts ready-reckoners (£)</t>
  </si>
  <si>
    <t>Receipts ready-reckoners (per cent)</t>
  </si>
  <si>
    <t>Scenario effects on receipts</t>
  </si>
  <si>
    <t>Scenario effects on receipts by stream</t>
  </si>
  <si>
    <t>Scenario effects on receipts by determinant</t>
  </si>
  <si>
    <t>Receipts adjustments</t>
  </si>
  <si>
    <t>Determinants used for primary spending</t>
  </si>
  <si>
    <t>Primary spending ready-reckoners (£)</t>
  </si>
  <si>
    <t>Primary spending ready-reckoners (per cent)</t>
  </si>
  <si>
    <t>Scenario effects on primary spending</t>
  </si>
  <si>
    <t>Scenario effects on primary spending by stream</t>
  </si>
  <si>
    <t>Scenario effects on primary spending by determinant</t>
  </si>
  <si>
    <t>Primary spending adjustments</t>
  </si>
  <si>
    <t>Determinants used for debt interest</t>
  </si>
  <si>
    <t>Debt interest ready-reckoners (£)</t>
  </si>
  <si>
    <t>Scenario effects on debt interest</t>
  </si>
  <si>
    <t>Debt interest adjustments</t>
  </si>
  <si>
    <t xml:space="preserve">Notes </t>
  </si>
  <si>
    <t>This spreadsheet uses ready-reckoners consistent with the March 2025 EFO to allow its user to obtain quick estimates of the impact that a particular change in one or more economic variables would have on fiscal variables. It should be considered a guide only, with the results only an approximation of fully modelled fiscal variables and subject to important caveats. Even so, we consider it a useful tool and use something very similar for in-house scenario analysis.</t>
  </si>
  <si>
    <t>These ready-reckoners are based on the running of departmental models (principally those operated by HMRC and DWP) to calculate the impact of an illustrative change in macroeconomic variables. This is generally a 1 per cent change for variables expressed in levels, or a 1 percentage point change for changes for those expressed in rates or changes, but it is indicated on the table headings if a different metric is used. In some cases, a change in a particular variable will have consequences for subsequent variables. For example, CPI inflation being 1 percentage point higher will have an impact on the level of the CPI index, which affects other tax/spending streams. Variables which require calculation as a by-product are added on the right of the inputs tab.</t>
  </si>
  <si>
    <t>This spreadsheet contains a comprehensive level of detail and will allow a user to input a highly detailed macroeconomic scenario to obtain fiscal results. However, it is not a fully integrated macro-fiscal model. Therefore, caution should be taken by users on the plausibility of their scenario. The spreadsheet will produce calculations even if identities such as the income and expenditure components of GDP adding up are not met. And it places no restrictions on combinations of changes in macroeconomic variables - for example to ensure that the resulting scenario is not beyond the bounds of what has been witnessed historically or internationally. Users should consider these issues when deciding what changes in economic variables to test via these ready-reckoners.</t>
  </si>
  <si>
    <t>Ready-reckoners are calculated on the basis of small, illustrative changes to determinants of tax and spending bases (normally 1 per cent or 1 percentage point). This means that they are good approximations for scenarios that incorporate small changes relative to our most recent forecast, but become progressively less accurate as changes get larger. There are also limitations on the granularity of changes to determinants. This matters especially for progressive tax regimes such as income tax, for which differences in earnings growth at the top and the bottom of the distribution could have material implications in terms of tax receipts. Such compositional questions are beyond the scope of the ready-reckoners presented in this spreadsheet. This generates some additional uncertainty around the fiscal results that are generated via the ready-reckoners.</t>
  </si>
  <si>
    <t>The debt interest ready-reckoner should also be used with caution. It works on a simplified basis relative to true patterns of debt issuance by the Debt Management Office. It does not take account of the monthly path of RPI (used to determine the index-linked gilt uplift that feeds into accrued debt interest spending) and ignores the potential for decisions about changes in the term structure of debt issuance. It is therefore only an approximation of the results that would be obtained if debt interest were to be fully modelled.</t>
  </si>
  <si>
    <t>All assumptions and judgements underpinning these ready-reckoners have been taken by the OBR's Budget Responsibility Committee. As ever, we are grateful to OBR staff and to analysts in HMRC, DWP and the Treasury for their expertise and hard work through this process.</t>
  </si>
  <si>
    <t>Feedback and questions can be directed to obr.enquiries@obr.uk.</t>
  </si>
  <si>
    <t>Background information</t>
  </si>
  <si>
    <t>Questions about the management of public spending or departmental expenditure should be directed to the Treasury at: public.enquiries@hmtreasury.gov.uk.</t>
  </si>
  <si>
    <t>Questions on published public finances data should be directed to the ONS at public.sector.inquiries@ons.gov.uk</t>
  </si>
  <si>
    <t>Back to notes</t>
  </si>
  <si>
    <t>Scenario inputs (per cent differences unless otherwise stated)</t>
  </si>
  <si>
    <t>Calculated variables</t>
  </si>
  <si>
    <t>Difference in price</t>
  </si>
  <si>
    <t>Difference in rate</t>
  </si>
  <si>
    <t>Difference in</t>
  </si>
  <si>
    <t>Calculated: per cent difference in</t>
  </si>
  <si>
    <t>Calculated: difference in rate</t>
  </si>
  <si>
    <t>Calculated: difference in</t>
  </si>
  <si>
    <t>Calculated</t>
  </si>
  <si>
    <t>Earnings level</t>
  </si>
  <si>
    <t>Mixed income</t>
  </si>
  <si>
    <t>Employment</t>
  </si>
  <si>
    <t>Private dwelling investment</t>
  </si>
  <si>
    <t>Nominal consumer spending</t>
  </si>
  <si>
    <t>Real consumer spending</t>
  </si>
  <si>
    <t>Consumption of durables</t>
  </si>
  <si>
    <t>Non-oil, non-financial profits</t>
  </si>
  <si>
    <t>Private non-financial corporations' GFCF</t>
  </si>
  <si>
    <t>Financial profits</t>
  </si>
  <si>
    <t>Real GDP</t>
  </si>
  <si>
    <t>Non-seasonally adjusted nominal GDP</t>
  </si>
  <si>
    <t>Calendar year nominal GDP</t>
  </si>
  <si>
    <t>Equity prices</t>
  </si>
  <si>
    <t>House prices</t>
  </si>
  <si>
    <t>Property transactions</t>
  </si>
  <si>
    <t>Imports</t>
  </si>
  <si>
    <t>Personal deposits</t>
  </si>
  <si>
    <t>Oil price</t>
  </si>
  <si>
    <t>Gas price</t>
  </si>
  <si>
    <t>Wholesale electricity price</t>
  </si>
  <si>
    <t>Dollar/sterling exchange rate</t>
  </si>
  <si>
    <t>RPI inflation</t>
  </si>
  <si>
    <t>CPI inflation</t>
  </si>
  <si>
    <t>Bank Rate</t>
  </si>
  <si>
    <t>Deposit rate</t>
  </si>
  <si>
    <t>Long-term interest rates</t>
  </si>
  <si>
    <t>March-centred GDP</t>
  </si>
  <si>
    <t>Unemployment (millions)</t>
  </si>
  <si>
    <t>Q2 average earnings growth</t>
  </si>
  <si>
    <t>Q3 average earnings growth</t>
  </si>
  <si>
    <t>Q3 CPI inflation</t>
  </si>
  <si>
    <t>Q2 RPI inflation</t>
  </si>
  <si>
    <t>Q3 CPI inflation with 0 floor</t>
  </si>
  <si>
    <t>Q3 CPI inflation with 3pc cap</t>
  </si>
  <si>
    <t>FY average earnings growth</t>
  </si>
  <si>
    <r>
      <t>Triple lock</t>
    </r>
    <r>
      <rPr>
        <vertAlign val="superscript"/>
        <sz val="9"/>
        <color theme="1"/>
        <rFont val="Calibri"/>
        <family val="2"/>
        <scheme val="minor"/>
      </rPr>
      <t>1</t>
    </r>
  </si>
  <si>
    <t>Employment (millions)</t>
  </si>
  <si>
    <t>RPI</t>
  </si>
  <si>
    <t>CPI</t>
  </si>
  <si>
    <t>Q2 RPI</t>
  </si>
  <si>
    <t>2023-24</t>
  </si>
  <si>
    <t>2024-25</t>
  </si>
  <si>
    <t>2025-26</t>
  </si>
  <si>
    <t>2026-27</t>
  </si>
  <si>
    <t>2027-28</t>
  </si>
  <si>
    <t>2028-29</t>
  </si>
  <si>
    <t>2029-30</t>
  </si>
  <si>
    <t>Notes</t>
  </si>
  <si>
    <r>
      <rPr>
        <vertAlign val="superscript"/>
        <sz val="9"/>
        <color theme="1"/>
        <rFont val="Calibri"/>
        <family val="2"/>
        <scheme val="minor"/>
      </rPr>
      <t xml:space="preserve">1 </t>
    </r>
    <r>
      <rPr>
        <sz val="9"/>
        <color theme="1"/>
        <rFont val="Calibri"/>
        <family val="2"/>
        <scheme val="minor"/>
      </rPr>
      <t>The triple lock series in this sheet corresponds to the year of the determinants being observed rather than the year of uprating. For example, the triple lock value in 2025-26 takes the maximum of Q2 2025 earnings, Q3 2025 inflation and 2.5, which is then used for uprating in 2026-27.</t>
    </r>
  </si>
  <si>
    <t>Baseline</t>
  </si>
  <si>
    <t>Changes</t>
  </si>
  <si>
    <t>£ billion</t>
  </si>
  <si>
    <t>Public sector current receipts</t>
  </si>
  <si>
    <t>PAYE income tax</t>
  </si>
  <si>
    <t>SA income tax</t>
  </si>
  <si>
    <t>NICs</t>
  </si>
  <si>
    <t>VAT</t>
  </si>
  <si>
    <t>Onshore corporation tax</t>
  </si>
  <si>
    <t>Offshore corporation tax</t>
  </si>
  <si>
    <t>Fuel duties</t>
  </si>
  <si>
    <t>Business rates</t>
  </si>
  <si>
    <t>Capital gains tax</t>
  </si>
  <si>
    <t>Inheritance tax</t>
  </si>
  <si>
    <t>Stamp taxes</t>
  </si>
  <si>
    <t>Tobacco duties</t>
  </si>
  <si>
    <t>Alcohol duties</t>
  </si>
  <si>
    <t>Air passenger duty</t>
  </si>
  <si>
    <t>Insurance premium tax</t>
  </si>
  <si>
    <t>Climate change levy</t>
  </si>
  <si>
    <t>Vehicle excise duty</t>
  </si>
  <si>
    <t>Energy profits levy</t>
  </si>
  <si>
    <t>Electricity generators levy</t>
  </si>
  <si>
    <t>Electricity generator levy</t>
  </si>
  <si>
    <t>Betting and gaming duties</t>
  </si>
  <si>
    <t>Licence fee</t>
  </si>
  <si>
    <t>Customs duties</t>
  </si>
  <si>
    <t>Other non-interest and dividend receipts</t>
  </si>
  <si>
    <t>Primary receipts</t>
  </si>
  <si>
    <t>Interest and dividend receipts</t>
  </si>
  <si>
    <t>Total managed expenditure</t>
  </si>
  <si>
    <t>PSCE in RDEL</t>
  </si>
  <si>
    <t>Scottish Government current spending</t>
  </si>
  <si>
    <t>PSGI in CDEL</t>
  </si>
  <si>
    <t>Scottish Government capital spending</t>
  </si>
  <si>
    <t>Welfare spending</t>
  </si>
  <si>
    <t>Locally financed current expenditure</t>
  </si>
  <si>
    <t>Locally financed capital expenditure</t>
  </si>
  <si>
    <t>Public corporations' capital expenditure</t>
  </si>
  <si>
    <t>Unfunded public sector pensions</t>
  </si>
  <si>
    <t>General government depreciation</t>
  </si>
  <si>
    <t>Company and other tax credits</t>
  </si>
  <si>
    <t>BBC current expenditure</t>
  </si>
  <si>
    <t>Student loans capital expenditure</t>
  </si>
  <si>
    <t>Other current primary expenditure</t>
  </si>
  <si>
    <t>Other capital expenditure</t>
  </si>
  <si>
    <t>Primary spending</t>
  </si>
  <si>
    <t>Central government debt interest (net of APF)</t>
  </si>
  <si>
    <t>Public corporations' debt interest</t>
  </si>
  <si>
    <t>Memo: public sector current expenditure</t>
  </si>
  <si>
    <t>Memo: public sector gross investment</t>
  </si>
  <si>
    <t>Memo: less public sector depreciation</t>
  </si>
  <si>
    <t>Memo: public sector net investment</t>
  </si>
  <si>
    <t>Public sector current receipts (£ billion)</t>
  </si>
  <si>
    <t>Public sector current receipts (per cent of GDP)</t>
  </si>
  <si>
    <t>Total managed expenditure (£ billion)</t>
  </si>
  <si>
    <t>Total managed expenditure (per cent of GDP)</t>
  </si>
  <si>
    <t>Public sector net borrowing (£ billion)</t>
  </si>
  <si>
    <t>Public sector net borrowing (per cent of GDP)</t>
  </si>
  <si>
    <t>Primary deficit (£ billion)</t>
  </si>
  <si>
    <t>Primary deficit (per cent of GDP)</t>
  </si>
  <si>
    <t>Current deficit (£ billion)</t>
  </si>
  <si>
    <t>Current deficit (per cent of GDP)</t>
  </si>
  <si>
    <t>Net interest spending (£ billion)</t>
  </si>
  <si>
    <t>Net interest spending (per cent of GDP)</t>
  </si>
  <si>
    <t>Public sector net financial liabilities (£ billion)</t>
  </si>
  <si>
    <t>Public sector net financial liabilities (per cent of GDP)</t>
  </si>
  <si>
    <t>Public sector net debt (£ billion)</t>
  </si>
  <si>
    <t>Public sector net debt (per cent of GDP)</t>
  </si>
  <si>
    <t>Public sector net debt ex BoE (£ billion)</t>
  </si>
  <si>
    <t>Public sector net debt ex BoE (per cent of GDP)</t>
  </si>
  <si>
    <t>Memo: FY nominal GDP (£ billion)</t>
  </si>
  <si>
    <t>Memo: March-centred nominal GDP (£ billion)</t>
  </si>
  <si>
    <t>Year-on-year change in PSND ex BoE (£ billion)</t>
  </si>
  <si>
    <t>Year-on-year change in PSND ex BoE (per cent of GDP)</t>
  </si>
  <si>
    <t>Fiscal mandate headroom (£ billion)</t>
  </si>
  <si>
    <t>March 2025 EFO</t>
  </si>
  <si>
    <t>Index (2008Q1 = 100)</t>
  </si>
  <si>
    <t>000s</t>
  </si>
  <si>
    <t>FTSE All-share</t>
  </si>
  <si>
    <t>Index</t>
  </si>
  <si>
    <t>$/barrel</t>
  </si>
  <si>
    <t>p/therm</t>
  </si>
  <si>
    <t>£/MWh</t>
  </si>
  <si>
    <t>Millions</t>
  </si>
  <si>
    <t>Q2</t>
  </si>
  <si>
    <t>Q3</t>
  </si>
  <si>
    <t>FY</t>
  </si>
  <si>
    <t>Unemployment</t>
  </si>
  <si>
    <t>Average earnings growth</t>
  </si>
  <si>
    <t>RPI index</t>
  </si>
  <si>
    <t>CPI inflation with 0 floor</t>
  </si>
  <si>
    <t>CPI inflation with 3pc cap</t>
  </si>
  <si>
    <t>2022-23</t>
  </si>
  <si>
    <t>Q2 RPI index</t>
  </si>
  <si>
    <r>
      <rPr>
        <vertAlign val="superscript"/>
        <sz val="9"/>
        <color theme="1"/>
        <rFont val="Calibri"/>
        <family val="2"/>
        <scheme val="minor"/>
      </rPr>
      <t>1</t>
    </r>
    <r>
      <rPr>
        <sz val="9"/>
        <color theme="1"/>
        <rFont val="Calibri"/>
        <family val="2"/>
        <scheme val="minor"/>
      </rPr>
      <t xml:space="preserve"> The triple lock series in this sheet corresponds to the year of the determinants being observed rather than the year of uprating. For example, the triple lock value in 2025-26 takes the maximum of Q2 2025 earnings, Q3 2025 inflation and 2.5, which is then used for uprating in 2026-27.</t>
    </r>
  </si>
  <si>
    <t>Changes in determinants for receipts RR</t>
  </si>
  <si>
    <t>Employment level</t>
  </si>
  <si>
    <t>Nominal consumption</t>
  </si>
  <si>
    <t>Real consumption</t>
  </si>
  <si>
    <t>Oil price ($10 per barrel change)</t>
  </si>
  <si>
    <t>Gas price (pence per therm)</t>
  </si>
  <si>
    <t>Gas price (10 per cent increase in price)</t>
  </si>
  <si>
    <t>Wholesale electricity (£10/MWh increase in price)</t>
  </si>
  <si>
    <t>Dollar-sterling exchange rate</t>
  </si>
  <si>
    <t>Average RPI</t>
  </si>
  <si>
    <t>CPI index</t>
  </si>
  <si>
    <t>Q3 CPI</t>
  </si>
  <si>
    <t>Correction made on 17 March 2026: previous version incorrectly had the oil price determinant impact incorrect by a factor of 10.</t>
  </si>
  <si>
    <t>Effect of a 1 per cent increase (unless otherwise stated), £ million</t>
  </si>
  <si>
    <t>Tax/spend</t>
  </si>
  <si>
    <t>Applied to financial year changes in earnings level. Only applies to average changes - does not take into account changes in earnings distribution.</t>
  </si>
  <si>
    <t>Applied to financial year changes in mixed income.</t>
  </si>
  <si>
    <t>Applied to financial year changes in the level of employment.</t>
  </si>
  <si>
    <t>Applied to financial year changes in the level of housing investment.</t>
  </si>
  <si>
    <t>Applied to calendar year changes in the level of nominal consumption.</t>
  </si>
  <si>
    <t>Applied to financial year changes in the level of real consumption.</t>
  </si>
  <si>
    <t>Applied to financial year changes in the level of consumption of durables.</t>
  </si>
  <si>
    <t>Applied to calendar year changes in the level of non-oil, non-financial profits.</t>
  </si>
  <si>
    <t>Applied to financial year changes in the level of financial profits.</t>
  </si>
  <si>
    <t>Applied to financial year changes in the level of private non-financial corporations' GFCF.</t>
  </si>
  <si>
    <t>Applied to financial year changes in the level of real GDP.</t>
  </si>
  <si>
    <t>Applied to financial year changes in the level of non-seasonally adjusted nominal GDP.</t>
  </si>
  <si>
    <t>Applied to financial year changes in the level of equity prices.</t>
  </si>
  <si>
    <t>Applied to financial year changes in the level of average house prices.</t>
  </si>
  <si>
    <t>Applied to financial year changes in the level of property transactions.</t>
  </si>
  <si>
    <t>Applied to financial year changes in the level of Brent crude oil prices.</t>
  </si>
  <si>
    <t>Applied to financial year changes in the level of natural gas.</t>
  </si>
  <si>
    <t>Dollar-sterling exchange rate ($0.1)</t>
  </si>
  <si>
    <t>Applied to financial year changes in the USD/GBP exchange rate.</t>
  </si>
  <si>
    <t>Applied to the change in the OBR's forecast for the quarter 2 year-on-year change in RPI.</t>
  </si>
  <si>
    <t>Average RPI inflation (1 percentage point)</t>
  </si>
  <si>
    <t>Modified interest on student loans. Applied to financial year changes in RPI.</t>
  </si>
  <si>
    <t>Applied to financial year changes in CPI.</t>
  </si>
  <si>
    <t>CPI inflation (1 percentage point)</t>
  </si>
  <si>
    <t>Applied to financial year changes in CPI. Currently set to zero due to the freeze in thresholds until 2027-28.</t>
  </si>
  <si>
    <t>Bank Rate (1 percentage point)</t>
  </si>
  <si>
    <t>Applied to financial year changes in Bank Rate.</t>
  </si>
  <si>
    <t>Deposit rate (1 percentage point)</t>
  </si>
  <si>
    <t>Applied to financial year changes in the deposit rate.</t>
  </si>
  <si>
    <t>Applied to financial year changes in imports.</t>
  </si>
  <si>
    <t>Applied to financial year changes in personal deposits.</t>
  </si>
  <si>
    <t>Effect of a 1 per cent increase (unless otherwise stated), per cent</t>
  </si>
  <si>
    <t>Durables Consumption</t>
  </si>
  <si>
    <t>Financial Profits</t>
  </si>
  <si>
    <t>Receipts ready-reckoner</t>
  </si>
  <si>
    <t>Total effects</t>
  </si>
  <si>
    <t>Effects lagged a year, as national accounts SA income tax is cash-based and tax profits income is paid the following year</t>
  </si>
  <si>
    <t>Effects lagged a year, as national accounts SA income tax is cash-based and tax on profits income is paid the following year</t>
  </si>
  <si>
    <t>Effects lagged a year, as national accounts capital gains tax is cash-based and tax on gains on equities is paid the following year</t>
  </si>
  <si>
    <t>Receipts ready-reckoner, £ million</t>
  </si>
  <si>
    <t>o/w primary receipts</t>
  </si>
  <si>
    <t>o/w interest receipts</t>
  </si>
  <si>
    <t>Check</t>
  </si>
  <si>
    <t>Durables consumption</t>
  </si>
  <si>
    <t>Nominal GDP</t>
  </si>
  <si>
    <t>Adjustment by stream, £ million</t>
  </si>
  <si>
    <t>Changes in determinants for spending RR</t>
  </si>
  <si>
    <t>Q3 CPI for benefits (zero floor)</t>
  </si>
  <si>
    <t>Q3 CPI (no floor)</t>
  </si>
  <si>
    <t>Q3 CPI (3 per cent cap)</t>
  </si>
  <si>
    <t>Triple lock</t>
  </si>
  <si>
    <t>Unemployment (100,000 change)</t>
  </si>
  <si>
    <t>Employment (100,000 change)</t>
  </si>
  <si>
    <t>Effect of a 1 percentage point increase (unless otherwise stated), £ million</t>
  </si>
  <si>
    <t>Year</t>
  </si>
  <si>
    <t>Disability benefits</t>
  </si>
  <si>
    <t>September (Q3) CPI is applied the following financial year.</t>
  </si>
  <si>
    <t>Note that this a matrix system, which should be read as the effect of a change in the year in the row in each of the years in the column.</t>
  </si>
  <si>
    <t>The total effect in a particular year is the sum of the column.</t>
  </si>
  <si>
    <t>Employment and support allowances</t>
  </si>
  <si>
    <t>State pensions</t>
  </si>
  <si>
    <t>Additional pensions</t>
  </si>
  <si>
    <t>Working age benefits</t>
  </si>
  <si>
    <t>Other benefits</t>
  </si>
  <si>
    <t>Universal credit</t>
  </si>
  <si>
    <t>CPI 3 per cent cap</t>
  </si>
  <si>
    <t>Q3 year-on-year earnings growth</t>
  </si>
  <si>
    <t>July (Q3) average earnings is applied the following financial year.</t>
  </si>
  <si>
    <t>Nominal GDP (1 per cent)</t>
  </si>
  <si>
    <t>Direct consequentials of CPI additions to receipts</t>
  </si>
  <si>
    <t>Assumes that any additional licence fee receipts are spent apart from a small addition to reserves (5 per cent)</t>
  </si>
  <si>
    <t>Assumes that any additional retained business rates receipts (around 58 per cent of total business rates receipts) are spent.</t>
  </si>
  <si>
    <t>Effect of a 1 percentage point increase (unless otherwise stated), per cent</t>
  </si>
  <si>
    <t>Calculated as a share of welfare spending</t>
  </si>
  <si>
    <t>This OBR ready reckoner does not have a relevant series to use as the base for this percentage change. Table 3.9 of the fiscal expenditure supplementary tables includes data on unfunded public sector pensions expenditure, which can be used as a base for percentage change. These supplementary tables are available on the OBR website.</t>
  </si>
  <si>
    <t>Q3 average earnings</t>
  </si>
  <si>
    <t>FY average earnings</t>
  </si>
  <si>
    <t>Primary spending ready-reckoner</t>
  </si>
  <si>
    <t>Total effect</t>
  </si>
  <si>
    <t>Spending ready-reckoner, £ million</t>
  </si>
  <si>
    <t>Average earnings</t>
  </si>
  <si>
    <t>Spending adjustments, £ million</t>
  </si>
  <si>
    <t>CGNCR</t>
  </si>
  <si>
    <t>Effect of a one-off 1 percentage point increase (unless otherwise stated), £ million. This effects the year shown in each row.</t>
  </si>
  <si>
    <t>Gilt rates (long-term interest rates)</t>
  </si>
  <si>
    <t>Short rates incl APF effects (Bank Rate)</t>
  </si>
  <si>
    <t>CGNCR (£10 billion change)</t>
  </si>
  <si>
    <t>Primary spending ready-reckoner, £ million</t>
  </si>
  <si>
    <t>Effect of a 1 per cent increase (unless otherwise stated)</t>
  </si>
  <si>
    <t>Short rates (Bank Rate)</t>
  </si>
  <si>
    <t>CGNCR (financing loop)</t>
  </si>
  <si>
    <t>Debt interest adjustments, £ million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</si>
</sst>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0.00_-;\-* #,##0.00_-;_-* &quot;-&quot;??_-;_-@_-"/>
    <numFmt numFmtId="165" formatCode="#,##0.0"/>
    <numFmt numFmtId="166" formatCode="0.0"/>
    <numFmt numFmtId="167" formatCode="0.0%"/>
    <numFmt numFmtId="168" formatCode="#,##0.000"/>
    <numFmt numFmtId="169" formatCode="#,##0.0000"/>
    <numFmt numFmtId="170" formatCode="_-* #,##0_-;\-* #,##0_-;_-* &quot;-&quot;??_-;_-@_-"/>
  </numFmts>
  <fonts count="29">
    <font>
      <sz val="11"/>
      <color theme="1"/>
      <name val="Calibri"/>
      <family val="2"/>
      <scheme val="minor"/>
    </font>
    <font>
      <sz val="10"/>
      <name val="Arial"/>
      <family val="2"/>
    </font>
    <font>
      <u/>
      <sz val="11"/>
      <color theme="10"/>
      <name val="Calibri"/>
      <family val="2"/>
      <scheme val="minor"/>
    </font>
    <font>
      <sz val="12"/>
      <color theme="1"/>
      <name val="Arial"/>
      <family val="2"/>
    </font>
    <font>
      <u/>
      <sz val="9"/>
      <color theme="10"/>
      <name val="Calibri"/>
      <family val="2"/>
      <scheme val="minor"/>
    </font>
    <font>
      <sz val="11"/>
      <color theme="1"/>
      <name val="Calibri"/>
      <family val="2"/>
      <scheme val="minor"/>
    </font>
    <font>
      <sz val="10"/>
      <name val="Calibri"/>
      <family val="2"/>
      <scheme val="minor"/>
    </font>
    <font>
      <sz val="11"/>
      <color theme="8"/>
      <name val="Calibri"/>
      <family val="2"/>
      <scheme val="minor"/>
    </font>
    <font>
      <sz val="36"/>
      <color theme="8"/>
      <name val="Calibri"/>
      <family val="2"/>
      <scheme val="minor"/>
    </font>
    <font>
      <sz val="28"/>
      <color rgb="FF477391"/>
      <name val="Calibri"/>
      <family val="2"/>
      <scheme val="minor"/>
    </font>
    <font>
      <sz val="22"/>
      <color rgb="FF477391"/>
      <name val="Calibri"/>
      <family val="2"/>
      <scheme val="minor"/>
    </font>
    <font>
      <i/>
      <sz val="22"/>
      <color rgb="FF477391"/>
      <name val="Calibri"/>
      <family val="2"/>
      <scheme val="minor"/>
    </font>
    <font>
      <sz val="12"/>
      <color rgb="FF477391"/>
      <name val="Calibri"/>
      <family val="2"/>
      <scheme val="minor"/>
    </font>
    <font>
      <sz val="11"/>
      <name val="Calibri"/>
      <family val="2"/>
      <scheme val="minor"/>
    </font>
    <font>
      <sz val="16"/>
      <color rgb="FF477391"/>
      <name val="Calibri"/>
      <family val="2"/>
      <scheme val="minor"/>
    </font>
    <font>
      <sz val="10"/>
      <color rgb="FF477391"/>
      <name val="Calibri"/>
      <family val="2"/>
      <scheme val="minor"/>
    </font>
    <font>
      <sz val="11"/>
      <color rgb="FF477391"/>
      <name val="Calibri"/>
      <family val="2"/>
      <scheme val="minor"/>
    </font>
    <font>
      <b/>
      <sz val="11"/>
      <name val="Calibri"/>
      <family val="2"/>
      <scheme val="minor"/>
    </font>
    <font>
      <sz val="10"/>
      <color theme="1"/>
      <name val="Calibri"/>
      <family val="2"/>
      <scheme val="minor"/>
    </font>
    <font>
      <sz val="10"/>
      <color theme="8"/>
      <name val="Calibri"/>
      <family val="2"/>
      <scheme val="minor"/>
    </font>
    <font>
      <sz val="9"/>
      <color theme="1"/>
      <name val="Calibri"/>
      <family val="2"/>
      <scheme val="minor"/>
    </font>
    <font>
      <i/>
      <sz val="9"/>
      <color theme="2" tint="-0.499984740745262"/>
      <name val="Calibri"/>
      <family val="2"/>
      <scheme val="minor"/>
    </font>
    <font>
      <sz val="9"/>
      <name val="Calibri"/>
      <family val="2"/>
      <scheme val="minor"/>
    </font>
    <font>
      <i/>
      <sz val="9"/>
      <color theme="1"/>
      <name val="Calibri"/>
      <family val="2"/>
      <scheme val="minor"/>
    </font>
    <font>
      <i/>
      <sz val="9"/>
      <color theme="2"/>
      <name val="Calibri"/>
      <family val="2"/>
      <scheme val="minor"/>
    </font>
    <font>
      <i/>
      <sz val="9"/>
      <color theme="6"/>
      <name val="Calibri"/>
      <family val="2"/>
      <scheme val="minor"/>
    </font>
    <font>
      <sz val="8"/>
      <name val="Calibri"/>
      <family val="2"/>
      <scheme val="minor"/>
    </font>
    <font>
      <vertAlign val="superscript"/>
      <sz val="9"/>
      <color theme="1"/>
      <name val="Calibri"/>
      <family val="2"/>
      <scheme val="minor"/>
    </font>
    <font>
      <u/>
      <sz val="9"/>
      <color theme="1"/>
      <name val="Calibri"/>
      <family val="2"/>
      <scheme val="minor"/>
    </font>
  </fonts>
  <fills count="6">
    <fill>
      <patternFill patternType="none"/>
    </fill>
    <fill>
      <patternFill patternType="gray125"/>
    </fill>
    <fill>
      <patternFill patternType="solid">
        <fgColor theme="4"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right/>
      <top style="thin">
        <color auto="1"/>
      </top>
      <bottom/>
      <diagonal/>
    </border>
    <border>
      <left/>
      <right/>
      <top/>
      <bottom style="thin">
        <color auto="1"/>
      </bottom>
      <diagonal/>
    </border>
    <border>
      <left/>
      <right/>
      <top style="thin">
        <color auto="1"/>
      </top>
      <bottom style="thin">
        <color auto="1"/>
      </bottom>
      <diagonal/>
    </border>
    <border>
      <left style="thin">
        <color auto="1"/>
      </left>
      <right/>
      <top/>
      <bottom/>
      <diagonal/>
    </border>
    <border>
      <left/>
      <right/>
      <top style="thin">
        <color rgb="FF477391"/>
      </top>
      <bottom/>
      <diagonal/>
    </border>
    <border>
      <left/>
      <right/>
      <top/>
      <bottom style="thin">
        <color rgb="FF477391"/>
      </bottom>
      <diagonal/>
    </border>
  </borders>
  <cellStyleXfs count="8">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9" fontId="5" fillId="0" borderId="0" applyFont="0" applyFill="0" applyBorder="0" applyAlignment="0" applyProtection="0"/>
    <xf numFmtId="9" fontId="1" fillId="0" borderId="0" applyFont="0" applyFill="0" applyBorder="0" applyAlignment="0" applyProtection="0"/>
    <xf numFmtId="164" fontId="5" fillId="0" borderId="0" applyFont="0" applyFill="0" applyBorder="0" applyAlignment="0" applyProtection="0"/>
  </cellStyleXfs>
  <cellXfs count="143">
    <xf numFmtId="0" fontId="0" fillId="0" borderId="0" xfId="0"/>
    <xf numFmtId="0" fontId="4" fillId="2" borderId="0" xfId="2" applyFont="1" applyFill="1"/>
    <xf numFmtId="4" fontId="4" fillId="2" borderId="0" xfId="2" applyNumberFormat="1" applyFont="1" applyFill="1"/>
    <xf numFmtId="0" fontId="6" fillId="0" borderId="0" xfId="1" applyFont="1"/>
    <xf numFmtId="0" fontId="7" fillId="0" borderId="0" xfId="1" applyFont="1"/>
    <xf numFmtId="0" fontId="6" fillId="4" borderId="0" xfId="1" applyFont="1" applyFill="1"/>
    <xf numFmtId="0" fontId="8" fillId="0" borderId="0" xfId="3" applyFont="1" applyAlignment="1">
      <alignment vertical="center"/>
    </xf>
    <xf numFmtId="0" fontId="9" fillId="0" borderId="0" xfId="3" applyFont="1" applyAlignment="1">
      <alignment horizontal="center" vertical="center" wrapText="1"/>
    </xf>
    <xf numFmtId="0" fontId="13" fillId="0" borderId="0" xfId="3" applyFont="1" applyAlignment="1">
      <alignment vertical="center"/>
    </xf>
    <xf numFmtId="0" fontId="14" fillId="0" borderId="5" xfId="1" applyFont="1" applyBorder="1" applyAlignment="1">
      <alignment vertical="center"/>
    </xf>
    <xf numFmtId="0" fontId="15" fillId="0" borderId="5" xfId="1" applyFont="1" applyBorder="1" applyAlignment="1">
      <alignment vertical="center"/>
    </xf>
    <xf numFmtId="0" fontId="6" fillId="4" borderId="0" xfId="1" applyFont="1" applyFill="1" applyAlignment="1">
      <alignment vertical="center"/>
    </xf>
    <xf numFmtId="0" fontId="13" fillId="0" borderId="0" xfId="3" applyFont="1"/>
    <xf numFmtId="0" fontId="15" fillId="0" borderId="0" xfId="1" applyFont="1"/>
    <xf numFmtId="0" fontId="5" fillId="0" borderId="0" xfId="0" applyFont="1"/>
    <xf numFmtId="0" fontId="16" fillId="0" borderId="0" xfId="1" applyFont="1"/>
    <xf numFmtId="0" fontId="16" fillId="0" borderId="0" xfId="3" applyFont="1" applyAlignment="1">
      <alignment vertical="top"/>
    </xf>
    <xf numFmtId="0" fontId="2" fillId="0" borderId="0" xfId="2" applyFill="1" applyAlignment="1">
      <alignment horizontal="left" indent="1"/>
    </xf>
    <xf numFmtId="0" fontId="17" fillId="0" borderId="0" xfId="3" applyFont="1"/>
    <xf numFmtId="0" fontId="16" fillId="0" borderId="0" xfId="3" applyFont="1"/>
    <xf numFmtId="0" fontId="14" fillId="0" borderId="0" xfId="1" applyFont="1" applyAlignment="1">
      <alignment vertical="center"/>
    </xf>
    <xf numFmtId="0" fontId="5" fillId="0" borderId="0" xfId="4" applyFont="1"/>
    <xf numFmtId="0" fontId="7" fillId="0" borderId="0" xfId="3" applyFont="1"/>
    <xf numFmtId="0" fontId="19" fillId="0" borderId="0" xfId="3" applyFont="1" applyAlignment="1">
      <alignment vertical="center"/>
    </xf>
    <xf numFmtId="0" fontId="19" fillId="0" borderId="0" xfId="1" applyFont="1" applyAlignment="1">
      <alignment vertical="center"/>
    </xf>
    <xf numFmtId="0" fontId="16" fillId="0" borderId="0" xfId="4" applyFont="1" applyAlignment="1">
      <alignment vertical="center"/>
    </xf>
    <xf numFmtId="0" fontId="6" fillId="0" borderId="5" xfId="1" applyFont="1" applyBorder="1" applyAlignment="1">
      <alignment vertical="center"/>
    </xf>
    <xf numFmtId="0" fontId="19" fillId="0" borderId="0" xfId="3" applyFont="1" applyAlignment="1">
      <alignment horizontal="left" vertical="top"/>
    </xf>
    <xf numFmtId="0" fontId="19" fillId="4" borderId="0" xfId="3" applyFont="1" applyFill="1" applyAlignment="1">
      <alignment horizontal="left" vertical="top"/>
    </xf>
    <xf numFmtId="0" fontId="19" fillId="4" borderId="0" xfId="1" applyFont="1" applyFill="1"/>
    <xf numFmtId="17" fontId="20" fillId="2" borderId="0" xfId="0" quotePrefix="1" applyNumberFormat="1" applyFont="1" applyFill="1"/>
    <xf numFmtId="0" fontId="20" fillId="2" borderId="0" xfId="0" applyFont="1" applyFill="1"/>
    <xf numFmtId="0" fontId="20" fillId="3" borderId="4" xfId="0" applyFont="1" applyFill="1" applyBorder="1"/>
    <xf numFmtId="0" fontId="20" fillId="3" borderId="0" xfId="0" applyFont="1" applyFill="1"/>
    <xf numFmtId="0" fontId="20" fillId="0" borderId="0" xfId="0" applyFont="1"/>
    <xf numFmtId="0" fontId="20" fillId="2" borderId="0" xfId="0" applyFont="1" applyFill="1" applyAlignment="1">
      <alignment horizontal="center" wrapText="1"/>
    </xf>
    <xf numFmtId="0" fontId="20" fillId="3" borderId="4" xfId="0" applyFont="1" applyFill="1" applyBorder="1" applyAlignment="1">
      <alignment horizontal="center" wrapText="1"/>
    </xf>
    <xf numFmtId="0" fontId="20" fillId="3" borderId="0" xfId="0" applyFont="1" applyFill="1" applyAlignment="1">
      <alignment horizontal="center" wrapText="1"/>
    </xf>
    <xf numFmtId="165" fontId="20" fillId="0" borderId="0" xfId="0" applyNumberFormat="1" applyFont="1" applyAlignment="1">
      <alignment horizontal="center"/>
    </xf>
    <xf numFmtId="166" fontId="20" fillId="0" borderId="0" xfId="0" applyNumberFormat="1" applyFont="1" applyAlignment="1">
      <alignment horizontal="center"/>
    </xf>
    <xf numFmtId="165" fontId="20" fillId="0" borderId="4" xfId="0" applyNumberFormat="1" applyFont="1" applyBorder="1" applyAlignment="1">
      <alignment horizontal="center"/>
    </xf>
    <xf numFmtId="3" fontId="20" fillId="0" borderId="0" xfId="0" applyNumberFormat="1" applyFont="1"/>
    <xf numFmtId="165" fontId="20" fillId="0" borderId="0" xfId="0" applyNumberFormat="1" applyFont="1"/>
    <xf numFmtId="0" fontId="20" fillId="0" borderId="0" xfId="0" applyFont="1" applyAlignment="1">
      <alignment horizontal="left" indent="2"/>
    </xf>
    <xf numFmtId="0" fontId="20" fillId="0" borderId="0" xfId="0" applyFont="1" applyAlignment="1">
      <alignment horizontal="left" indent="1"/>
    </xf>
    <xf numFmtId="0" fontId="21" fillId="0" borderId="0" xfId="0" applyFont="1"/>
    <xf numFmtId="0" fontId="20" fillId="0" borderId="0" xfId="0" applyFont="1" applyAlignment="1">
      <alignment horizontal="center" wrapText="1"/>
    </xf>
    <xf numFmtId="0" fontId="20" fillId="0" borderId="0" xfId="0" applyFont="1" applyAlignment="1">
      <alignment horizontal="center"/>
    </xf>
    <xf numFmtId="3" fontId="20" fillId="0" borderId="0" xfId="0" applyNumberFormat="1" applyFont="1" applyAlignment="1">
      <alignment horizontal="center"/>
    </xf>
    <xf numFmtId="2" fontId="20" fillId="0" borderId="0" xfId="0" applyNumberFormat="1" applyFont="1" applyAlignment="1">
      <alignment horizontal="center"/>
    </xf>
    <xf numFmtId="4" fontId="20" fillId="0" borderId="0" xfId="0" applyNumberFormat="1" applyFont="1" applyAlignment="1">
      <alignment horizontal="center"/>
    </xf>
    <xf numFmtId="2" fontId="20" fillId="0" borderId="0" xfId="0" applyNumberFormat="1" applyFont="1" applyAlignment="1">
      <alignment horizontal="center" wrapText="1"/>
    </xf>
    <xf numFmtId="166" fontId="20" fillId="0" borderId="0" xfId="0" applyNumberFormat="1" applyFont="1" applyAlignment="1">
      <alignment horizontal="center" wrapText="1"/>
    </xf>
    <xf numFmtId="4" fontId="20" fillId="0" borderId="0" xfId="0" applyNumberFormat="1" applyFont="1" applyAlignment="1">
      <alignment horizontal="center" wrapText="1"/>
    </xf>
    <xf numFmtId="3" fontId="20" fillId="0" borderId="0" xfId="0" applyNumberFormat="1" applyFont="1" applyAlignment="1">
      <alignment horizontal="center" wrapText="1"/>
    </xf>
    <xf numFmtId="165" fontId="20" fillId="0" borderId="0" xfId="0" applyNumberFormat="1" applyFont="1" applyAlignment="1">
      <alignment horizontal="center" wrapText="1"/>
    </xf>
    <xf numFmtId="0" fontId="20" fillId="0" borderId="2" xfId="0" applyFont="1" applyBorder="1"/>
    <xf numFmtId="3" fontId="20" fillId="0" borderId="2" xfId="0" applyNumberFormat="1" applyFont="1" applyBorder="1"/>
    <xf numFmtId="3" fontId="20" fillId="0" borderId="1" xfId="0" applyNumberFormat="1" applyFont="1" applyBorder="1"/>
    <xf numFmtId="0" fontId="20" fillId="0" borderId="1" xfId="0" applyFont="1" applyBorder="1"/>
    <xf numFmtId="0" fontId="20" fillId="0" borderId="3" xfId="0" applyFont="1" applyBorder="1"/>
    <xf numFmtId="0" fontId="22" fillId="0" borderId="0" xfId="0" applyFont="1"/>
    <xf numFmtId="3" fontId="22" fillId="0" borderId="2" xfId="0" applyNumberFormat="1" applyFont="1" applyBorder="1"/>
    <xf numFmtId="3" fontId="20" fillId="0" borderId="3" xfId="0" applyNumberFormat="1" applyFont="1" applyBorder="1"/>
    <xf numFmtId="0" fontId="20" fillId="0" borderId="0" xfId="0" applyFont="1" applyAlignment="1">
      <alignment vertical="top"/>
    </xf>
    <xf numFmtId="0" fontId="4" fillId="2" borderId="0" xfId="2" applyFont="1" applyFill="1" applyAlignment="1">
      <alignment vertical="top"/>
    </xf>
    <xf numFmtId="0" fontId="20" fillId="2" borderId="0" xfId="0" applyFont="1" applyFill="1" applyAlignment="1">
      <alignment vertical="top"/>
    </xf>
    <xf numFmtId="0" fontId="20" fillId="2" borderId="0" xfId="0" applyFont="1" applyFill="1" applyAlignment="1">
      <alignment vertical="top" wrapText="1"/>
    </xf>
    <xf numFmtId="0" fontId="20" fillId="0" borderId="2" xfId="0" applyFont="1" applyBorder="1" applyAlignment="1">
      <alignment vertical="top"/>
    </xf>
    <xf numFmtId="0" fontId="20" fillId="0" borderId="1" xfId="0" applyFont="1" applyBorder="1" applyAlignment="1">
      <alignment vertical="top"/>
    </xf>
    <xf numFmtId="0" fontId="22" fillId="0" borderId="1" xfId="0" applyFont="1" applyBorder="1" applyAlignment="1">
      <alignment vertical="top"/>
    </xf>
    <xf numFmtId="3" fontId="22" fillId="0" borderId="1" xfId="0" applyNumberFormat="1" applyFont="1" applyBorder="1" applyAlignment="1">
      <alignment vertical="top"/>
    </xf>
    <xf numFmtId="0" fontId="22" fillId="0" borderId="1" xfId="0" applyFont="1" applyBorder="1" applyAlignment="1">
      <alignment vertical="top" wrapText="1"/>
    </xf>
    <xf numFmtId="0" fontId="22" fillId="0" borderId="0" xfId="0" applyFont="1" applyAlignment="1">
      <alignment vertical="top"/>
    </xf>
    <xf numFmtId="3" fontId="22" fillId="0" borderId="0" xfId="0" applyNumberFormat="1" applyFont="1" applyAlignment="1">
      <alignment vertical="top"/>
    </xf>
    <xf numFmtId="0" fontId="22" fillId="0" borderId="0" xfId="0" applyFont="1" applyAlignment="1">
      <alignment vertical="top" wrapText="1"/>
    </xf>
    <xf numFmtId="0" fontId="22" fillId="0" borderId="2" xfId="0" applyFont="1" applyBorder="1" applyAlignment="1">
      <alignment vertical="top"/>
    </xf>
    <xf numFmtId="3" fontId="22" fillId="0" borderId="2" xfId="0" applyNumberFormat="1" applyFont="1" applyBorder="1" applyAlignment="1">
      <alignment vertical="top"/>
    </xf>
    <xf numFmtId="0" fontId="22" fillId="0" borderId="2" xfId="0" applyFont="1" applyBorder="1" applyAlignment="1">
      <alignment vertical="top" wrapText="1"/>
    </xf>
    <xf numFmtId="167" fontId="20" fillId="0" borderId="0" xfId="5" applyNumberFormat="1" applyFont="1"/>
    <xf numFmtId="167" fontId="20" fillId="2" borderId="0" xfId="5" applyNumberFormat="1" applyFont="1" applyFill="1"/>
    <xf numFmtId="3" fontId="22" fillId="0" borderId="0" xfId="0" applyNumberFormat="1" applyFont="1"/>
    <xf numFmtId="0" fontId="23" fillId="0" borderId="0" xfId="0" applyFont="1" applyAlignment="1">
      <alignment horizontal="left" indent="2"/>
    </xf>
    <xf numFmtId="3" fontId="23" fillId="0" borderId="0" xfId="0" applyNumberFormat="1" applyFont="1"/>
    <xf numFmtId="0" fontId="20" fillId="2" borderId="1" xfId="0" applyFont="1" applyFill="1" applyBorder="1"/>
    <xf numFmtId="0" fontId="24" fillId="0" borderId="0" xfId="0" applyFont="1"/>
    <xf numFmtId="0" fontId="20" fillId="0" borderId="0" xfId="0" applyFont="1" applyAlignment="1">
      <alignment horizontal="left"/>
    </xf>
    <xf numFmtId="165" fontId="22" fillId="0" borderId="0" xfId="0" applyNumberFormat="1" applyFont="1"/>
    <xf numFmtId="0" fontId="22" fillId="2" borderId="0" xfId="0" applyFont="1" applyFill="1" applyAlignment="1">
      <alignment horizontal="center" wrapText="1"/>
    </xf>
    <xf numFmtId="166" fontId="22" fillId="0" borderId="0" xfId="0" applyNumberFormat="1" applyFont="1"/>
    <xf numFmtId="3" fontId="22" fillId="0" borderId="1" xfId="0" applyNumberFormat="1" applyFont="1" applyBorder="1"/>
    <xf numFmtId="0" fontId="22" fillId="0" borderId="1" xfId="0" applyFont="1" applyBorder="1"/>
    <xf numFmtId="0" fontId="22" fillId="0" borderId="2" xfId="0" applyFont="1" applyBorder="1"/>
    <xf numFmtId="0" fontId="22" fillId="0" borderId="3" xfId="0" applyFont="1" applyBorder="1"/>
    <xf numFmtId="3" fontId="22" fillId="0" borderId="3" xfId="0" applyNumberFormat="1" applyFont="1" applyBorder="1"/>
    <xf numFmtId="0" fontId="22" fillId="0" borderId="3" xfId="0" applyFont="1" applyBorder="1" applyAlignment="1">
      <alignment vertical="top"/>
    </xf>
    <xf numFmtId="3" fontId="22" fillId="0" borderId="3" xfId="0" applyNumberFormat="1" applyFont="1" applyBorder="1" applyAlignment="1">
      <alignment vertical="top"/>
    </xf>
    <xf numFmtId="0" fontId="22" fillId="0" borderId="3" xfId="0" applyFont="1" applyBorder="1" applyAlignment="1">
      <alignment vertical="top" wrapText="1"/>
    </xf>
    <xf numFmtId="0" fontId="25" fillId="0" borderId="0" xfId="0" applyFont="1"/>
    <xf numFmtId="168" fontId="25" fillId="0" borderId="0" xfId="0" applyNumberFormat="1" applyFont="1"/>
    <xf numFmtId="0" fontId="20" fillId="2" borderId="3" xfId="0" applyFont="1" applyFill="1" applyBorder="1"/>
    <xf numFmtId="4" fontId="20" fillId="0" borderId="0" xfId="0" applyNumberFormat="1" applyFont="1"/>
    <xf numFmtId="4" fontId="20" fillId="0" borderId="1" xfId="0" applyNumberFormat="1" applyFont="1" applyBorder="1"/>
    <xf numFmtId="4" fontId="20" fillId="0" borderId="3" xfId="0" applyNumberFormat="1" applyFont="1" applyBorder="1"/>
    <xf numFmtId="4" fontId="20" fillId="0" borderId="0" xfId="5" applyNumberFormat="1" applyFont="1" applyAlignment="1">
      <alignment vertical="top"/>
    </xf>
    <xf numFmtId="4" fontId="20" fillId="0" borderId="2" xfId="5" applyNumberFormat="1" applyFont="1" applyBorder="1" applyAlignment="1">
      <alignment vertical="top"/>
    </xf>
    <xf numFmtId="4" fontId="22" fillId="0" borderId="0" xfId="5" applyNumberFormat="1" applyFont="1" applyAlignment="1">
      <alignment vertical="top"/>
    </xf>
    <xf numFmtId="4" fontId="22" fillId="0" borderId="2" xfId="5" applyNumberFormat="1" applyFont="1" applyBorder="1" applyAlignment="1">
      <alignment vertical="top"/>
    </xf>
    <xf numFmtId="4" fontId="22" fillId="0" borderId="1" xfId="5" applyNumberFormat="1" applyFont="1" applyBorder="1" applyAlignment="1">
      <alignment vertical="top"/>
    </xf>
    <xf numFmtId="4" fontId="22" fillId="0" borderId="3" xfId="5" applyNumberFormat="1" applyFont="1" applyBorder="1" applyAlignment="1">
      <alignment vertical="top"/>
    </xf>
    <xf numFmtId="4" fontId="22" fillId="0" borderId="0" xfId="5" applyNumberFormat="1" applyFont="1" applyBorder="1" applyAlignment="1">
      <alignment vertical="top"/>
    </xf>
    <xf numFmtId="4" fontId="22" fillId="0" borderId="1" xfId="5" applyNumberFormat="1" applyFont="1" applyFill="1" applyBorder="1" applyAlignment="1">
      <alignment vertical="top"/>
    </xf>
    <xf numFmtId="166" fontId="20" fillId="0" borderId="0" xfId="0" applyNumberFormat="1" applyFont="1"/>
    <xf numFmtId="169" fontId="20" fillId="0" borderId="0" xfId="0" applyNumberFormat="1" applyFont="1"/>
    <xf numFmtId="169" fontId="20" fillId="0" borderId="0" xfId="0" applyNumberFormat="1" applyFont="1" applyAlignment="1">
      <alignment horizontal="center"/>
    </xf>
    <xf numFmtId="0" fontId="28" fillId="0" borderId="0" xfId="0" applyFont="1"/>
    <xf numFmtId="168" fontId="25" fillId="4" borderId="0" xfId="0" applyNumberFormat="1" applyFont="1" applyFill="1"/>
    <xf numFmtId="166" fontId="22" fillId="0" borderId="0" xfId="0" applyNumberFormat="1" applyFont="1" applyAlignment="1">
      <alignment horizontal="center" wrapText="1"/>
    </xf>
    <xf numFmtId="4" fontId="22" fillId="0" borderId="2" xfId="5" applyNumberFormat="1" applyFont="1" applyFill="1" applyBorder="1" applyAlignment="1">
      <alignment vertical="top"/>
    </xf>
    <xf numFmtId="4" fontId="22" fillId="0" borderId="0" xfId="5" applyNumberFormat="1" applyFont="1" applyFill="1" applyBorder="1" applyAlignment="1">
      <alignment vertical="top"/>
    </xf>
    <xf numFmtId="3" fontId="20" fillId="4" borderId="1" xfId="0" applyNumberFormat="1" applyFont="1" applyFill="1" applyBorder="1"/>
    <xf numFmtId="3" fontId="20" fillId="4" borderId="0" xfId="0" applyNumberFormat="1" applyFont="1" applyFill="1"/>
    <xf numFmtId="3" fontId="20" fillId="4" borderId="2" xfId="0" applyNumberFormat="1" applyFont="1" applyFill="1" applyBorder="1"/>
    <xf numFmtId="3" fontId="20" fillId="4" borderId="3" xfId="0" applyNumberFormat="1" applyFont="1" applyFill="1" applyBorder="1"/>
    <xf numFmtId="4" fontId="20" fillId="0" borderId="0" xfId="0" applyNumberFormat="1" applyFont="1" applyAlignment="1">
      <alignment horizontal="left" vertical="top" wrapText="1"/>
    </xf>
    <xf numFmtId="170" fontId="20" fillId="0" borderId="0" xfId="7" applyNumberFormat="1" applyFont="1"/>
    <xf numFmtId="0" fontId="20" fillId="5" borderId="0" xfId="0" applyFont="1" applyFill="1"/>
    <xf numFmtId="3" fontId="22" fillId="5" borderId="1" xfId="0" applyNumberFormat="1" applyFont="1" applyFill="1" applyBorder="1" applyAlignment="1">
      <alignment vertical="top"/>
    </xf>
    <xf numFmtId="3" fontId="22" fillId="5" borderId="0" xfId="0" applyNumberFormat="1" applyFont="1" applyFill="1" applyAlignment="1">
      <alignment vertical="top"/>
    </xf>
    <xf numFmtId="3" fontId="22" fillId="5" borderId="2" xfId="0" applyNumberFormat="1" applyFont="1" applyFill="1" applyBorder="1" applyAlignment="1">
      <alignment vertical="top"/>
    </xf>
    <xf numFmtId="0" fontId="20" fillId="0" borderId="0" xfId="0" applyFont="1" applyAlignment="1">
      <alignment horizontal="center" vertical="center"/>
    </xf>
    <xf numFmtId="0" fontId="20" fillId="5" borderId="0" xfId="0" applyFont="1" applyFill="1" applyAlignment="1">
      <alignment horizontal="center" vertical="center"/>
    </xf>
    <xf numFmtId="0" fontId="6" fillId="0" borderId="6" xfId="1" applyFont="1" applyBorder="1" applyAlignment="1">
      <alignment horizontal="left" vertical="center" wrapText="1"/>
    </xf>
    <xf numFmtId="0" fontId="6" fillId="0" borderId="0" xfId="3" applyFont="1" applyAlignment="1">
      <alignment horizontal="left" vertical="center" wrapText="1"/>
    </xf>
    <xf numFmtId="0" fontId="6" fillId="0" borderId="0" xfId="1" applyFont="1" applyAlignment="1">
      <alignment horizontal="left" vertical="center" wrapText="1"/>
    </xf>
    <xf numFmtId="0" fontId="15" fillId="0" borderId="6" xfId="1" applyFont="1" applyBorder="1" applyAlignment="1">
      <alignment horizontal="left" vertical="top" wrapText="1" indent="1"/>
    </xf>
    <xf numFmtId="0" fontId="18" fillId="0" borderId="0" xfId="0" applyFont="1" applyAlignment="1">
      <alignment horizontal="left" vertical="center" wrapText="1"/>
    </xf>
    <xf numFmtId="0" fontId="18" fillId="0" borderId="0" xfId="1" applyFont="1" applyAlignment="1">
      <alignment horizontal="left" vertical="center" wrapText="1"/>
    </xf>
    <xf numFmtId="0" fontId="18" fillId="0" borderId="0" xfId="3" applyFont="1" applyAlignment="1">
      <alignment horizontal="left" vertical="center" wrapText="1"/>
    </xf>
    <xf numFmtId="4" fontId="23" fillId="0" borderId="1" xfId="0" applyNumberFormat="1" applyFont="1" applyBorder="1" applyAlignment="1">
      <alignment horizontal="left" vertical="top" wrapText="1"/>
    </xf>
    <xf numFmtId="4" fontId="20" fillId="0" borderId="1" xfId="0" applyNumberFormat="1" applyFont="1" applyBorder="1" applyAlignment="1">
      <alignment horizontal="left" vertical="top" wrapText="1"/>
    </xf>
    <xf numFmtId="4" fontId="20" fillId="0" borderId="0" xfId="0" applyNumberFormat="1" applyFont="1" applyAlignment="1">
      <alignment horizontal="left" vertical="top" wrapText="1"/>
    </xf>
    <xf numFmtId="4" fontId="20" fillId="0" borderId="2" xfId="0" applyNumberFormat="1" applyFont="1" applyBorder="1" applyAlignment="1">
      <alignment horizontal="left" vertical="top" wrapText="1"/>
    </xf>
  </cellXfs>
  <cellStyles count="8">
    <cellStyle name="Comma" xfId="7" builtinId="3"/>
    <cellStyle name="Hyperlink" xfId="2" builtinId="8"/>
    <cellStyle name="Normal" xfId="0" builtinId="0"/>
    <cellStyle name="Normal 2 2 2" xfId="1" xr:uid="{9C1AE0DE-CCAE-478B-8F4C-C771AF67DE3B}"/>
    <cellStyle name="Normal 2 3 2" xfId="3" xr:uid="{234AF7F0-7C20-4989-9660-8726C775F141}"/>
    <cellStyle name="Normal 2 4" xfId="4" xr:uid="{50686C5E-331F-412C-9A28-D778AF73A601}"/>
    <cellStyle name="Per cent" xfId="5" builtinId="5"/>
    <cellStyle name="Percent 2 2" xfId="6" xr:uid="{0BDF6716-E8E9-4EF3-8CC4-6758D0A65237}"/>
  </cellStyles>
  <dxfs count="25">
    <dxf>
      <fill>
        <patternFill>
          <bgColor rgb="FFFF7C8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ill>
        <patternFill>
          <bgColor rgb="FFFF7C80"/>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7C80"/>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477391"/>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 Id="rId35" Type="http://schemas.openxmlformats.org/officeDocument/2006/relationships/customXml" Target="../customXml/item3.xml"/><Relationship Id="rId8" Type="http://schemas.openxmlformats.org/officeDocument/2006/relationships/worksheet" Target="worksheets/sheet8.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a:t>Public sector current receipts (per cent of GDP)</a:t>
            </a:r>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Aggregates!$B$4:$H$4</c:f>
              <c:numCache>
                <c:formatCode>#,##0.0</c:formatCode>
                <c:ptCount val="7"/>
                <c:pt idx="0">
                  <c:v>39.926774939060891</c:v>
                </c:pt>
                <c:pt idx="1">
                  <c:v>39.674182300428996</c:v>
                </c:pt>
                <c:pt idx="2">
                  <c:v>41.067447936937896</c:v>
                </c:pt>
                <c:pt idx="3">
                  <c:v>41.669876704561418</c:v>
                </c:pt>
                <c:pt idx="4">
                  <c:v>41.949114720405319</c:v>
                </c:pt>
                <c:pt idx="5">
                  <c:v>41.743448031412804</c:v>
                </c:pt>
                <c:pt idx="6">
                  <c:v>41.714841219438206</c:v>
                </c:pt>
              </c:numCache>
            </c:numRef>
          </c:val>
          <c:smooth val="0"/>
          <c:extLst>
            <c:ext xmlns:c16="http://schemas.microsoft.com/office/drawing/2014/chart" uri="{C3380CC4-5D6E-409C-BE32-E72D297353CC}">
              <c16:uniqueId val="{00000000-F5A4-4075-9FCC-E26B9AFA96D3}"/>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Aggregates!$T$4:$Z$4</c:f>
              <c:numCache>
                <c:formatCode>#,##0.0</c:formatCode>
                <c:ptCount val="7"/>
                <c:pt idx="0">
                  <c:v>39.926774939060891</c:v>
                </c:pt>
                <c:pt idx="1">
                  <c:v>39.674182300428996</c:v>
                </c:pt>
                <c:pt idx="2">
                  <c:v>41.067447936937896</c:v>
                </c:pt>
                <c:pt idx="3">
                  <c:v>41.669876704561418</c:v>
                </c:pt>
                <c:pt idx="4">
                  <c:v>41.949114720405319</c:v>
                </c:pt>
                <c:pt idx="5">
                  <c:v>41.743448031412804</c:v>
                </c:pt>
                <c:pt idx="6">
                  <c:v>41.714841219438206</c:v>
                </c:pt>
              </c:numCache>
            </c:numRef>
          </c:val>
          <c:smooth val="0"/>
          <c:extLst>
            <c:ext xmlns:c16="http://schemas.microsoft.com/office/drawing/2014/chart" uri="{C3380CC4-5D6E-409C-BE32-E72D297353CC}">
              <c16:uniqueId val="{00000002-F5A4-4075-9FCC-E26B9AFA96D3}"/>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Per cent of GDP</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6874047428042942"/>
          <c:y val="0.70527219494673155"/>
          <c:w val="0.21876690727604853"/>
          <c:h val="0.13596664390698571"/>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a:t>Total managed expenditure (per cent of GDP)</a:t>
            </a:r>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Aggregates!$B$7:$H$7</c:f>
              <c:numCache>
                <c:formatCode>#,##0.0</c:formatCode>
                <c:ptCount val="7"/>
                <c:pt idx="0">
                  <c:v>44.700287150688141</c:v>
                </c:pt>
                <c:pt idx="1">
                  <c:v>44.448349774470003</c:v>
                </c:pt>
                <c:pt idx="2">
                  <c:v>44.998420923426444</c:v>
                </c:pt>
                <c:pt idx="3">
                  <c:v>44.802800066288377</c:v>
                </c:pt>
                <c:pt idx="4">
                  <c:v>44.43889190270928</c:v>
                </c:pt>
                <c:pt idx="5">
                  <c:v>44.061903438702124</c:v>
                </c:pt>
                <c:pt idx="6">
                  <c:v>43.852317084645854</c:v>
                </c:pt>
              </c:numCache>
            </c:numRef>
          </c:val>
          <c:smooth val="0"/>
          <c:extLst>
            <c:ext xmlns:c16="http://schemas.microsoft.com/office/drawing/2014/chart" uri="{C3380CC4-5D6E-409C-BE32-E72D297353CC}">
              <c16:uniqueId val="{00000000-8668-4B5A-B283-9DB49091E8AA}"/>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Aggregates!$T$7:$Z$7</c:f>
              <c:numCache>
                <c:formatCode>#,##0.0</c:formatCode>
                <c:ptCount val="7"/>
                <c:pt idx="0">
                  <c:v>44.700287150688141</c:v>
                </c:pt>
                <c:pt idx="1">
                  <c:v>44.448349774470003</c:v>
                </c:pt>
                <c:pt idx="2">
                  <c:v>44.998420923426444</c:v>
                </c:pt>
                <c:pt idx="3">
                  <c:v>44.802800066288377</c:v>
                </c:pt>
                <c:pt idx="4">
                  <c:v>44.43889190270928</c:v>
                </c:pt>
                <c:pt idx="5">
                  <c:v>44.061903438702124</c:v>
                </c:pt>
                <c:pt idx="6">
                  <c:v>43.852317084645854</c:v>
                </c:pt>
              </c:numCache>
            </c:numRef>
          </c:val>
          <c:smooth val="0"/>
          <c:extLst>
            <c:ext xmlns:c16="http://schemas.microsoft.com/office/drawing/2014/chart" uri="{C3380CC4-5D6E-409C-BE32-E72D297353CC}">
              <c16:uniqueId val="{00000001-8668-4B5A-B283-9DB49091E8AA}"/>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Per cent of GDP</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67183044040325579"/>
          <c:y val="0.19403092529715318"/>
          <c:w val="0.21876690727604853"/>
          <c:h val="0.19004023973530648"/>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a:t>Public sector net borrowing (£ billion)</a:t>
            </a:r>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Aggregates!$B$9:$H$9</c:f>
              <c:numCache>
                <c:formatCode>#,##0.0</c:formatCode>
                <c:ptCount val="7"/>
                <c:pt idx="0">
                  <c:v>131.3439999999996</c:v>
                </c:pt>
                <c:pt idx="1">
                  <c:v>137.32911897813028</c:v>
                </c:pt>
                <c:pt idx="2">
                  <c:v>117.6875032728467</c:v>
                </c:pt>
                <c:pt idx="3">
                  <c:v>97.161236487049337</c:v>
                </c:pt>
                <c:pt idx="4">
                  <c:v>80.164517818060176</c:v>
                </c:pt>
                <c:pt idx="5">
                  <c:v>77.424681236158676</c:v>
                </c:pt>
                <c:pt idx="6">
                  <c:v>74.04238966686944</c:v>
                </c:pt>
              </c:numCache>
            </c:numRef>
          </c:val>
          <c:smooth val="0"/>
          <c:extLst>
            <c:ext xmlns:c16="http://schemas.microsoft.com/office/drawing/2014/chart" uri="{C3380CC4-5D6E-409C-BE32-E72D297353CC}">
              <c16:uniqueId val="{00000000-7370-4276-865C-3272F8F6ADA1}"/>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Aggregates!$T$9:$Z$9</c:f>
              <c:numCache>
                <c:formatCode>#,##0.0</c:formatCode>
                <c:ptCount val="7"/>
                <c:pt idx="0">
                  <c:v>131.3439999999996</c:v>
                </c:pt>
                <c:pt idx="1">
                  <c:v>137.32911897813028</c:v>
                </c:pt>
                <c:pt idx="2">
                  <c:v>117.6875032728467</c:v>
                </c:pt>
                <c:pt idx="3">
                  <c:v>97.161236487049337</c:v>
                </c:pt>
                <c:pt idx="4">
                  <c:v>80.164517818060176</c:v>
                </c:pt>
                <c:pt idx="5">
                  <c:v>77.424681236158676</c:v>
                </c:pt>
                <c:pt idx="6">
                  <c:v>74.04238966686944</c:v>
                </c:pt>
              </c:numCache>
            </c:numRef>
          </c:val>
          <c:smooth val="0"/>
          <c:extLst>
            <c:ext xmlns:c16="http://schemas.microsoft.com/office/drawing/2014/chart" uri="{C3380CC4-5D6E-409C-BE32-E72D297353CC}">
              <c16:uniqueId val="{00000001-7370-4276-865C-3272F8F6ADA1}"/>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 billion</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67442615747009549"/>
          <c:y val="0.16453623666352363"/>
          <c:w val="0.21876690727604853"/>
          <c:h val="0.19004023973530648"/>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a:t>Public sector net borrowing (per cent of GDP)</a:t>
            </a:r>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Aggregates!$B$10:$H$10</c:f>
              <c:numCache>
                <c:formatCode>#,##0.0</c:formatCode>
                <c:ptCount val="7"/>
                <c:pt idx="0">
                  <c:v>4.7735122116272439</c:v>
                </c:pt>
                <c:pt idx="1">
                  <c:v>4.7741674740410058</c:v>
                </c:pt>
                <c:pt idx="2">
                  <c:v>3.9309729864885532</c:v>
                </c:pt>
                <c:pt idx="3">
                  <c:v>3.1329233617269638</c:v>
                </c:pt>
                <c:pt idx="4">
                  <c:v>2.4897771823039498</c:v>
                </c:pt>
                <c:pt idx="5">
                  <c:v>2.318455407289322</c:v>
                </c:pt>
                <c:pt idx="6">
                  <c:v>2.1374758652076453</c:v>
                </c:pt>
              </c:numCache>
            </c:numRef>
          </c:val>
          <c:smooth val="0"/>
          <c:extLst>
            <c:ext xmlns:c16="http://schemas.microsoft.com/office/drawing/2014/chart" uri="{C3380CC4-5D6E-409C-BE32-E72D297353CC}">
              <c16:uniqueId val="{00000000-3EFF-435A-8BD0-EEEE1979BACB}"/>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Aggregates!$T$10:$Z$10</c:f>
              <c:numCache>
                <c:formatCode>#,##0.0</c:formatCode>
                <c:ptCount val="7"/>
                <c:pt idx="0">
                  <c:v>4.7735122116272439</c:v>
                </c:pt>
                <c:pt idx="1">
                  <c:v>4.7741674740410058</c:v>
                </c:pt>
                <c:pt idx="2">
                  <c:v>3.9309729864885532</c:v>
                </c:pt>
                <c:pt idx="3">
                  <c:v>3.1329233617269638</c:v>
                </c:pt>
                <c:pt idx="4">
                  <c:v>2.4897771823039498</c:v>
                </c:pt>
                <c:pt idx="5">
                  <c:v>2.318455407289322</c:v>
                </c:pt>
                <c:pt idx="6">
                  <c:v>2.1374758652076453</c:v>
                </c:pt>
              </c:numCache>
            </c:numRef>
          </c:val>
          <c:smooth val="0"/>
          <c:extLst>
            <c:ext xmlns:c16="http://schemas.microsoft.com/office/drawing/2014/chart" uri="{C3380CC4-5D6E-409C-BE32-E72D297353CC}">
              <c16:uniqueId val="{00000001-3EFF-435A-8BD0-EEEE1979BACB}"/>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Per cent of GDP</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67183044040325579"/>
          <c:y val="0.19403092529715318"/>
          <c:w val="0.21876690727604853"/>
          <c:h val="0.19004023973530648"/>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sz="720" b="0" i="0" u="none" strike="noStrike" baseline="0">
                <a:effectLst/>
              </a:rPr>
              <a:t>Current deficit (per cent of GDP)</a:t>
            </a:r>
            <a:r>
              <a:rPr lang="en-GB" sz="720" b="0" i="0" u="none" strike="noStrike" baseline="0"/>
              <a:t> </a:t>
            </a:r>
            <a:endParaRPr lang="en-GB"/>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GB"/>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Aggregates!$B$16:$H$16</c:f>
              <c:numCache>
                <c:formatCode>#,##0.0</c:formatCode>
                <c:ptCount val="7"/>
                <c:pt idx="0">
                  <c:v>2.1673355925087732</c:v>
                </c:pt>
                <c:pt idx="1">
                  <c:v>2.1094885858277133</c:v>
                </c:pt>
                <c:pt idx="2">
                  <c:v>1.2071686218787343</c:v>
                </c:pt>
                <c:pt idx="3">
                  <c:v>0.43269118845033849</c:v>
                </c:pt>
                <c:pt idx="4">
                  <c:v>-0.18642271359373891</c:v>
                </c:pt>
                <c:pt idx="5">
                  <c:v>-0.21318878206561467</c:v>
                </c:pt>
                <c:pt idx="6">
                  <c:v>-0.28670878298656916</c:v>
                </c:pt>
              </c:numCache>
            </c:numRef>
          </c:val>
          <c:smooth val="0"/>
          <c:extLst>
            <c:ext xmlns:c16="http://schemas.microsoft.com/office/drawing/2014/chart" uri="{C3380CC4-5D6E-409C-BE32-E72D297353CC}">
              <c16:uniqueId val="{00000000-5F98-4B78-9E59-94335E18B36A}"/>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Aggregates!$T$16:$Z$16</c:f>
              <c:numCache>
                <c:formatCode>#,##0.0</c:formatCode>
                <c:ptCount val="7"/>
                <c:pt idx="0">
                  <c:v>2.1673355925087732</c:v>
                </c:pt>
                <c:pt idx="1">
                  <c:v>2.1094885858277133</c:v>
                </c:pt>
                <c:pt idx="2">
                  <c:v>1.2071686218787343</c:v>
                </c:pt>
                <c:pt idx="3">
                  <c:v>0.43269118845033849</c:v>
                </c:pt>
                <c:pt idx="4">
                  <c:v>-0.18642271359373891</c:v>
                </c:pt>
                <c:pt idx="5">
                  <c:v>-0.21318878206561467</c:v>
                </c:pt>
                <c:pt idx="6">
                  <c:v>-0.28670878298656916</c:v>
                </c:pt>
              </c:numCache>
            </c:numRef>
          </c:val>
          <c:smooth val="0"/>
          <c:extLst>
            <c:ext xmlns:c16="http://schemas.microsoft.com/office/drawing/2014/chart" uri="{C3380CC4-5D6E-409C-BE32-E72D297353CC}">
              <c16:uniqueId val="{00000001-5F98-4B78-9E59-94335E18B36A}"/>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Per cent of GDP</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71968440394177369"/>
          <c:y val="0.130955928795737"/>
          <c:w val="0.21876690727604853"/>
          <c:h val="0.13596664390698571"/>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r>
              <a:rPr lang="en-GB" sz="720" b="0" i="0" u="none" strike="noStrike" baseline="0">
                <a:effectLst/>
              </a:rPr>
              <a:t>Public sector net financial liabilities (per cent of GDP)</a:t>
            </a:r>
            <a:r>
              <a:rPr lang="en-GB" sz="720" b="0" i="0" u="none" strike="noStrike" baseline="0"/>
              <a:t> </a:t>
            </a:r>
            <a:endParaRPr lang="en-GB"/>
          </a:p>
        </c:rich>
      </c:tx>
      <c:overlay val="0"/>
      <c:spPr>
        <a:noFill/>
        <a:ln>
          <a:noFill/>
        </a:ln>
        <a:effectLst/>
      </c:spPr>
      <c:txPr>
        <a:bodyPr rot="0" spcFirstLastPara="1" vertOverflow="ellipsis" vert="horz" wrap="square" anchor="ctr" anchorCtr="1"/>
        <a:lstStyle/>
        <a:p>
          <a:pPr>
            <a:defRPr sz="720" b="0" i="0" u="none" strike="noStrike" kern="1200" spc="0" baseline="0">
              <a:solidFill>
                <a:sysClr val="windowText" lastClr="000000"/>
              </a:solidFill>
              <a:latin typeface="+mn-lt"/>
              <a:ea typeface="+mn-ea"/>
              <a:cs typeface="+mn-cs"/>
            </a:defRPr>
          </a:pPr>
          <a:endParaRPr lang="en-GB"/>
        </a:p>
      </c:txPr>
    </c:title>
    <c:autoTitleDeleted val="0"/>
    <c:plotArea>
      <c:layout/>
      <c:lineChart>
        <c:grouping val="standard"/>
        <c:varyColors val="0"/>
        <c:ser>
          <c:idx val="0"/>
          <c:order val="0"/>
          <c:tx>
            <c:strRef>
              <c:f>Aggregates!$B$1</c:f>
              <c:strCache>
                <c:ptCount val="1"/>
                <c:pt idx="0">
                  <c:v>Baseline</c:v>
                </c:pt>
              </c:strCache>
            </c:strRef>
          </c:tx>
          <c:spPr>
            <a:ln w="19050" cap="rnd">
              <a:solidFill>
                <a:srgbClr val="002060"/>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Aggregates!$B$22:$H$22</c:f>
              <c:numCache>
                <c:formatCode>#,##0.0</c:formatCode>
                <c:ptCount val="7"/>
                <c:pt idx="0">
                  <c:v>80.996320196256193</c:v>
                </c:pt>
                <c:pt idx="1">
                  <c:v>81.933130679312043</c:v>
                </c:pt>
                <c:pt idx="2">
                  <c:v>82.9164585176988</c:v>
                </c:pt>
                <c:pt idx="3">
                  <c:v>83.493895894241859</c:v>
                </c:pt>
                <c:pt idx="4">
                  <c:v>83.383325440394955</c:v>
                </c:pt>
                <c:pt idx="5">
                  <c:v>83.151761036210843</c:v>
                </c:pt>
                <c:pt idx="6">
                  <c:v>82.723703187554023</c:v>
                </c:pt>
              </c:numCache>
            </c:numRef>
          </c:val>
          <c:smooth val="0"/>
          <c:extLst>
            <c:ext xmlns:c16="http://schemas.microsoft.com/office/drawing/2014/chart" uri="{C3380CC4-5D6E-409C-BE32-E72D297353CC}">
              <c16:uniqueId val="{00000000-FC99-4223-A703-0B2D810F69C7}"/>
            </c:ext>
          </c:extLst>
        </c:ser>
        <c:ser>
          <c:idx val="1"/>
          <c:order val="1"/>
          <c:tx>
            <c:strRef>
              <c:f>Aggregates!$T$1</c:f>
              <c:strCache>
                <c:ptCount val="1"/>
                <c:pt idx="0">
                  <c:v>Scenario</c:v>
                </c:pt>
              </c:strCache>
            </c:strRef>
          </c:tx>
          <c:spPr>
            <a:ln w="19050" cap="rnd">
              <a:solidFill>
                <a:schemeClr val="accent4"/>
              </a:solidFill>
              <a:round/>
            </a:ln>
            <a:effectLst/>
          </c:spPr>
          <c:marker>
            <c:symbol val="none"/>
          </c:marker>
          <c:cat>
            <c:strRef>
              <c:f>Aggregates!$B$2:$H$2</c:f>
              <c:strCache>
                <c:ptCount val="7"/>
                <c:pt idx="0">
                  <c:v>2023-24</c:v>
                </c:pt>
                <c:pt idx="1">
                  <c:v>2024-25</c:v>
                </c:pt>
                <c:pt idx="2">
                  <c:v>2025-26</c:v>
                </c:pt>
                <c:pt idx="3">
                  <c:v>2026-27</c:v>
                </c:pt>
                <c:pt idx="4">
                  <c:v>2027-28</c:v>
                </c:pt>
                <c:pt idx="5">
                  <c:v>2028-29</c:v>
                </c:pt>
                <c:pt idx="6">
                  <c:v>2029-30</c:v>
                </c:pt>
              </c:strCache>
            </c:strRef>
          </c:cat>
          <c:val>
            <c:numRef>
              <c:f>Aggregates!$T$22:$Z$22</c:f>
              <c:numCache>
                <c:formatCode>#,##0.0</c:formatCode>
                <c:ptCount val="7"/>
                <c:pt idx="0">
                  <c:v>80.996320196256193</c:v>
                </c:pt>
                <c:pt idx="1">
                  <c:v>81.933130679312043</c:v>
                </c:pt>
                <c:pt idx="2">
                  <c:v>82.9164585176988</c:v>
                </c:pt>
                <c:pt idx="3">
                  <c:v>83.493895894241859</c:v>
                </c:pt>
                <c:pt idx="4">
                  <c:v>83.383325440394955</c:v>
                </c:pt>
                <c:pt idx="5">
                  <c:v>83.151761036210843</c:v>
                </c:pt>
                <c:pt idx="6">
                  <c:v>82.723703187554023</c:v>
                </c:pt>
              </c:numCache>
            </c:numRef>
          </c:val>
          <c:smooth val="0"/>
          <c:extLst>
            <c:ext xmlns:c16="http://schemas.microsoft.com/office/drawing/2014/chart" uri="{C3380CC4-5D6E-409C-BE32-E72D297353CC}">
              <c16:uniqueId val="{00000001-FC99-4223-A703-0B2D810F69C7}"/>
            </c:ext>
          </c:extLst>
        </c:ser>
        <c:dLbls>
          <c:showLegendKey val="0"/>
          <c:showVal val="0"/>
          <c:showCatName val="0"/>
          <c:showSerName val="0"/>
          <c:showPercent val="0"/>
          <c:showBubbleSize val="0"/>
        </c:dLbls>
        <c:smooth val="0"/>
        <c:axId val="756553600"/>
        <c:axId val="756558520"/>
      </c:lineChart>
      <c:catAx>
        <c:axId val="756553600"/>
        <c:scaling>
          <c:orientation val="minMax"/>
        </c:scaling>
        <c:delete val="0"/>
        <c:axPos val="b"/>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8520"/>
        <c:crosses val="autoZero"/>
        <c:auto val="1"/>
        <c:lblAlgn val="ctr"/>
        <c:lblOffset val="100"/>
        <c:noMultiLvlLbl val="0"/>
      </c:catAx>
      <c:valAx>
        <c:axId val="75655852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r>
                  <a:rPr lang="en-GB"/>
                  <a:t>Per cent of GDP</a:t>
                </a:r>
              </a:p>
            </c:rich>
          </c:tx>
          <c:overlay val="0"/>
          <c:spPr>
            <a:noFill/>
            <a:ln>
              <a:noFill/>
            </a:ln>
            <a:effectLst/>
          </c:spPr>
          <c:txPr>
            <a:bodyPr rot="-54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title>
        <c:numFmt formatCode="#,##0.0" sourceLinked="0"/>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crossAx val="756553600"/>
        <c:crosses val="autoZero"/>
        <c:crossBetween val="between"/>
      </c:valAx>
      <c:spPr>
        <a:noFill/>
        <a:ln>
          <a:noFill/>
        </a:ln>
        <a:effectLst/>
      </c:spPr>
    </c:plotArea>
    <c:legend>
      <c:legendPos val="b"/>
      <c:layout>
        <c:manualLayout>
          <c:xMode val="edge"/>
          <c:yMode val="edge"/>
          <c:x val="0.67183044040325579"/>
          <c:y val="0.63645125480159592"/>
          <c:w val="0.21876690727604853"/>
          <c:h val="0.19004023973530648"/>
        </c:manualLayout>
      </c:layout>
      <c:overlay val="1"/>
      <c:spPr>
        <a:noFill/>
        <a:ln>
          <a:noFill/>
        </a:ln>
        <a:effectLst/>
      </c:spPr>
      <c:txPr>
        <a:bodyPr rot="0" spcFirstLastPara="1" vertOverflow="ellipsis" vert="horz" wrap="square" anchor="ctr" anchorCtr="1"/>
        <a:lstStyle/>
        <a:p>
          <a:pPr>
            <a:defRPr sz="6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sz="600">
          <a:solidFill>
            <a:sysClr val="windowText" lastClr="000000"/>
          </a:solidFill>
          <a:latin typeface="+mn-lt"/>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0</xdr:rowOff>
    </xdr:from>
    <xdr:to>
      <xdr:col>4</xdr:col>
      <xdr:colOff>66964</xdr:colOff>
      <xdr:row>1</xdr:row>
      <xdr:rowOff>752447</xdr:rowOff>
    </xdr:to>
    <xdr:pic>
      <xdr:nvPicPr>
        <xdr:cNvPr id="2" name="Picture 1">
          <a:extLst>
            <a:ext uri="{FF2B5EF4-FFF2-40B4-BE49-F238E27FC236}">
              <a16:creationId xmlns:a16="http://schemas.microsoft.com/office/drawing/2014/main" id="{8F706595-042D-4400-A9A6-BCBB16B7FB6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4475" y="184150"/>
          <a:ext cx="1615094" cy="7480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292100</xdr:colOff>
      <xdr:row>2</xdr:row>
      <xdr:rowOff>12700</xdr:rowOff>
    </xdr:from>
    <xdr:to>
      <xdr:col>8</xdr:col>
      <xdr:colOff>307975</xdr:colOff>
      <xdr:row>19</xdr:row>
      <xdr:rowOff>113366</xdr:rowOff>
    </xdr:to>
    <xdr:graphicFrame macro="">
      <xdr:nvGraphicFramePr>
        <xdr:cNvPr id="3" name="Chart 2">
          <a:extLst>
            <a:ext uri="{FF2B5EF4-FFF2-40B4-BE49-F238E27FC236}">
              <a16:creationId xmlns:a16="http://schemas.microsoft.com/office/drawing/2014/main" id="{C472B8A9-81A5-40A6-B07D-BE4AA639B6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368300</xdr:colOff>
      <xdr:row>2</xdr:row>
      <xdr:rowOff>12700</xdr:rowOff>
    </xdr:from>
    <xdr:to>
      <xdr:col>16</xdr:col>
      <xdr:colOff>384175</xdr:colOff>
      <xdr:row>19</xdr:row>
      <xdr:rowOff>113366</xdr:rowOff>
    </xdr:to>
    <xdr:graphicFrame macro="">
      <xdr:nvGraphicFramePr>
        <xdr:cNvPr id="4" name="Chart 3">
          <a:extLst>
            <a:ext uri="{FF2B5EF4-FFF2-40B4-BE49-F238E27FC236}">
              <a16:creationId xmlns:a16="http://schemas.microsoft.com/office/drawing/2014/main" id="{4E75EDBB-647A-4BEF-8F7B-A801ABCEAD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311150</xdr:colOff>
      <xdr:row>21</xdr:row>
      <xdr:rowOff>0</xdr:rowOff>
    </xdr:from>
    <xdr:to>
      <xdr:col>8</xdr:col>
      <xdr:colOff>327025</xdr:colOff>
      <xdr:row>38</xdr:row>
      <xdr:rowOff>100666</xdr:rowOff>
    </xdr:to>
    <xdr:graphicFrame macro="">
      <xdr:nvGraphicFramePr>
        <xdr:cNvPr id="7" name="Chart 6">
          <a:extLst>
            <a:ext uri="{FF2B5EF4-FFF2-40B4-BE49-F238E27FC236}">
              <a16:creationId xmlns:a16="http://schemas.microsoft.com/office/drawing/2014/main" id="{68852C74-6FA1-4B0E-9D28-95706608797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387350</xdr:colOff>
      <xdr:row>21</xdr:row>
      <xdr:rowOff>0</xdr:rowOff>
    </xdr:from>
    <xdr:to>
      <xdr:col>16</xdr:col>
      <xdr:colOff>403225</xdr:colOff>
      <xdr:row>38</xdr:row>
      <xdr:rowOff>100666</xdr:rowOff>
    </xdr:to>
    <xdr:graphicFrame macro="">
      <xdr:nvGraphicFramePr>
        <xdr:cNvPr id="8" name="Chart 7">
          <a:extLst>
            <a:ext uri="{FF2B5EF4-FFF2-40B4-BE49-F238E27FC236}">
              <a16:creationId xmlns:a16="http://schemas.microsoft.com/office/drawing/2014/main" id="{8C3CE4DE-452E-4D84-AE4F-8D2627FD11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254000</xdr:colOff>
      <xdr:row>39</xdr:row>
      <xdr:rowOff>63500</xdr:rowOff>
    </xdr:from>
    <xdr:to>
      <xdr:col>8</xdr:col>
      <xdr:colOff>269875</xdr:colOff>
      <xdr:row>57</xdr:row>
      <xdr:rowOff>18116</xdr:rowOff>
    </xdr:to>
    <xdr:graphicFrame macro="">
      <xdr:nvGraphicFramePr>
        <xdr:cNvPr id="9" name="Chart 8">
          <a:extLst>
            <a:ext uri="{FF2B5EF4-FFF2-40B4-BE49-F238E27FC236}">
              <a16:creationId xmlns:a16="http://schemas.microsoft.com/office/drawing/2014/main" id="{4AAB34D1-8F02-44BD-B1A4-A65D272ED66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8</xdr:col>
      <xdr:colOff>330200</xdr:colOff>
      <xdr:row>39</xdr:row>
      <xdr:rowOff>63500</xdr:rowOff>
    </xdr:from>
    <xdr:to>
      <xdr:col>16</xdr:col>
      <xdr:colOff>346075</xdr:colOff>
      <xdr:row>57</xdr:row>
      <xdr:rowOff>18116</xdr:rowOff>
    </xdr:to>
    <xdr:graphicFrame macro="">
      <xdr:nvGraphicFramePr>
        <xdr:cNvPr id="10" name="Chart 9">
          <a:extLst>
            <a:ext uri="{FF2B5EF4-FFF2-40B4-BE49-F238E27FC236}">
              <a16:creationId xmlns:a16="http://schemas.microsoft.com/office/drawing/2014/main" id="{01FDDC46-1170-4067-99AF-16D2B474B6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E3965-13FD-4BB5-8E7A-5EA4EC713526}">
  <sheetPr>
    <tabColor rgb="FF477391"/>
    <pageSetUpPr fitToPage="1"/>
  </sheetPr>
  <dimension ref="A1:E44"/>
  <sheetViews>
    <sheetView showGridLines="0" tabSelected="1" zoomScaleNormal="100" workbookViewId="0">
      <selection activeCell="E8" sqref="E8"/>
    </sheetView>
  </sheetViews>
  <sheetFormatPr defaultColWidth="9.140625" defaultRowHeight="0" customHeight="1" zeroHeight="1"/>
  <cols>
    <col min="1" max="1" width="2.85546875" style="5" customWidth="1"/>
    <col min="2" max="2" width="1.5703125" style="29" customWidth="1"/>
    <col min="3" max="3" width="3.85546875" style="29" customWidth="1"/>
    <col min="4" max="4" width="17.5703125" style="5" customWidth="1"/>
    <col min="5" max="5" width="146.5703125" style="5" customWidth="1"/>
    <col min="6" max="16383" width="0" style="5" hidden="1" customWidth="1"/>
    <col min="16384" max="16384" width="0.140625" style="5" customWidth="1"/>
  </cols>
  <sheetData>
    <row r="1" spans="1:5" ht="15">
      <c r="A1" s="3"/>
      <c r="B1" s="4"/>
      <c r="C1" s="4"/>
      <c r="D1" s="3"/>
      <c r="E1" s="3"/>
    </row>
    <row r="2" spans="1:5" ht="104.25" customHeight="1">
      <c r="A2" s="6"/>
      <c r="B2" s="6"/>
      <c r="C2" s="6"/>
      <c r="D2" s="6"/>
      <c r="E2" s="7" t="s">
        <v>0</v>
      </c>
    </row>
    <row r="3" spans="1:5" ht="24.75" customHeight="1">
      <c r="A3" s="131" t="s">
        <v>1</v>
      </c>
      <c r="B3" s="131"/>
      <c r="C3" s="131"/>
      <c r="D3" s="131"/>
      <c r="E3" s="131"/>
    </row>
    <row r="4" spans="1:5" s="3" customFormat="1" ht="16.5" customHeight="1">
      <c r="A4" s="6"/>
      <c r="B4" s="6"/>
      <c r="C4" s="6"/>
      <c r="D4" s="130"/>
      <c r="E4" s="130"/>
    </row>
    <row r="5" spans="1:5" s="11" customFormat="1" ht="37.5" customHeight="1">
      <c r="A5" s="8"/>
      <c r="B5" s="9" t="s">
        <v>2</v>
      </c>
      <c r="C5" s="9"/>
      <c r="D5" s="10"/>
      <c r="E5" s="10"/>
    </row>
    <row r="6" spans="1:5" ht="15">
      <c r="A6" s="12"/>
      <c r="B6" s="13"/>
      <c r="C6" s="14" t="s">
        <v>3</v>
      </c>
      <c r="D6" s="15"/>
      <c r="E6" s="16"/>
    </row>
    <row r="7" spans="1:5" ht="15">
      <c r="A7" s="12"/>
      <c r="B7" s="13"/>
      <c r="C7" s="17" t="s">
        <v>4</v>
      </c>
      <c r="D7" s="15"/>
      <c r="E7" s="16"/>
    </row>
    <row r="8" spans="1:5" ht="15">
      <c r="A8" s="12"/>
      <c r="B8" s="13"/>
      <c r="C8" s="14" t="s">
        <v>5</v>
      </c>
      <c r="D8" s="15"/>
      <c r="E8" s="16"/>
    </row>
    <row r="9" spans="1:5" ht="15">
      <c r="A9" s="12"/>
      <c r="B9" s="13"/>
      <c r="C9" s="17" t="s">
        <v>6</v>
      </c>
      <c r="D9" s="15"/>
      <c r="E9" s="16"/>
    </row>
    <row r="10" spans="1:5" ht="15">
      <c r="A10" s="12"/>
      <c r="B10" s="13"/>
      <c r="C10" s="17" t="s">
        <v>7</v>
      </c>
      <c r="D10" s="15"/>
      <c r="E10" s="16"/>
    </row>
    <row r="11" spans="1:5" ht="15">
      <c r="A11" s="12"/>
      <c r="B11" s="13"/>
      <c r="C11" s="17" t="s">
        <v>8</v>
      </c>
      <c r="D11" s="15"/>
      <c r="E11" s="16"/>
    </row>
    <row r="12" spans="1:5" ht="15">
      <c r="A12" s="12"/>
      <c r="B12" s="13"/>
      <c r="C12" s="14" t="s">
        <v>9</v>
      </c>
      <c r="D12" s="15"/>
      <c r="E12" s="16"/>
    </row>
    <row r="13" spans="1:5" ht="15">
      <c r="A13" s="12"/>
      <c r="B13" s="13"/>
      <c r="C13" s="17" t="s">
        <v>10</v>
      </c>
      <c r="D13" s="15"/>
      <c r="E13" s="16"/>
    </row>
    <row r="14" spans="1:5" ht="15">
      <c r="A14" s="12"/>
      <c r="B14" s="13"/>
      <c r="C14" s="17" t="s">
        <v>11</v>
      </c>
      <c r="D14" s="15"/>
      <c r="E14" s="16"/>
    </row>
    <row r="15" spans="1:5" ht="15">
      <c r="A15" s="12"/>
      <c r="B15" s="13"/>
      <c r="C15" s="17" t="s">
        <v>12</v>
      </c>
      <c r="D15" s="15"/>
      <c r="E15" s="16"/>
    </row>
    <row r="16" spans="1:5" ht="15">
      <c r="A16" s="12"/>
      <c r="B16" s="13"/>
      <c r="C16" s="17" t="s">
        <v>13</v>
      </c>
      <c r="D16" s="15"/>
      <c r="E16" s="16"/>
    </row>
    <row r="17" spans="1:5" ht="15">
      <c r="A17" s="12"/>
      <c r="B17" s="13"/>
      <c r="C17" s="17" t="s">
        <v>14</v>
      </c>
      <c r="D17" s="15"/>
      <c r="E17" s="16"/>
    </row>
    <row r="18" spans="1:5" ht="15">
      <c r="A18" s="12"/>
      <c r="B18" s="13"/>
      <c r="C18" s="17" t="s">
        <v>15</v>
      </c>
      <c r="D18" s="15"/>
      <c r="E18" s="16"/>
    </row>
    <row r="19" spans="1:5" ht="15">
      <c r="A19" s="12"/>
      <c r="B19" s="13"/>
      <c r="C19" s="17" t="s">
        <v>16</v>
      </c>
      <c r="D19" s="15"/>
      <c r="E19" s="16"/>
    </row>
    <row r="20" spans="1:5" ht="15">
      <c r="A20" s="12"/>
      <c r="B20" s="13"/>
      <c r="C20" s="17" t="s">
        <v>17</v>
      </c>
      <c r="D20" s="15"/>
      <c r="E20" s="16"/>
    </row>
    <row r="21" spans="1:5" ht="15">
      <c r="A21" s="12"/>
      <c r="B21" s="13"/>
      <c r="C21" s="17" t="s">
        <v>18</v>
      </c>
      <c r="D21" s="15"/>
      <c r="E21" s="16"/>
    </row>
    <row r="22" spans="1:5" ht="15">
      <c r="A22" s="12"/>
      <c r="B22" s="13"/>
      <c r="C22" s="17" t="s">
        <v>19</v>
      </c>
      <c r="D22" s="15"/>
      <c r="E22" s="16"/>
    </row>
    <row r="23" spans="1:5" ht="15">
      <c r="A23" s="12"/>
      <c r="B23" s="13"/>
      <c r="C23" s="17" t="s">
        <v>20</v>
      </c>
      <c r="D23" s="15"/>
      <c r="E23" s="16"/>
    </row>
    <row r="24" spans="1:5" ht="15">
      <c r="A24" s="12"/>
      <c r="B24" s="13"/>
      <c r="C24" s="17" t="s">
        <v>21</v>
      </c>
      <c r="D24" s="15"/>
      <c r="E24" s="16"/>
    </row>
    <row r="25" spans="1:5" ht="15">
      <c r="A25" s="12"/>
      <c r="B25" s="13"/>
      <c r="C25" s="17" t="s">
        <v>22</v>
      </c>
      <c r="D25" s="15"/>
      <c r="E25" s="16"/>
    </row>
    <row r="26" spans="1:5" ht="15">
      <c r="A26" s="12"/>
      <c r="B26" s="13"/>
      <c r="C26" s="17" t="s">
        <v>23</v>
      </c>
      <c r="D26" s="15"/>
      <c r="E26" s="16"/>
    </row>
    <row r="27" spans="1:5" ht="15">
      <c r="A27" s="12"/>
      <c r="B27" s="13"/>
      <c r="C27" s="17" t="s">
        <v>24</v>
      </c>
      <c r="D27" s="15"/>
      <c r="E27" s="16"/>
    </row>
    <row r="28" spans="1:5" ht="15">
      <c r="A28" s="12"/>
      <c r="B28" s="13"/>
      <c r="C28" s="17" t="s">
        <v>25</v>
      </c>
      <c r="D28" s="15"/>
      <c r="E28" s="16"/>
    </row>
    <row r="29" spans="1:5" ht="15">
      <c r="A29" s="12"/>
      <c r="B29" s="13"/>
      <c r="C29" s="17" t="s">
        <v>26</v>
      </c>
      <c r="D29" s="15"/>
      <c r="E29" s="16"/>
    </row>
    <row r="30" spans="1:5" ht="15">
      <c r="A30" s="12"/>
      <c r="B30" s="13"/>
      <c r="C30" s="17" t="s">
        <v>27</v>
      </c>
      <c r="D30" s="15"/>
      <c r="E30" s="16"/>
    </row>
    <row r="31" spans="1:5" ht="15">
      <c r="A31" s="12"/>
      <c r="B31" s="13"/>
      <c r="C31" s="17" t="s">
        <v>28</v>
      </c>
      <c r="D31" s="15"/>
      <c r="E31" s="16"/>
    </row>
    <row r="32" spans="1:5" ht="15">
      <c r="A32" s="18"/>
      <c r="B32" s="19"/>
      <c r="C32" s="13"/>
      <c r="D32" s="135"/>
      <c r="E32" s="135"/>
    </row>
    <row r="33" spans="1:5" s="11" customFormat="1" ht="37.5" customHeight="1">
      <c r="A33" s="8"/>
      <c r="B33" s="9" t="s">
        <v>29</v>
      </c>
      <c r="C33" s="9"/>
      <c r="D33" s="10"/>
      <c r="E33" s="10"/>
    </row>
    <row r="34" spans="1:5" s="11" customFormat="1" ht="40.5" customHeight="1">
      <c r="A34" s="8"/>
      <c r="B34" s="20"/>
      <c r="C34" s="20"/>
      <c r="D34" s="136" t="s">
        <v>30</v>
      </c>
      <c r="E34" s="136"/>
    </row>
    <row r="35" spans="1:5" s="11" customFormat="1" ht="74.099999999999994" customHeight="1">
      <c r="A35" s="8"/>
      <c r="B35" s="20"/>
      <c r="C35" s="20"/>
      <c r="D35" s="137" t="s">
        <v>31</v>
      </c>
      <c r="E35" s="137"/>
    </row>
    <row r="36" spans="1:5" s="11" customFormat="1" ht="65.45" customHeight="1">
      <c r="A36" s="8"/>
      <c r="B36" s="20"/>
      <c r="C36" s="20"/>
      <c r="D36" s="137" t="s">
        <v>32</v>
      </c>
      <c r="E36" s="137"/>
    </row>
    <row r="37" spans="1:5" s="11" customFormat="1" ht="73.5" customHeight="1">
      <c r="A37" s="8"/>
      <c r="B37" s="20"/>
      <c r="C37" s="20"/>
      <c r="D37" s="137" t="s">
        <v>33</v>
      </c>
      <c r="E37" s="137"/>
    </row>
    <row r="38" spans="1:5" s="11" customFormat="1" ht="57" customHeight="1">
      <c r="A38" s="8"/>
      <c r="B38" s="20"/>
      <c r="C38" s="20"/>
      <c r="D38" s="137" t="s">
        <v>34</v>
      </c>
      <c r="E38" s="137"/>
    </row>
    <row r="39" spans="1:5" s="11" customFormat="1" ht="42.75" customHeight="1">
      <c r="A39" s="8"/>
      <c r="B39" s="20"/>
      <c r="C39" s="20"/>
      <c r="D39" s="137" t="s">
        <v>35</v>
      </c>
      <c r="E39" s="137"/>
    </row>
    <row r="40" spans="1:5" ht="31.5" customHeight="1">
      <c r="A40" s="21"/>
      <c r="B40" s="22"/>
      <c r="C40" s="23"/>
      <c r="D40" s="138" t="s">
        <v>36</v>
      </c>
      <c r="E40" s="138"/>
    </row>
    <row r="41" spans="1:5" ht="22.5" customHeight="1">
      <c r="A41" s="12"/>
      <c r="B41" s="3"/>
      <c r="C41" s="24"/>
      <c r="D41" s="132"/>
      <c r="E41" s="132"/>
    </row>
    <row r="42" spans="1:5" s="11" customFormat="1" ht="37.5" customHeight="1">
      <c r="A42" s="25"/>
      <c r="B42" s="20" t="s">
        <v>37</v>
      </c>
      <c r="C42" s="10"/>
      <c r="D42" s="10"/>
      <c r="E42" s="26"/>
    </row>
    <row r="43" spans="1:5" ht="22.5" customHeight="1">
      <c r="A43" s="12"/>
      <c r="B43" s="3"/>
      <c r="C43" s="5"/>
      <c r="D43" s="133" t="s">
        <v>38</v>
      </c>
      <c r="E43" s="133"/>
    </row>
    <row r="44" spans="1:5" ht="22.5" customHeight="1">
      <c r="A44" s="21"/>
      <c r="B44" s="27"/>
      <c r="C44" s="28"/>
      <c r="D44" s="134" t="s">
        <v>39</v>
      </c>
      <c r="E44" s="134"/>
    </row>
  </sheetData>
  <mergeCells count="12">
    <mergeCell ref="A3:E3"/>
    <mergeCell ref="D41:E41"/>
    <mergeCell ref="D43:E43"/>
    <mergeCell ref="D44:E44"/>
    <mergeCell ref="D32:E32"/>
    <mergeCell ref="D34:E34"/>
    <mergeCell ref="D35:E35"/>
    <mergeCell ref="D36:E36"/>
    <mergeCell ref="D39:E39"/>
    <mergeCell ref="D40:E40"/>
    <mergeCell ref="D37:E37"/>
    <mergeCell ref="D38:E38"/>
  </mergeCells>
  <hyperlinks>
    <hyperlink ref="C7" location="Scenario_inputs!A1" display="Scenario" xr:uid="{1B5B62C1-621E-4403-80FB-BED47FCF13BF}"/>
    <hyperlink ref="C9" location="Receipts_Spending!A1" display="Receipts and spending tables" xr:uid="{75CA488C-00C5-43AF-8D34-2B4CD6A8F817}"/>
    <hyperlink ref="C10" location="Aggregates!A1" display="Aggregates tables" xr:uid="{E966FF0B-3A58-4A59-9691-A192E980F40C}"/>
    <hyperlink ref="C11" location="Charts!A1" display="Charts" xr:uid="{7BC15DE6-7013-40A2-A28A-B1CC671BA795}"/>
    <hyperlink ref="C13" location="Determinants!A1" display="Baseline and scenario determinants" xr:uid="{D10E6116-D449-4058-9E57-5C9DC436B59D}"/>
    <hyperlink ref="C14" location="Receipts_determinants!A1" display="Determinants used for receipts" xr:uid="{6B363BBE-EFB5-4B70-9F74-EF4BEFBD9845}"/>
    <hyperlink ref="C15" location="Receipts_RR!A1" display="Receipts ready-reckoners" xr:uid="{F12E5175-5258-4DD3-B844-12FD96E211A2}"/>
    <hyperlink ref="C16" location="Receipts_RRpc!A1" display="Receipts ready-reckoners (per cent)" xr:uid="{4C01E3AA-C40E-451B-8B8F-2EB30CF89429}"/>
    <hyperlink ref="C17" location="Receipts_effects!A1" display="Scenario effects on receipts" xr:uid="{85FAC587-ABB6-4B06-A663-427D133D5C2F}"/>
    <hyperlink ref="C18" location="Receipts_by_stream!A1" display="Scenario effects on receipts by receipts stream" xr:uid="{5C1625D7-D004-40BE-9398-52B65A12BE9B}"/>
    <hyperlink ref="C19" location="Receipts_by_determinant!A1" display="Scenario effects on receipts by determinant" xr:uid="{CCFE30D5-1C8E-4DE2-8585-8BE704D15EB2}"/>
    <hyperlink ref="C21" location="Spending_determinants!A1" display="Determinants used for primary spending" xr:uid="{AC0DA1B8-D13C-44DE-97A3-9C5B2D1385D2}"/>
    <hyperlink ref="C22" location="'Spending_RR£'!A1" display="Primary spending ready-reckoners (£)" xr:uid="{03BDFAA8-D2E7-4F52-B222-F6EB28944AF2}"/>
    <hyperlink ref="C23" location="Spending_RRpc!A1" display="Primary spending ready-reckoners (per cent)" xr:uid="{7FE533C7-2F57-423B-9EDC-CCFA3E4B2953}"/>
    <hyperlink ref="C24" location="Spending_effects!A1" display="Scenario effects on primary spending" xr:uid="{0C580BD5-B5D5-4802-9077-0CF97E639F1A}"/>
    <hyperlink ref="C25" location="Spending_by_stream!A1" display="Scenario effects on primary spending by stream" xr:uid="{6703DD34-9396-453F-9839-FE7085E8EDD2}"/>
    <hyperlink ref="C26" location="Spending_by_determinant!A1" display="Scenario effects on primary spending by determinant" xr:uid="{A13E4CF9-C81F-41C1-9994-68CC18F941AC}"/>
    <hyperlink ref="C20" location="Receipts_adjustments!A1" display="Receipts adjustments" xr:uid="{8AACE89B-7984-4FC5-AE25-6922F201D2D7}"/>
    <hyperlink ref="C27" location="Spending_adjustments!A1" display="Primary spending adjustments" xr:uid="{EDB45EC7-128D-4A17-8742-8CED959DDFCD}"/>
    <hyperlink ref="C28" location="Debt_interest_determinants!A1" display="Determinants used for debt interest" xr:uid="{B9D1BC71-4498-49B1-8F0B-DF918CBA8377}"/>
    <hyperlink ref="C29" location="Debt_interest_RR!A1" display="Debt interest ready-reckoners (£)" xr:uid="{D5899371-9E6D-441C-84EA-7AC18269F790}"/>
    <hyperlink ref="C31" location="Debt_interest_adjustments!A1" display="Debt interest adjustments" xr:uid="{30A72F2F-40A6-4432-AD33-228FB0EA0C5C}"/>
    <hyperlink ref="C30" location="Debt_interest_effects!A1" display="Scenario effects on debt interest" xr:uid="{8237D7FA-68CB-4C2C-9DB0-5FD3037C247D}"/>
  </hyperlinks>
  <pageMargins left="0.7" right="0.7" top="0.75" bottom="0.75" header="0.3" footer="0.3"/>
  <pageSetup paperSize="8" scale="83"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2BFE2-1F40-46FB-BB10-51F9479EF454}">
  <dimension ref="A1:L34"/>
  <sheetViews>
    <sheetView showGridLines="0" zoomScaleNormal="100" workbookViewId="0">
      <pane xSplit="1" ySplit="2" topLeftCell="B3" activePane="bottomRight" state="frozen"/>
      <selection pane="bottomRight" activeCell="B19" sqref="B19"/>
      <selection pane="bottomLeft" activeCell="A2" sqref="A2"/>
      <selection pane="topRight" activeCell="C1" sqref="C1"/>
    </sheetView>
  </sheetViews>
  <sheetFormatPr defaultColWidth="8.85546875" defaultRowHeight="12"/>
  <cols>
    <col min="1" max="1" width="38.85546875" style="34" bestFit="1" customWidth="1"/>
    <col min="2" max="6" width="8.85546875" style="34"/>
    <col min="7" max="8" width="8.7109375" style="34" customWidth="1"/>
    <col min="9" max="16384" width="8.85546875" style="34"/>
  </cols>
  <sheetData>
    <row r="1" spans="1:8">
      <c r="A1" s="1" t="s">
        <v>40</v>
      </c>
    </row>
    <row r="2" spans="1:8">
      <c r="A2" s="31" t="s">
        <v>196</v>
      </c>
      <c r="B2" s="31" t="s">
        <v>91</v>
      </c>
      <c r="C2" s="31" t="s">
        <v>92</v>
      </c>
      <c r="D2" s="31" t="s">
        <v>93</v>
      </c>
      <c r="E2" s="31" t="s">
        <v>94</v>
      </c>
      <c r="F2" s="31" t="s">
        <v>95</v>
      </c>
      <c r="G2" s="31" t="s">
        <v>96</v>
      </c>
      <c r="H2" s="31" t="s">
        <v>97</v>
      </c>
    </row>
    <row r="3" spans="1:8">
      <c r="A3" s="34" t="s">
        <v>50</v>
      </c>
      <c r="B3" s="42">
        <f t="array" ref="B3:H3">TRANSPOSE(Scenario_inputs!$B$5:$B$11)</f>
        <v>0</v>
      </c>
      <c r="C3" s="42">
        <v>0</v>
      </c>
      <c r="D3" s="42">
        <v>0</v>
      </c>
      <c r="E3" s="42">
        <v>0</v>
      </c>
      <c r="F3" s="42">
        <v>0</v>
      </c>
      <c r="G3" s="112">
        <v>0</v>
      </c>
      <c r="H3" s="112">
        <v>0</v>
      </c>
    </row>
    <row r="4" spans="1:8">
      <c r="A4" s="34" t="s">
        <v>51</v>
      </c>
      <c r="B4" s="42">
        <f t="array" ref="B4:H4">TRANSPOSE(Scenario_inputs!$C$5:$C$11)</f>
        <v>0</v>
      </c>
      <c r="C4" s="42">
        <v>0</v>
      </c>
      <c r="D4" s="42">
        <v>0</v>
      </c>
      <c r="E4" s="42">
        <v>0</v>
      </c>
      <c r="F4" s="42">
        <v>0</v>
      </c>
      <c r="G4" s="112">
        <v>0</v>
      </c>
      <c r="H4" s="112">
        <v>0</v>
      </c>
    </row>
    <row r="5" spans="1:8">
      <c r="A5" s="34" t="s">
        <v>197</v>
      </c>
      <c r="B5" s="42">
        <f t="array" ref="B5:H5">TRANSPOSE(Scenario_inputs!$D$5:$D$11)</f>
        <v>0</v>
      </c>
      <c r="C5" s="42">
        <v>0</v>
      </c>
      <c r="D5" s="42">
        <v>0</v>
      </c>
      <c r="E5" s="42">
        <v>0</v>
      </c>
      <c r="F5" s="42">
        <v>0</v>
      </c>
      <c r="G5" s="112">
        <v>0</v>
      </c>
      <c r="H5" s="112">
        <v>0</v>
      </c>
    </row>
    <row r="6" spans="1:8">
      <c r="A6" s="61" t="s">
        <v>53</v>
      </c>
      <c r="B6" s="87">
        <f t="array" ref="B6:H6">TRANSPOSE(Scenario_inputs!$E$5:$E$11)</f>
        <v>0</v>
      </c>
      <c r="C6" s="87">
        <v>0</v>
      </c>
      <c r="D6" s="87">
        <v>0</v>
      </c>
      <c r="E6" s="87">
        <v>0</v>
      </c>
      <c r="F6" s="87">
        <v>0</v>
      </c>
      <c r="G6" s="112">
        <v>0</v>
      </c>
      <c r="H6" s="112">
        <v>0</v>
      </c>
    </row>
    <row r="7" spans="1:8">
      <c r="A7" s="34" t="s">
        <v>198</v>
      </c>
      <c r="B7" s="42">
        <f t="array" ref="B7:H7">TRANSPOSE(Scenario_inputs!$F$5:$F$11)</f>
        <v>0</v>
      </c>
      <c r="C7" s="42">
        <v>0</v>
      </c>
      <c r="D7" s="42">
        <v>0</v>
      </c>
      <c r="E7" s="42">
        <v>0</v>
      </c>
      <c r="F7" s="42">
        <v>0</v>
      </c>
      <c r="G7" s="112">
        <v>0</v>
      </c>
      <c r="H7" s="112">
        <v>0</v>
      </c>
    </row>
    <row r="8" spans="1:8">
      <c r="A8" s="34" t="s">
        <v>199</v>
      </c>
      <c r="B8" s="42">
        <f t="array" ref="B8:H8">TRANSPOSE(Scenario_inputs!$G$5:$G$11)</f>
        <v>0</v>
      </c>
      <c r="C8" s="42">
        <v>0</v>
      </c>
      <c r="D8" s="42">
        <v>0</v>
      </c>
      <c r="E8" s="42">
        <v>0</v>
      </c>
      <c r="F8" s="42">
        <v>0</v>
      </c>
      <c r="G8" s="112">
        <v>0</v>
      </c>
      <c r="H8" s="112">
        <v>0</v>
      </c>
    </row>
    <row r="9" spans="1:8">
      <c r="A9" s="61" t="s">
        <v>56</v>
      </c>
      <c r="B9" s="87">
        <f t="array" ref="B9:H9">TRANSPOSE(Scenario_inputs!$H$5:$H$11)</f>
        <v>0</v>
      </c>
      <c r="C9" s="87">
        <v>0</v>
      </c>
      <c r="D9" s="87">
        <v>0</v>
      </c>
      <c r="E9" s="87">
        <v>0</v>
      </c>
      <c r="F9" s="87">
        <v>0</v>
      </c>
      <c r="G9" s="112">
        <v>0</v>
      </c>
      <c r="H9" s="112">
        <v>0</v>
      </c>
    </row>
    <row r="10" spans="1:8">
      <c r="A10" s="34" t="s">
        <v>57</v>
      </c>
      <c r="B10" s="42">
        <f t="array" ref="B10:H10">TRANSPOSE(Scenario_inputs!$I$5:$I$11)</f>
        <v>0</v>
      </c>
      <c r="C10" s="42">
        <v>0</v>
      </c>
      <c r="D10" s="42">
        <v>0</v>
      </c>
      <c r="E10" s="42">
        <v>0</v>
      </c>
      <c r="F10" s="42">
        <v>0</v>
      </c>
      <c r="G10" s="112">
        <v>0</v>
      </c>
      <c r="H10" s="112">
        <v>0</v>
      </c>
    </row>
    <row r="11" spans="1:8">
      <c r="A11" s="61" t="s">
        <v>59</v>
      </c>
      <c r="B11" s="87">
        <f t="array" ref="B11:H11">TRANSPOSE(Scenario_inputs!$K$5:$K$11)</f>
        <v>0</v>
      </c>
      <c r="C11" s="87">
        <v>0</v>
      </c>
      <c r="D11" s="87">
        <v>0</v>
      </c>
      <c r="E11" s="87">
        <v>0</v>
      </c>
      <c r="F11" s="87">
        <v>0</v>
      </c>
      <c r="G11" s="112">
        <v>0</v>
      </c>
      <c r="H11" s="112">
        <v>0</v>
      </c>
    </row>
    <row r="12" spans="1:8">
      <c r="A12" s="34" t="s">
        <v>58</v>
      </c>
      <c r="B12" s="42">
        <f t="array" ref="B12:H12">TRANSPOSE(Scenario_inputs!$J$5:$J$11)</f>
        <v>0</v>
      </c>
      <c r="C12" s="42">
        <v>0</v>
      </c>
      <c r="D12" s="42">
        <v>0</v>
      </c>
      <c r="E12" s="42">
        <v>0</v>
      </c>
      <c r="F12" s="42">
        <v>0</v>
      </c>
      <c r="G12" s="112">
        <v>0</v>
      </c>
      <c r="H12" s="112">
        <v>0</v>
      </c>
    </row>
    <row r="13" spans="1:8">
      <c r="A13" s="34" t="s">
        <v>60</v>
      </c>
      <c r="B13" s="42">
        <f t="array" ref="B13:H13">TRANSPOSE(Scenario_inputs!$L$5:$L$11)</f>
        <v>0</v>
      </c>
      <c r="C13" s="42">
        <v>0</v>
      </c>
      <c r="D13" s="42">
        <v>0</v>
      </c>
      <c r="E13" s="42">
        <v>0</v>
      </c>
      <c r="F13" s="42">
        <v>0</v>
      </c>
      <c r="G13" s="112">
        <v>0</v>
      </c>
      <c r="H13" s="112">
        <v>0</v>
      </c>
    </row>
    <row r="14" spans="1:8">
      <c r="A14" s="34" t="s">
        <v>62</v>
      </c>
      <c r="B14" s="42">
        <f t="array" ref="B14:H14">TRANSPOSE(Scenario_inputs!$N$5:$N$11)</f>
        <v>0</v>
      </c>
      <c r="C14" s="42">
        <v>0</v>
      </c>
      <c r="D14" s="42">
        <v>0</v>
      </c>
      <c r="E14" s="42">
        <v>0</v>
      </c>
      <c r="F14" s="42">
        <v>0</v>
      </c>
      <c r="G14" s="112">
        <v>0</v>
      </c>
      <c r="H14" s="112">
        <v>0</v>
      </c>
    </row>
    <row r="15" spans="1:8">
      <c r="A15" s="34" t="s">
        <v>61</v>
      </c>
      <c r="B15" s="42">
        <f t="array" ref="B15:H15">TRANSPOSE(Scenario_inputs!$M$5:$M$11)</f>
        <v>0</v>
      </c>
      <c r="C15" s="42">
        <v>0</v>
      </c>
      <c r="D15" s="42">
        <v>0</v>
      </c>
      <c r="E15" s="42">
        <v>0</v>
      </c>
      <c r="F15" s="42">
        <v>0</v>
      </c>
      <c r="G15" s="112">
        <v>0</v>
      </c>
      <c r="H15" s="112">
        <v>0</v>
      </c>
    </row>
    <row r="16" spans="1:8">
      <c r="A16" s="34" t="s">
        <v>63</v>
      </c>
      <c r="B16" s="42">
        <f t="array" ref="B16:H16">TRANSPOSE(Scenario_inputs!$O$5:$O$11)</f>
        <v>0</v>
      </c>
      <c r="C16" s="42">
        <v>0</v>
      </c>
      <c r="D16" s="42">
        <v>0</v>
      </c>
      <c r="E16" s="42">
        <v>0</v>
      </c>
      <c r="F16" s="42">
        <v>0</v>
      </c>
      <c r="G16" s="112">
        <v>0</v>
      </c>
      <c r="H16" s="112">
        <v>0</v>
      </c>
    </row>
    <row r="17" spans="1:8">
      <c r="A17" s="34" t="s">
        <v>64</v>
      </c>
      <c r="B17" s="42">
        <f t="array" ref="B17:H17">TRANSPOSE(Scenario_inputs!$P$5:$P$11)</f>
        <v>0</v>
      </c>
      <c r="C17" s="42">
        <v>0</v>
      </c>
      <c r="D17" s="42">
        <v>0</v>
      </c>
      <c r="E17" s="42">
        <v>0</v>
      </c>
      <c r="F17" s="42">
        <v>0</v>
      </c>
      <c r="G17" s="112">
        <v>0</v>
      </c>
      <c r="H17" s="112">
        <v>0</v>
      </c>
    </row>
    <row r="18" spans="1:8">
      <c r="A18" s="34" t="s">
        <v>65</v>
      </c>
      <c r="B18" s="42">
        <f t="array" ref="B18:H18">TRANSPOSE(Scenario_inputs!$Q$5:$Q$11)</f>
        <v>0</v>
      </c>
      <c r="C18" s="42">
        <v>0</v>
      </c>
      <c r="D18" s="42">
        <v>0</v>
      </c>
      <c r="E18" s="42">
        <v>0</v>
      </c>
      <c r="F18" s="42">
        <v>0</v>
      </c>
      <c r="G18" s="112">
        <v>0</v>
      </c>
      <c r="H18" s="112">
        <v>0</v>
      </c>
    </row>
    <row r="19" spans="1:8">
      <c r="A19" s="34" t="s">
        <v>200</v>
      </c>
      <c r="B19" s="42" cm="1">
        <f t="array" ref="B19:H19">TRANSPOSE(Scenario_inputs!T5:T11/10)</f>
        <v>0</v>
      </c>
      <c r="C19" s="42">
        <v>0</v>
      </c>
      <c r="D19" s="42">
        <v>0</v>
      </c>
      <c r="E19" s="42">
        <v>0</v>
      </c>
      <c r="F19" s="42">
        <v>0</v>
      </c>
      <c r="G19" s="112">
        <v>0</v>
      </c>
      <c r="H19" s="112">
        <v>0</v>
      </c>
    </row>
    <row r="20" spans="1:8">
      <c r="A20" s="34" t="s">
        <v>201</v>
      </c>
      <c r="B20" s="42">
        <f t="array" ref="B20:H20">TRANSPOSE(Scenario_inputs!$U$5:$U$11)</f>
        <v>0</v>
      </c>
      <c r="C20" s="42">
        <v>0</v>
      </c>
      <c r="D20" s="42">
        <v>0</v>
      </c>
      <c r="E20" s="42">
        <v>0</v>
      </c>
      <c r="F20" s="42">
        <v>0</v>
      </c>
      <c r="G20" s="112">
        <v>0</v>
      </c>
      <c r="H20" s="112">
        <v>0</v>
      </c>
    </row>
    <row r="21" spans="1:8">
      <c r="A21" s="34" t="s">
        <v>202</v>
      </c>
      <c r="B21" s="42">
        <f t="array" ref="B21:H21">TRANSPOSE(Scenario_inputs!$AI$5:$AI$11)/10</f>
        <v>0</v>
      </c>
      <c r="C21" s="42">
        <v>0</v>
      </c>
      <c r="D21" s="42">
        <v>0</v>
      </c>
      <c r="E21" s="42">
        <v>0</v>
      </c>
      <c r="F21" s="42">
        <v>0</v>
      </c>
      <c r="G21" s="112">
        <v>0</v>
      </c>
      <c r="H21" s="112">
        <v>0</v>
      </c>
    </row>
    <row r="22" spans="1:8">
      <c r="A22" s="34" t="s">
        <v>203</v>
      </c>
      <c r="B22" s="42">
        <f t="array" ref="B22:H22">TRANSPOSE(Scenario_inputs!V5:V11)/10</f>
        <v>0</v>
      </c>
      <c r="C22" s="42">
        <v>0</v>
      </c>
      <c r="D22" s="42">
        <v>0</v>
      </c>
      <c r="E22" s="42">
        <v>0</v>
      </c>
      <c r="F22" s="42">
        <v>0</v>
      </c>
      <c r="G22" s="112">
        <v>0</v>
      </c>
      <c r="H22" s="112">
        <v>0</v>
      </c>
    </row>
    <row r="23" spans="1:8">
      <c r="A23" s="34" t="s">
        <v>204</v>
      </c>
      <c r="B23" s="42">
        <f t="array" ref="B23:H23">TRANSPOSE(Scenario_inputs!$W$5:$W$11)</f>
        <v>0</v>
      </c>
      <c r="C23" s="42">
        <v>0</v>
      </c>
      <c r="D23" s="42">
        <v>0</v>
      </c>
      <c r="E23" s="42">
        <v>0</v>
      </c>
      <c r="F23" s="42">
        <v>0</v>
      </c>
      <c r="G23" s="112">
        <v>0</v>
      </c>
      <c r="H23" s="112">
        <v>0</v>
      </c>
    </row>
    <row r="24" spans="1:8">
      <c r="A24" s="34" t="s">
        <v>90</v>
      </c>
      <c r="B24" s="42">
        <f t="array" ref="B24:H24">TRANSPOSE(Scenario_inputs!$AQ$5:$AQ$11)</f>
        <v>2.2204460492503131E-14</v>
      </c>
      <c r="C24" s="42">
        <v>2.2204460492503131E-14</v>
      </c>
      <c r="D24" s="42">
        <v>2.2204460492503131E-14</v>
      </c>
      <c r="E24" s="42">
        <v>2.2204460492503131E-14</v>
      </c>
      <c r="F24" s="42">
        <v>0</v>
      </c>
      <c r="G24" s="112">
        <v>0</v>
      </c>
      <c r="H24" s="112">
        <v>0</v>
      </c>
    </row>
    <row r="25" spans="1:8">
      <c r="A25" s="34" t="s">
        <v>205</v>
      </c>
      <c r="B25" s="42">
        <f t="array" ref="B25:H25">TRANSPOSE(Scenario_inputs!$AO$5:$AO$11)</f>
        <v>0</v>
      </c>
      <c r="C25" s="42">
        <v>0</v>
      </c>
      <c r="D25" s="42">
        <v>0</v>
      </c>
      <c r="E25" s="42">
        <v>0</v>
      </c>
      <c r="F25" s="42">
        <v>-1.1102230246251565E-14</v>
      </c>
      <c r="G25" s="112">
        <v>-1.1102230246251565E-14</v>
      </c>
      <c r="H25" s="112">
        <v>-2.2204460492503131E-14</v>
      </c>
    </row>
    <row r="26" spans="1:8">
      <c r="A26" s="34" t="s">
        <v>206</v>
      </c>
      <c r="B26" s="42">
        <f t="array" ref="B26:H26">TRANSPOSE(Scenario_inputs!$AP$5:$AP$11)</f>
        <v>0</v>
      </c>
      <c r="C26" s="42">
        <v>0</v>
      </c>
      <c r="D26" s="42">
        <v>0</v>
      </c>
      <c r="E26" s="42">
        <v>0</v>
      </c>
      <c r="F26" s="42">
        <v>0</v>
      </c>
      <c r="G26" s="112">
        <v>0</v>
      </c>
      <c r="H26" s="112">
        <v>0</v>
      </c>
    </row>
    <row r="27" spans="1:8">
      <c r="A27" s="34" t="s">
        <v>73</v>
      </c>
      <c r="B27" s="42">
        <f t="array" ref="B27:H27">TRANSPOSE(Scenario_inputs!$Y$5:$Y$11)</f>
        <v>0</v>
      </c>
      <c r="C27" s="42">
        <v>0</v>
      </c>
      <c r="D27" s="42">
        <v>0</v>
      </c>
      <c r="E27" s="42">
        <v>0</v>
      </c>
      <c r="F27" s="42">
        <v>0</v>
      </c>
      <c r="G27" s="112">
        <v>0</v>
      </c>
      <c r="H27" s="112">
        <v>0</v>
      </c>
    </row>
    <row r="28" spans="1:8">
      <c r="A28" s="34" t="s">
        <v>74</v>
      </c>
      <c r="B28" s="42">
        <f t="array" ref="B28:H28">TRANSPOSE(Scenario_inputs!$Z$5:$Z$11)</f>
        <v>0</v>
      </c>
      <c r="C28" s="42">
        <v>0</v>
      </c>
      <c r="D28" s="42">
        <v>0</v>
      </c>
      <c r="E28" s="42">
        <v>0</v>
      </c>
      <c r="F28" s="42">
        <v>0</v>
      </c>
      <c r="G28" s="112">
        <v>0</v>
      </c>
      <c r="H28" s="112">
        <v>0</v>
      </c>
    </row>
    <row r="29" spans="1:8">
      <c r="A29" s="34" t="s">
        <v>75</v>
      </c>
      <c r="B29" s="42">
        <f t="array" ref="B29:H29">TRANSPOSE(Scenario_inputs!$AA$5:$AA$11)</f>
        <v>0</v>
      </c>
      <c r="C29" s="42">
        <v>0</v>
      </c>
      <c r="D29" s="42">
        <v>0</v>
      </c>
      <c r="E29" s="42">
        <v>0</v>
      </c>
      <c r="F29" s="42">
        <v>0</v>
      </c>
      <c r="G29" s="112">
        <v>0</v>
      </c>
      <c r="H29" s="112">
        <v>0</v>
      </c>
    </row>
    <row r="30" spans="1:8">
      <c r="A30" s="61" t="s">
        <v>66</v>
      </c>
      <c r="B30" s="89">
        <f t="array" ref="B30:H30">TRANSPOSE(Scenario_inputs!$R$5:$R$11)</f>
        <v>0</v>
      </c>
      <c r="C30" s="89">
        <v>0</v>
      </c>
      <c r="D30" s="89">
        <v>0</v>
      </c>
      <c r="E30" s="89">
        <v>0</v>
      </c>
      <c r="F30" s="89">
        <v>0</v>
      </c>
      <c r="G30" s="112">
        <v>0</v>
      </c>
      <c r="H30" s="112">
        <v>0</v>
      </c>
    </row>
    <row r="31" spans="1:8">
      <c r="A31" s="61" t="s">
        <v>67</v>
      </c>
      <c r="B31" s="89">
        <f t="array" ref="B31:H31">TRANSPOSE(Scenario_inputs!$S$5:$S$11)</f>
        <v>0</v>
      </c>
      <c r="C31" s="89">
        <v>0</v>
      </c>
      <c r="D31" s="89">
        <v>0</v>
      </c>
      <c r="E31" s="89">
        <v>0</v>
      </c>
      <c r="F31" s="89">
        <v>0</v>
      </c>
      <c r="G31" s="112">
        <v>0</v>
      </c>
      <c r="H31" s="112">
        <v>0</v>
      </c>
    </row>
    <row r="32" spans="1:8">
      <c r="A32" s="34" t="s">
        <v>207</v>
      </c>
      <c r="B32" s="89">
        <f t="array" ref="B32:H32">TRANSPOSE(Scenario_inputs!$AG$5:$AG$11)</f>
        <v>0</v>
      </c>
      <c r="C32" s="89">
        <v>0</v>
      </c>
      <c r="D32" s="89">
        <v>0</v>
      </c>
      <c r="E32" s="89">
        <v>0</v>
      </c>
      <c r="F32" s="89">
        <v>0</v>
      </c>
      <c r="G32" s="112">
        <v>0</v>
      </c>
      <c r="H32" s="112">
        <v>0</v>
      </c>
    </row>
    <row r="34" spans="2:12">
      <c r="B34" s="126" t="s">
        <v>208</v>
      </c>
      <c r="C34" s="126"/>
      <c r="D34" s="126"/>
      <c r="E34" s="126"/>
      <c r="F34" s="126"/>
      <c r="G34" s="126"/>
      <c r="H34" s="126"/>
      <c r="I34" s="126"/>
      <c r="J34" s="126"/>
      <c r="K34" s="126"/>
      <c r="L34" s="126"/>
    </row>
  </sheetData>
  <phoneticPr fontId="26" type="noConversion"/>
  <hyperlinks>
    <hyperlink ref="A1" location="Notes!A1" display="Back to contents" xr:uid="{7DA6DBEE-5253-4664-BDA9-0B6D7AF978D9}"/>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CBB3C6-7510-4106-B8B3-7FE6BF6CACA8}">
  <dimension ref="A1:J62"/>
  <sheetViews>
    <sheetView showGridLines="0" zoomScaleNormal="100" workbookViewId="0">
      <pane xSplit="2" ySplit="2" topLeftCell="C27" activePane="bottomRight" state="frozen"/>
      <selection pane="bottomRight" activeCell="E32" sqref="E32"/>
      <selection pane="bottomLeft" activeCell="A2" sqref="A2"/>
      <selection pane="topRight" activeCell="C1" sqref="C1"/>
    </sheetView>
  </sheetViews>
  <sheetFormatPr defaultColWidth="8.85546875" defaultRowHeight="12"/>
  <cols>
    <col min="1" max="1" width="51.28515625" style="64" customWidth="1"/>
    <col min="2" max="2" width="29" style="64" bestFit="1" customWidth="1"/>
    <col min="3" max="9" width="8.85546875" style="64"/>
    <col min="10" max="10" width="73" style="64" customWidth="1"/>
    <col min="11" max="16384" width="8.85546875" style="64"/>
  </cols>
  <sheetData>
    <row r="1" spans="1:10">
      <c r="A1" s="65" t="s">
        <v>40</v>
      </c>
    </row>
    <row r="2" spans="1:10">
      <c r="A2" s="66" t="s">
        <v>209</v>
      </c>
      <c r="B2" s="66" t="s">
        <v>210</v>
      </c>
      <c r="C2" s="66" t="s">
        <v>91</v>
      </c>
      <c r="D2" s="66" t="s">
        <v>92</v>
      </c>
      <c r="E2" s="66" t="s">
        <v>93</v>
      </c>
      <c r="F2" s="66" t="s">
        <v>94</v>
      </c>
      <c r="G2" s="66" t="s">
        <v>95</v>
      </c>
      <c r="H2" s="66" t="s">
        <v>96</v>
      </c>
      <c r="I2" s="66" t="s">
        <v>97</v>
      </c>
      <c r="J2" s="67" t="s">
        <v>98</v>
      </c>
    </row>
    <row r="3" spans="1:10" ht="24">
      <c r="A3" s="73" t="s">
        <v>50</v>
      </c>
      <c r="B3" s="73" t="s">
        <v>104</v>
      </c>
      <c r="C3" s="74">
        <v>3278.3208199009241</v>
      </c>
      <c r="D3" s="74">
        <v>3360.4110313611163</v>
      </c>
      <c r="E3" s="74">
        <v>3470.3779555041692</v>
      </c>
      <c r="F3" s="74">
        <v>4067.503635829431</v>
      </c>
      <c r="G3" s="74">
        <v>4174.6433097049594</v>
      </c>
      <c r="H3" s="74">
        <v>4293.1022056912188</v>
      </c>
      <c r="I3" s="74">
        <v>4434.3007461325033</v>
      </c>
      <c r="J3" s="75" t="s">
        <v>211</v>
      </c>
    </row>
    <row r="4" spans="1:10" ht="24">
      <c r="A4" s="76"/>
      <c r="B4" s="76" t="s">
        <v>106</v>
      </c>
      <c r="C4" s="77">
        <v>2222.165984156607</v>
      </c>
      <c r="D4" s="77">
        <v>2267.1429669054269</v>
      </c>
      <c r="E4" s="77">
        <v>2615.3876249227492</v>
      </c>
      <c r="F4" s="77">
        <v>2684.5433959771676</v>
      </c>
      <c r="G4" s="77">
        <v>2754.0075718226485</v>
      </c>
      <c r="H4" s="77">
        <v>2828.9175553595151</v>
      </c>
      <c r="I4" s="77">
        <v>2916.5873423360972</v>
      </c>
      <c r="J4" s="78" t="s">
        <v>211</v>
      </c>
    </row>
    <row r="5" spans="1:10">
      <c r="A5" s="73" t="s">
        <v>51</v>
      </c>
      <c r="B5" s="73" t="s">
        <v>105</v>
      </c>
      <c r="C5" s="74">
        <v>321.8741938755993</v>
      </c>
      <c r="D5" s="74">
        <v>327.70546802308672</v>
      </c>
      <c r="E5" s="74">
        <v>372.90974691845622</v>
      </c>
      <c r="F5" s="74">
        <v>393.56241034660343</v>
      </c>
      <c r="G5" s="74">
        <v>413.89617838369304</v>
      </c>
      <c r="H5" s="74">
        <v>432.26448773024458</v>
      </c>
      <c r="I5" s="74">
        <v>453.81351790821645</v>
      </c>
      <c r="J5" s="75" t="s">
        <v>212</v>
      </c>
    </row>
    <row r="6" spans="1:10">
      <c r="A6" s="76"/>
      <c r="B6" s="76" t="s">
        <v>106</v>
      </c>
      <c r="C6" s="77">
        <v>41.244947243750175</v>
      </c>
      <c r="D6" s="77">
        <v>41.332327198304483</v>
      </c>
      <c r="E6" s="77">
        <v>37.496541346041795</v>
      </c>
      <c r="F6" s="77">
        <v>39.400009803290232</v>
      </c>
      <c r="G6" s="77">
        <v>41.35871523939386</v>
      </c>
      <c r="H6" s="77">
        <v>43.422440762020415</v>
      </c>
      <c r="I6" s="77">
        <v>45.32659334015807</v>
      </c>
      <c r="J6" s="78" t="s">
        <v>212</v>
      </c>
    </row>
    <row r="7" spans="1:10">
      <c r="A7" s="73" t="s">
        <v>197</v>
      </c>
      <c r="B7" s="73" t="s">
        <v>104</v>
      </c>
      <c r="C7" s="74">
        <v>1953.9833068216103</v>
      </c>
      <c r="D7" s="74">
        <v>2011.3741400598956</v>
      </c>
      <c r="E7" s="74">
        <v>2420.494332776987</v>
      </c>
      <c r="F7" s="74">
        <v>2510.0738640703494</v>
      </c>
      <c r="G7" s="74">
        <v>2600.6622291124077</v>
      </c>
      <c r="H7" s="74">
        <v>2699.6566767526092</v>
      </c>
      <c r="I7" s="74">
        <v>2815.9299995549954</v>
      </c>
      <c r="J7" s="75" t="s">
        <v>213</v>
      </c>
    </row>
    <row r="8" spans="1:10">
      <c r="A8" s="76"/>
      <c r="B8" s="76" t="s">
        <v>106</v>
      </c>
      <c r="C8" s="77">
        <v>1694.8600523736968</v>
      </c>
      <c r="D8" s="77">
        <v>1737.824540006739</v>
      </c>
      <c r="E8" s="77">
        <v>1994.2955344886243</v>
      </c>
      <c r="F8" s="77">
        <v>2060.4115658556066</v>
      </c>
      <c r="G8" s="77">
        <v>2126.6674981151809</v>
      </c>
      <c r="H8" s="77">
        <v>2198.6751700071632</v>
      </c>
      <c r="I8" s="77">
        <v>2282.8155062297524</v>
      </c>
      <c r="J8" s="78" t="s">
        <v>213</v>
      </c>
    </row>
    <row r="9" spans="1:10">
      <c r="A9" s="61" t="s">
        <v>53</v>
      </c>
      <c r="B9" s="73" t="s">
        <v>104</v>
      </c>
      <c r="C9" s="74">
        <v>86.060125868592877</v>
      </c>
      <c r="D9" s="74">
        <v>86.909068410372129</v>
      </c>
      <c r="E9" s="74">
        <v>87.972614067432005</v>
      </c>
      <c r="F9" s="74">
        <v>93.289613755594473</v>
      </c>
      <c r="G9" s="74">
        <v>103.88816654024413</v>
      </c>
      <c r="H9" s="74">
        <v>115.87737451575231</v>
      </c>
      <c r="I9" s="74">
        <v>122.99661206937162</v>
      </c>
      <c r="J9" s="75" t="s">
        <v>214</v>
      </c>
    </row>
    <row r="10" spans="1:10">
      <c r="A10" s="76"/>
      <c r="B10" s="76" t="s">
        <v>105</v>
      </c>
      <c r="C10" s="74">
        <v>-63.034579279184982</v>
      </c>
      <c r="D10" s="74">
        <v>-63.656385666421556</v>
      </c>
      <c r="E10" s="74">
        <v>-62.18780784124101</v>
      </c>
      <c r="F10" s="74">
        <v>-65.946392923717212</v>
      </c>
      <c r="G10" s="74">
        <v>-73.438505906306091</v>
      </c>
      <c r="H10" s="74">
        <v>-81.913672520960972</v>
      </c>
      <c r="I10" s="74">
        <v>-86.946258873620536</v>
      </c>
      <c r="J10" s="78" t="s">
        <v>214</v>
      </c>
    </row>
    <row r="11" spans="1:10">
      <c r="A11" s="73" t="s">
        <v>198</v>
      </c>
      <c r="B11" s="73" t="s">
        <v>107</v>
      </c>
      <c r="C11" s="71">
        <v>1392.0136146974983</v>
      </c>
      <c r="D11" s="71">
        <v>1354.976331548387</v>
      </c>
      <c r="E11" s="71">
        <v>1300.9129736552131</v>
      </c>
      <c r="F11" s="71">
        <v>1350.09263622461</v>
      </c>
      <c r="G11" s="71">
        <v>1400.0302745427762</v>
      </c>
      <c r="H11" s="71">
        <v>1454.0806574462622</v>
      </c>
      <c r="I11" s="71">
        <v>1513.3015321616258</v>
      </c>
      <c r="J11" s="75" t="s">
        <v>215</v>
      </c>
    </row>
    <row r="12" spans="1:10">
      <c r="A12" s="76"/>
      <c r="B12" s="76" t="s">
        <v>124</v>
      </c>
      <c r="C12" s="77">
        <v>40.764623287107568</v>
      </c>
      <c r="D12" s="77">
        <v>41.781263041528987</v>
      </c>
      <c r="E12" s="77">
        <v>42.486511849235725</v>
      </c>
      <c r="F12" s="77">
        <v>43.97536951686476</v>
      </c>
      <c r="G12" s="77">
        <v>45.486796644763189</v>
      </c>
      <c r="H12" s="77">
        <v>47.129948032396783</v>
      </c>
      <c r="I12" s="77">
        <v>48.943920405338467</v>
      </c>
      <c r="J12" s="78" t="s">
        <v>215</v>
      </c>
    </row>
    <row r="13" spans="1:10">
      <c r="A13" s="73" t="s">
        <v>199</v>
      </c>
      <c r="B13" s="73" t="s">
        <v>116</v>
      </c>
      <c r="C13" s="71">
        <v>155.76106766093866</v>
      </c>
      <c r="D13" s="71">
        <v>166.54185827385476</v>
      </c>
      <c r="E13" s="71">
        <v>147.62164078547437</v>
      </c>
      <c r="F13" s="71">
        <v>155.77484719222696</v>
      </c>
      <c r="G13" s="71">
        <v>162.95966742250351</v>
      </c>
      <c r="H13" s="71">
        <v>170.48841915686745</v>
      </c>
      <c r="I13" s="71">
        <v>178.78282017019819</v>
      </c>
      <c r="J13" s="75" t="s">
        <v>216</v>
      </c>
    </row>
    <row r="14" spans="1:10">
      <c r="A14" s="76"/>
      <c r="B14" s="76" t="s">
        <v>110</v>
      </c>
      <c r="C14" s="77">
        <v>11.464954992617333</v>
      </c>
      <c r="D14" s="77">
        <v>12.438038570679502</v>
      </c>
      <c r="E14" s="77">
        <v>73.09076348781943</v>
      </c>
      <c r="F14" s="77">
        <v>81.026334346592279</v>
      </c>
      <c r="G14" s="77">
        <v>81.490318118515589</v>
      </c>
      <c r="H14" s="77">
        <v>80.870915943998398</v>
      </c>
      <c r="I14" s="77">
        <v>79.225864620588652</v>
      </c>
      <c r="J14" s="78" t="s">
        <v>216</v>
      </c>
    </row>
    <row r="15" spans="1:10">
      <c r="A15" s="73" t="s">
        <v>56</v>
      </c>
      <c r="B15" s="73" t="s">
        <v>107</v>
      </c>
      <c r="C15" s="71">
        <v>211.77284604646385</v>
      </c>
      <c r="D15" s="71">
        <v>286.31881908279695</v>
      </c>
      <c r="E15" s="71">
        <v>306.28578859952631</v>
      </c>
      <c r="F15" s="71">
        <v>320.78175691449968</v>
      </c>
      <c r="G15" s="71">
        <v>336.75682729442684</v>
      </c>
      <c r="H15" s="74">
        <v>350.88087398703948</v>
      </c>
      <c r="I15" s="74">
        <v>365.5973027156092</v>
      </c>
      <c r="J15" s="75" t="s">
        <v>217</v>
      </c>
    </row>
    <row r="16" spans="1:10">
      <c r="A16" s="70" t="s">
        <v>57</v>
      </c>
      <c r="B16" s="70" t="s">
        <v>108</v>
      </c>
      <c r="C16" s="71">
        <v>584.28735483173546</v>
      </c>
      <c r="D16" s="71">
        <v>654.04614651409929</v>
      </c>
      <c r="E16" s="71">
        <v>622.88733398393208</v>
      </c>
      <c r="F16" s="71">
        <v>666.78710982823031</v>
      </c>
      <c r="G16" s="71">
        <v>677.33769010621472</v>
      </c>
      <c r="H16" s="71">
        <v>704.78540372069267</v>
      </c>
      <c r="I16" s="71">
        <v>733.12107331369032</v>
      </c>
      <c r="J16" s="72" t="s">
        <v>218</v>
      </c>
    </row>
    <row r="17" spans="1:10">
      <c r="A17" s="76"/>
      <c r="B17" s="76" t="s">
        <v>105</v>
      </c>
      <c r="C17" s="77">
        <v>149.3338792995637</v>
      </c>
      <c r="D17" s="77">
        <v>154.53745646258903</v>
      </c>
      <c r="E17" s="77">
        <v>166.92897193098179</v>
      </c>
      <c r="F17" s="77">
        <v>181.09279552318185</v>
      </c>
      <c r="G17" s="77">
        <v>197.24861872402835</v>
      </c>
      <c r="H17" s="77">
        <v>212.44398529311002</v>
      </c>
      <c r="I17" s="77">
        <v>226.22220428774017</v>
      </c>
      <c r="J17" s="78" t="s">
        <v>218</v>
      </c>
    </row>
    <row r="18" spans="1:10">
      <c r="A18" s="76" t="s">
        <v>59</v>
      </c>
      <c r="B18" s="76" t="s">
        <v>108</v>
      </c>
      <c r="C18" s="71">
        <v>140.46757371083126</v>
      </c>
      <c r="D18" s="71">
        <v>138.79921691298082</v>
      </c>
      <c r="E18" s="71">
        <v>178.56722685526665</v>
      </c>
      <c r="F18" s="71">
        <v>188.57950427093692</v>
      </c>
      <c r="G18" s="71">
        <v>187.41480307839447</v>
      </c>
      <c r="H18" s="71">
        <v>187.40792190840148</v>
      </c>
      <c r="I18" s="71">
        <v>191.2538428505413</v>
      </c>
      <c r="J18" s="78" t="s">
        <v>219</v>
      </c>
    </row>
    <row r="19" spans="1:10">
      <c r="A19" s="95" t="s">
        <v>58</v>
      </c>
      <c r="B19" s="95" t="s">
        <v>108</v>
      </c>
      <c r="C19" s="96">
        <v>-144.75492854256674</v>
      </c>
      <c r="D19" s="96">
        <v>-188.84536342708009</v>
      </c>
      <c r="E19" s="96">
        <v>-156.13886257436889</v>
      </c>
      <c r="F19" s="96">
        <v>-172.28406625108482</v>
      </c>
      <c r="G19" s="96">
        <v>-179.77698804561487</v>
      </c>
      <c r="H19" s="96">
        <v>-181.10384607729793</v>
      </c>
      <c r="I19" s="96">
        <v>-181.92219766661947</v>
      </c>
      <c r="J19" s="97" t="s">
        <v>220</v>
      </c>
    </row>
    <row r="20" spans="1:10">
      <c r="A20" s="73" t="s">
        <v>60</v>
      </c>
      <c r="B20" s="73" t="s">
        <v>110</v>
      </c>
      <c r="C20" s="74">
        <v>64.713956609496975</v>
      </c>
      <c r="D20" s="74">
        <v>71.866142515686661</v>
      </c>
      <c r="E20" s="74">
        <v>28.515765524253062</v>
      </c>
      <c r="F20" s="74">
        <v>31.97591448243854</v>
      </c>
      <c r="G20" s="74">
        <v>32.511589139996907</v>
      </c>
      <c r="H20" s="74">
        <v>32.72448570732665</v>
      </c>
      <c r="I20" s="74">
        <v>32.529867468655979</v>
      </c>
      <c r="J20" s="75" t="s">
        <v>221</v>
      </c>
    </row>
    <row r="21" spans="1:10">
      <c r="A21" s="76"/>
      <c r="B21" s="76" t="s">
        <v>117</v>
      </c>
      <c r="C21" s="77">
        <v>36.579644292634633</v>
      </c>
      <c r="D21" s="77">
        <v>40.316055357789992</v>
      </c>
      <c r="E21" s="77">
        <v>64.290509855116397</v>
      </c>
      <c r="F21" s="77">
        <v>82.971303729466854</v>
      </c>
      <c r="G21" s="77">
        <v>87.9622972041916</v>
      </c>
      <c r="H21" s="77">
        <v>92.959816267783935</v>
      </c>
      <c r="I21" s="77">
        <v>90.777723586517823</v>
      </c>
      <c r="J21" s="78" t="s">
        <v>221</v>
      </c>
    </row>
    <row r="22" spans="1:10">
      <c r="A22" s="95" t="s">
        <v>62</v>
      </c>
      <c r="B22" s="95" t="s">
        <v>107</v>
      </c>
      <c r="C22" s="96">
        <v>203.94641052614315</v>
      </c>
      <c r="D22" s="96">
        <v>211.56160512068891</v>
      </c>
      <c r="E22" s="96">
        <v>217.33155794459162</v>
      </c>
      <c r="F22" s="96">
        <v>225.07924661485595</v>
      </c>
      <c r="G22" s="96">
        <v>233.63508471506066</v>
      </c>
      <c r="H22" s="96">
        <v>242.35152740954072</v>
      </c>
      <c r="I22" s="96">
        <v>251.38163607669412</v>
      </c>
      <c r="J22" s="97" t="s">
        <v>222</v>
      </c>
    </row>
    <row r="23" spans="1:10">
      <c r="A23" s="76" t="s">
        <v>61</v>
      </c>
      <c r="B23" s="76" t="s">
        <v>127</v>
      </c>
      <c r="C23" s="77">
        <v>404.81484659833933</v>
      </c>
      <c r="D23" s="77">
        <v>411.50970415617013</v>
      </c>
      <c r="E23" s="77">
        <v>469.66687909149613</v>
      </c>
      <c r="F23" s="77">
        <v>497.99089811818271</v>
      </c>
      <c r="G23" s="77">
        <v>508.50230639530992</v>
      </c>
      <c r="H23" s="77">
        <v>512.54011858549291</v>
      </c>
      <c r="I23" s="77">
        <v>520.70380301438729</v>
      </c>
      <c r="J23" s="78" t="s">
        <v>222</v>
      </c>
    </row>
    <row r="24" spans="1:10">
      <c r="A24" s="73" t="s">
        <v>63</v>
      </c>
      <c r="B24" s="73" t="s">
        <v>113</v>
      </c>
      <c r="C24" s="74">
        <v>12.603735889635573</v>
      </c>
      <c r="D24" s="74">
        <v>28.398741935785438</v>
      </c>
      <c r="E24" s="74">
        <v>18.061505499999999</v>
      </c>
      <c r="F24" s="74">
        <v>42.799409756515502</v>
      </c>
      <c r="G24" s="74">
        <v>57.962701105655668</v>
      </c>
      <c r="H24" s="74">
        <v>69.930104246995924</v>
      </c>
      <c r="I24" s="74">
        <v>74.315746147451407</v>
      </c>
      <c r="J24" s="75" t="s">
        <v>223</v>
      </c>
    </row>
    <row r="25" spans="1:10">
      <c r="A25" s="73"/>
      <c r="B25" s="73" t="s">
        <v>114</v>
      </c>
      <c r="C25" s="74">
        <v>36.868654104954658</v>
      </c>
      <c r="D25" s="74">
        <v>38.236351896923225</v>
      </c>
      <c r="E25" s="74">
        <v>39.951516073484527</v>
      </c>
      <c r="F25" s="74">
        <v>41.386272821522653</v>
      </c>
      <c r="G25" s="74">
        <v>42.966245090464326</v>
      </c>
      <c r="H25" s="74">
        <v>44.564373745031844</v>
      </c>
      <c r="I25" s="74">
        <v>46.226039931493688</v>
      </c>
      <c r="J25" s="75" t="s">
        <v>223</v>
      </c>
    </row>
    <row r="26" spans="1:10">
      <c r="A26" s="73"/>
      <c r="B26" s="73" t="s">
        <v>112</v>
      </c>
      <c r="C26" s="77">
        <v>414.0577459391061</v>
      </c>
      <c r="D26" s="77">
        <v>462.81144736932038</v>
      </c>
      <c r="E26" s="77">
        <v>505.81805243313647</v>
      </c>
      <c r="F26" s="77">
        <v>359.82047421372772</v>
      </c>
      <c r="G26" s="77">
        <v>378.82839715506634</v>
      </c>
      <c r="H26" s="77">
        <v>437.86658744255328</v>
      </c>
      <c r="I26" s="77">
        <v>491.36923588687569</v>
      </c>
      <c r="J26" s="75" t="s">
        <v>223</v>
      </c>
    </row>
    <row r="27" spans="1:10">
      <c r="A27" s="70" t="s">
        <v>64</v>
      </c>
      <c r="B27" s="70" t="s">
        <v>113</v>
      </c>
      <c r="C27" s="71">
        <v>29.97146934522334</v>
      </c>
      <c r="D27" s="71">
        <v>63.753528718888447</v>
      </c>
      <c r="E27" s="71">
        <v>42.155050399999617</v>
      </c>
      <c r="F27" s="71">
        <v>96.148483614339824</v>
      </c>
      <c r="G27" s="71">
        <v>113.62902151582718</v>
      </c>
      <c r="H27" s="71">
        <v>127.19758414090157</v>
      </c>
      <c r="I27" s="71">
        <v>136.92639961153984</v>
      </c>
      <c r="J27" s="72" t="s">
        <v>224</v>
      </c>
    </row>
    <row r="28" spans="1:10">
      <c r="A28" s="73"/>
      <c r="B28" s="73" t="s">
        <v>114</v>
      </c>
      <c r="C28" s="74">
        <v>125.97319922669095</v>
      </c>
      <c r="D28" s="74">
        <v>119.46815275940428</v>
      </c>
      <c r="E28" s="74">
        <v>160.92791025270225</v>
      </c>
      <c r="F28" s="74">
        <v>192.19181718546858</v>
      </c>
      <c r="G28" s="74">
        <v>224.0613388224873</v>
      </c>
      <c r="H28" s="74">
        <v>252.04437745091852</v>
      </c>
      <c r="I28" s="74">
        <v>271.70117794402205</v>
      </c>
      <c r="J28" s="75" t="s">
        <v>224</v>
      </c>
    </row>
    <row r="29" spans="1:10">
      <c r="A29" s="76"/>
      <c r="B29" s="76" t="s">
        <v>112</v>
      </c>
      <c r="C29" s="77">
        <v>53.394926527675125</v>
      </c>
      <c r="D29" s="77">
        <v>50.76171072381112</v>
      </c>
      <c r="E29" s="74">
        <v>17.529657802351721</v>
      </c>
      <c r="F29" s="74">
        <v>55.890948056385241</v>
      </c>
      <c r="G29" s="74">
        <v>61.343785088967707</v>
      </c>
      <c r="H29" s="77">
        <v>68.613305483147997</v>
      </c>
      <c r="I29" s="77">
        <v>73.90140979564967</v>
      </c>
      <c r="J29" s="78" t="s">
        <v>224</v>
      </c>
    </row>
    <row r="30" spans="1:10">
      <c r="A30" s="73" t="s">
        <v>65</v>
      </c>
      <c r="B30" s="73" t="s">
        <v>114</v>
      </c>
      <c r="C30" s="71">
        <v>85.625344181388755</v>
      </c>
      <c r="D30" s="71">
        <v>79.763590191642649</v>
      </c>
      <c r="E30" s="71">
        <v>115.80797973587578</v>
      </c>
      <c r="F30" s="71">
        <v>135.67253572734762</v>
      </c>
      <c r="G30" s="71">
        <v>156.504864444361</v>
      </c>
      <c r="H30" s="71">
        <v>178.45193291174036</v>
      </c>
      <c r="I30" s="71">
        <v>193.09749564687445</v>
      </c>
      <c r="J30" s="75" t="s">
        <v>225</v>
      </c>
    </row>
    <row r="31" spans="1:10">
      <c r="A31" s="76"/>
      <c r="B31" s="76" t="s">
        <v>112</v>
      </c>
      <c r="C31" s="77">
        <v>53.394926527675125</v>
      </c>
      <c r="D31" s="77">
        <v>50.76171072381112</v>
      </c>
      <c r="E31" s="77">
        <v>17.529657802351721</v>
      </c>
      <c r="F31" s="77">
        <v>55.890948056385241</v>
      </c>
      <c r="G31" s="77">
        <v>61.343785088964069</v>
      </c>
      <c r="H31" s="77">
        <v>68.613305483140721</v>
      </c>
      <c r="I31" s="77">
        <v>73.90140979564967</v>
      </c>
      <c r="J31" s="78" t="s">
        <v>225</v>
      </c>
    </row>
    <row r="32" spans="1:10">
      <c r="A32" s="73" t="s">
        <v>200</v>
      </c>
      <c r="B32" s="73" t="s">
        <v>109</v>
      </c>
      <c r="C32" s="127">
        <v>519</v>
      </c>
      <c r="D32" s="127">
        <v>449</v>
      </c>
      <c r="E32" s="127">
        <v>475.78780819571398</v>
      </c>
      <c r="F32" s="127">
        <v>439.3350449320692</v>
      </c>
      <c r="G32" s="127">
        <v>464.22039049561738</v>
      </c>
      <c r="H32" s="127">
        <v>440.83015997555572</v>
      </c>
      <c r="I32" s="127">
        <v>320.76135418539434</v>
      </c>
      <c r="J32" s="75" t="s">
        <v>226</v>
      </c>
    </row>
    <row r="33" spans="1:10">
      <c r="A33" s="73"/>
      <c r="B33" s="73" t="s">
        <v>121</v>
      </c>
      <c r="C33" s="128">
        <v>400</v>
      </c>
      <c r="D33" s="128">
        <v>388</v>
      </c>
      <c r="E33" s="128">
        <v>430.68249673135824</v>
      </c>
      <c r="F33" s="128">
        <v>415.75236356810592</v>
      </c>
      <c r="G33" s="128">
        <v>383.60443759758414</v>
      </c>
      <c r="H33" s="128">
        <v>357.53779045467354</v>
      </c>
      <c r="I33" s="128">
        <v>266.36260759363859</v>
      </c>
      <c r="J33" s="75" t="s">
        <v>226</v>
      </c>
    </row>
    <row r="34" spans="1:10">
      <c r="A34" s="73"/>
      <c r="B34" s="73" t="s">
        <v>110</v>
      </c>
      <c r="C34" s="129">
        <v>-31.357628225379774</v>
      </c>
      <c r="D34" s="129">
        <v>-36.71751379346837</v>
      </c>
      <c r="E34" s="129">
        <v>-20.778802880718299</v>
      </c>
      <c r="F34" s="129">
        <v>-23.876616470370038</v>
      </c>
      <c r="G34" s="129">
        <v>-23.985362350866666</v>
      </c>
      <c r="H34" s="129">
        <v>-23.512398986423133</v>
      </c>
      <c r="I34" s="129">
        <v>-22.678069287354631</v>
      </c>
      <c r="J34" s="75" t="s">
        <v>226</v>
      </c>
    </row>
    <row r="35" spans="1:10">
      <c r="A35" s="70" t="s">
        <v>201</v>
      </c>
      <c r="B35" s="70" t="s">
        <v>109</v>
      </c>
      <c r="C35" s="71">
        <v>29.470489758000852</v>
      </c>
      <c r="D35" s="71">
        <v>26.330724956781626</v>
      </c>
      <c r="E35" s="71">
        <v>29.518415950857388</v>
      </c>
      <c r="F35" s="71">
        <v>26.188901795800575</v>
      </c>
      <c r="G35" s="71">
        <v>22.751022149094865</v>
      </c>
      <c r="H35" s="71">
        <v>17.81866037944917</v>
      </c>
      <c r="I35" s="71">
        <v>19.05670247958767</v>
      </c>
      <c r="J35" s="72" t="s">
        <v>227</v>
      </c>
    </row>
    <row r="36" spans="1:10">
      <c r="A36" s="76"/>
      <c r="B36" s="76" t="s">
        <v>121</v>
      </c>
      <c r="C36" s="77">
        <v>25.133253236913571</v>
      </c>
      <c r="D36" s="77">
        <v>22.562158905271975</v>
      </c>
      <c r="E36" s="77">
        <v>25.391935531510171</v>
      </c>
      <c r="F36" s="77">
        <v>21.73430728663152</v>
      </c>
      <c r="G36" s="77">
        <v>17.733420490521212</v>
      </c>
      <c r="H36" s="77">
        <v>15.149592058417966</v>
      </c>
      <c r="I36" s="77">
        <v>11.4410569580225</v>
      </c>
      <c r="J36" s="78" t="s">
        <v>227</v>
      </c>
    </row>
    <row r="37" spans="1:10">
      <c r="A37" s="34" t="s">
        <v>203</v>
      </c>
      <c r="B37" s="95" t="s">
        <v>122</v>
      </c>
      <c r="C37" s="71">
        <v>195.10672042254691</v>
      </c>
      <c r="D37" s="71">
        <v>341.47545658673033</v>
      </c>
      <c r="E37" s="71">
        <v>297.93131541854962</v>
      </c>
      <c r="F37" s="71">
        <v>242.64577246529245</v>
      </c>
      <c r="G37" s="71">
        <v>0</v>
      </c>
      <c r="H37" s="71">
        <v>0</v>
      </c>
      <c r="I37" s="71">
        <v>0</v>
      </c>
      <c r="J37" s="97" t="s">
        <v>227</v>
      </c>
    </row>
    <row r="38" spans="1:10">
      <c r="A38" s="70" t="s">
        <v>228</v>
      </c>
      <c r="B38" s="70" t="s">
        <v>109</v>
      </c>
      <c r="C38" s="71">
        <v>-169.36607318238575</v>
      </c>
      <c r="D38" s="71">
        <v>-139.60273053362042</v>
      </c>
      <c r="E38" s="71">
        <v>-240.01590897263327</v>
      </c>
      <c r="F38" s="71">
        <v>-226.62837357656917</v>
      </c>
      <c r="G38" s="71">
        <v>-208.00185667348921</v>
      </c>
      <c r="H38" s="71">
        <v>-223.17326749672674</v>
      </c>
      <c r="I38" s="71">
        <v>-198.85451031733629</v>
      </c>
      <c r="J38" s="72" t="s">
        <v>229</v>
      </c>
    </row>
    <row r="39" spans="1:10">
      <c r="A39" s="76"/>
      <c r="B39" s="76" t="s">
        <v>110</v>
      </c>
      <c r="C39" s="77">
        <v>20.824447700889234</v>
      </c>
      <c r="D39" s="77">
        <v>22.974403248930635</v>
      </c>
      <c r="E39" s="77">
        <v>12.002985372495246</v>
      </c>
      <c r="F39" s="77">
        <v>13.181275089032484</v>
      </c>
      <c r="G39" s="77">
        <v>13.02333553592363</v>
      </c>
      <c r="H39" s="77">
        <v>12.916238851222314</v>
      </c>
      <c r="I39" s="77">
        <v>12.697996124513034</v>
      </c>
      <c r="J39" s="78" t="s">
        <v>229</v>
      </c>
    </row>
    <row r="40" spans="1:10">
      <c r="A40" s="73" t="s">
        <v>90</v>
      </c>
      <c r="B40" s="73" t="s">
        <v>110</v>
      </c>
      <c r="C40" s="71">
        <v>0</v>
      </c>
      <c r="D40" s="71">
        <v>247.28580115364201</v>
      </c>
      <c r="E40" s="71">
        <v>246.75091392092907</v>
      </c>
      <c r="F40" s="71">
        <v>269.61228628825256</v>
      </c>
      <c r="G40" s="71">
        <v>273.23125430662645</v>
      </c>
      <c r="H40" s="71">
        <v>269.66466070370689</v>
      </c>
      <c r="I40" s="71">
        <v>266.97793712970173</v>
      </c>
      <c r="J40" s="75" t="s">
        <v>230</v>
      </c>
    </row>
    <row r="41" spans="1:10">
      <c r="A41" s="73"/>
      <c r="B41" s="73" t="s">
        <v>116</v>
      </c>
      <c r="C41" s="74">
        <v>18.416493664093196</v>
      </c>
      <c r="D41" s="74">
        <v>135.76586395299134</v>
      </c>
      <c r="E41" s="74">
        <v>133.16142033133633</v>
      </c>
      <c r="F41" s="74">
        <v>115.65984126602018</v>
      </c>
      <c r="G41" s="74">
        <v>120.17963616609092</v>
      </c>
      <c r="H41" s="74">
        <v>124.20635655088358</v>
      </c>
      <c r="I41" s="74">
        <v>129.30569133926565</v>
      </c>
      <c r="J41" s="75" t="s">
        <v>230</v>
      </c>
    </row>
    <row r="42" spans="1:10">
      <c r="A42" s="73"/>
      <c r="B42" s="73" t="s">
        <v>115</v>
      </c>
      <c r="C42" s="74">
        <v>3.9825960977705108</v>
      </c>
      <c r="D42" s="74">
        <f>E42</f>
        <v>19.718892911470903</v>
      </c>
      <c r="E42" s="74">
        <f>F42</f>
        <v>19.718892911470903</v>
      </c>
      <c r="F42" s="74">
        <v>19.718892911470903</v>
      </c>
      <c r="G42" s="74">
        <v>20.256320315214907</v>
      </c>
      <c r="H42" s="74">
        <v>21.517546356850289</v>
      </c>
      <c r="I42" s="74">
        <v>22.749479933019757</v>
      </c>
      <c r="J42" s="75" t="s">
        <v>230</v>
      </c>
    </row>
    <row r="43" spans="1:10">
      <c r="A43" s="73"/>
      <c r="B43" s="73" t="s">
        <v>120</v>
      </c>
      <c r="C43" s="74">
        <v>0</v>
      </c>
      <c r="D43" s="74">
        <v>63.187422849681752</v>
      </c>
      <c r="E43" s="74">
        <v>62.841295495840313</v>
      </c>
      <c r="F43" s="74">
        <v>152.43629496426911</v>
      </c>
      <c r="G43" s="74">
        <v>159.81249874863533</v>
      </c>
      <c r="H43" s="74">
        <v>167.38494939811062</v>
      </c>
      <c r="I43" s="74">
        <v>174.83870854710767</v>
      </c>
      <c r="J43" s="75" t="s">
        <v>230</v>
      </c>
    </row>
    <row r="44" spans="1:10">
      <c r="A44" s="73"/>
      <c r="B44" s="73" t="s">
        <v>119</v>
      </c>
      <c r="C44" s="74">
        <v>0</v>
      </c>
      <c r="D44" s="74">
        <v>0</v>
      </c>
      <c r="E44" s="74">
        <v>9.7218367834216224</v>
      </c>
      <c r="F44" s="74">
        <v>10</v>
      </c>
      <c r="G44" s="74">
        <v>9.5435835711836035</v>
      </c>
      <c r="H44" s="74">
        <v>19.472490555710237</v>
      </c>
      <c r="I44" s="74">
        <v>19.928405532738566</v>
      </c>
      <c r="J44" s="75" t="s">
        <v>230</v>
      </c>
    </row>
    <row r="45" spans="1:10">
      <c r="A45" s="76"/>
      <c r="B45" s="76" t="s">
        <v>117</v>
      </c>
      <c r="C45" s="77">
        <v>0</v>
      </c>
      <c r="D45" s="77">
        <v>0</v>
      </c>
      <c r="E45" s="77">
        <v>14.988342876229581</v>
      </c>
      <c r="F45" s="77">
        <v>15.681788829500874</v>
      </c>
      <c r="G45" s="77">
        <v>53.441196574358834</v>
      </c>
      <c r="H45" s="77">
        <v>57.340027808442777</v>
      </c>
      <c r="I45" s="77">
        <v>61.047269378741987</v>
      </c>
      <c r="J45" s="78" t="s">
        <v>230</v>
      </c>
    </row>
    <row r="46" spans="1:10">
      <c r="A46" s="76" t="s">
        <v>231</v>
      </c>
      <c r="B46" s="76" t="s">
        <v>129</v>
      </c>
      <c r="C46" s="71">
        <v>1189.6233239416331</v>
      </c>
      <c r="D46" s="71">
        <v>1304.2290616407031</v>
      </c>
      <c r="E46" s="71">
        <v>1421.3145811034005</v>
      </c>
      <c r="F46" s="71">
        <v>1545.8652982484441</v>
      </c>
      <c r="G46" s="71">
        <v>1681.3304753924147</v>
      </c>
      <c r="H46" s="71">
        <v>1828.6665537329125</v>
      </c>
      <c r="I46" s="71">
        <v>1988.9137880290475</v>
      </c>
      <c r="J46" s="78" t="s">
        <v>232</v>
      </c>
    </row>
    <row r="47" spans="1:10">
      <c r="A47" s="73" t="s">
        <v>206</v>
      </c>
      <c r="B47" s="73" t="s">
        <v>116</v>
      </c>
      <c r="C47" s="71">
        <v>15.120934355677377</v>
      </c>
      <c r="D47" s="71">
        <v>16.672472064077652</v>
      </c>
      <c r="E47" s="71">
        <v>20.263291342993796</v>
      </c>
      <c r="F47" s="71">
        <v>21.909922710381068</v>
      </c>
      <c r="G47" s="71">
        <v>23.299241535850854</v>
      </c>
      <c r="H47" s="71">
        <v>24.743465153394425</v>
      </c>
      <c r="I47" s="71">
        <v>26.336677672292694</v>
      </c>
      <c r="J47" s="75" t="s">
        <v>233</v>
      </c>
    </row>
    <row r="48" spans="1:10">
      <c r="A48" s="73"/>
      <c r="B48" s="73" t="s">
        <v>115</v>
      </c>
      <c r="C48" s="74">
        <v>-17.195949085176835</v>
      </c>
      <c r="D48" s="74">
        <v>-22.031991682468288</v>
      </c>
      <c r="E48" s="74">
        <v>52.856161737448929</v>
      </c>
      <c r="F48" s="74">
        <v>70.587456450803074</v>
      </c>
      <c r="G48" s="74">
        <v>69.7922146039582</v>
      </c>
      <c r="H48" s="74">
        <v>68.158596428902456</v>
      </c>
      <c r="I48" s="74">
        <v>66.377395025976512</v>
      </c>
      <c r="J48" s="75" t="s">
        <v>233</v>
      </c>
    </row>
    <row r="49" spans="1:10">
      <c r="A49" s="73"/>
      <c r="B49" s="73" t="s">
        <v>118</v>
      </c>
      <c r="C49" s="74">
        <v>75.885481387845175</v>
      </c>
      <c r="D49" s="74">
        <v>76.347563745692241</v>
      </c>
      <c r="E49" s="74">
        <v>86.014510947950839</v>
      </c>
      <c r="F49" s="74">
        <v>87.670351955959632</v>
      </c>
      <c r="G49" s="74">
        <v>89.420518477461883</v>
      </c>
      <c r="H49" s="74">
        <v>91.209284972486785</v>
      </c>
      <c r="I49" s="74">
        <v>93.033262549595747</v>
      </c>
      <c r="J49" s="75" t="s">
        <v>233</v>
      </c>
    </row>
    <row r="50" spans="1:10">
      <c r="A50" s="73"/>
      <c r="B50" s="73" t="s">
        <v>111</v>
      </c>
      <c r="C50" s="74">
        <v>0</v>
      </c>
      <c r="D50" s="74">
        <v>344.38701584573141</v>
      </c>
      <c r="E50" s="74">
        <v>345.3597478127474</v>
      </c>
      <c r="F50" s="74">
        <v>399.86198343939895</v>
      </c>
      <c r="G50" s="74">
        <v>435.97727972656094</v>
      </c>
      <c r="H50" s="74">
        <v>435.73208720545654</v>
      </c>
      <c r="I50" s="74">
        <v>439.64592352371346</v>
      </c>
      <c r="J50" s="75" t="s">
        <v>233</v>
      </c>
    </row>
    <row r="51" spans="1:10">
      <c r="A51" s="73"/>
      <c r="B51" s="73" t="s">
        <v>122</v>
      </c>
      <c r="C51" s="74">
        <v>-5</v>
      </c>
      <c r="D51" s="74">
        <v>-30</v>
      </c>
      <c r="E51" s="74">
        <v>-13.805169148918083</v>
      </c>
      <c r="F51" s="74">
        <v>0</v>
      </c>
      <c r="G51" s="74">
        <v>0</v>
      </c>
      <c r="H51" s="74">
        <v>0</v>
      </c>
      <c r="I51" s="74">
        <v>0</v>
      </c>
      <c r="J51" s="75" t="s">
        <v>233</v>
      </c>
    </row>
    <row r="52" spans="1:10">
      <c r="A52" s="73"/>
      <c r="B52" s="73" t="s">
        <v>125</v>
      </c>
      <c r="C52" s="77">
        <v>0</v>
      </c>
      <c r="D52" s="77">
        <v>37.189934913960165</v>
      </c>
      <c r="E52" s="77">
        <v>37.969942693409919</v>
      </c>
      <c r="F52" s="77">
        <v>38.776553131854911</v>
      </c>
      <c r="G52" s="77">
        <v>39.34175660490169</v>
      </c>
      <c r="H52" s="77">
        <v>40.102950625122702</v>
      </c>
      <c r="I52" s="77">
        <v>40.903505908703508</v>
      </c>
      <c r="J52" s="75" t="s">
        <v>233</v>
      </c>
    </row>
    <row r="53" spans="1:10" s="69" customFormat="1" ht="24">
      <c r="A53" s="70" t="s">
        <v>234</v>
      </c>
      <c r="B53" s="70" t="s">
        <v>104</v>
      </c>
      <c r="C53" s="71">
        <v>0</v>
      </c>
      <c r="D53" s="71">
        <v>0</v>
      </c>
      <c r="E53" s="71">
        <v>0</v>
      </c>
      <c r="F53" s="71">
        <v>0</v>
      </c>
      <c r="G53" s="71">
        <v>0</v>
      </c>
      <c r="H53" s="71">
        <v>-1380.4358311387257</v>
      </c>
      <c r="I53" s="71">
        <v>-1421.2561877516177</v>
      </c>
      <c r="J53" s="72" t="s">
        <v>235</v>
      </c>
    </row>
    <row r="54" spans="1:10" ht="24">
      <c r="A54" s="73"/>
      <c r="B54" s="73" t="s">
        <v>106</v>
      </c>
      <c r="C54" s="74">
        <v>0</v>
      </c>
      <c r="D54" s="74">
        <v>0</v>
      </c>
      <c r="E54" s="74">
        <v>0</v>
      </c>
      <c r="F54" s="74">
        <v>0</v>
      </c>
      <c r="G54" s="74">
        <v>0</v>
      </c>
      <c r="H54" s="74">
        <v>-636.17338073722794</v>
      </c>
      <c r="I54" s="74">
        <v>-641.29855217389104</v>
      </c>
      <c r="J54" s="75" t="s">
        <v>235</v>
      </c>
    </row>
    <row r="55" spans="1:10" ht="24">
      <c r="A55" s="76"/>
      <c r="B55" s="76" t="s">
        <v>105</v>
      </c>
      <c r="C55" s="77">
        <v>0</v>
      </c>
      <c r="D55" s="77">
        <v>0</v>
      </c>
      <c r="E55" s="77">
        <v>0</v>
      </c>
      <c r="F55" s="77">
        <v>0</v>
      </c>
      <c r="G55" s="77">
        <v>0</v>
      </c>
      <c r="H55" s="77">
        <v>-227.14789039011356</v>
      </c>
      <c r="I55" s="77">
        <v>-214.51563662095822</v>
      </c>
      <c r="J55" s="78" t="s">
        <v>235</v>
      </c>
    </row>
    <row r="56" spans="1:10">
      <c r="A56" s="76" t="s">
        <v>236</v>
      </c>
      <c r="B56" s="95" t="s">
        <v>129</v>
      </c>
      <c r="C56" s="96">
        <v>2244.5139026367669</v>
      </c>
      <c r="D56" s="96">
        <v>2283.579069734833</v>
      </c>
      <c r="E56" s="96">
        <v>1917.9820606037883</v>
      </c>
      <c r="F56" s="96">
        <v>1919.7082249077805</v>
      </c>
      <c r="G56" s="96">
        <v>1919.9674107683891</v>
      </c>
      <c r="H56" s="96">
        <v>1919.6619704693089</v>
      </c>
      <c r="I56" s="96">
        <v>1919.3565787615621</v>
      </c>
      <c r="J56" s="97" t="s">
        <v>237</v>
      </c>
    </row>
    <row r="57" spans="1:10">
      <c r="A57" s="95" t="s">
        <v>238</v>
      </c>
      <c r="B57" s="95" t="s">
        <v>105</v>
      </c>
      <c r="C57" s="96">
        <v>1560.2896415615251</v>
      </c>
      <c r="D57" s="96">
        <v>1581.7826881595611</v>
      </c>
      <c r="E57" s="96">
        <v>607.6322860049695</v>
      </c>
      <c r="F57" s="96">
        <v>630.37337256300088</v>
      </c>
      <c r="G57" s="96">
        <v>647.75366314339772</v>
      </c>
      <c r="H57" s="96">
        <v>669.08674940527999</v>
      </c>
      <c r="I57" s="96">
        <v>699.60451058062608</v>
      </c>
      <c r="J57" s="97" t="s">
        <v>239</v>
      </c>
    </row>
    <row r="58" spans="1:10">
      <c r="A58" s="95" t="s">
        <v>66</v>
      </c>
      <c r="B58" s="95" t="s">
        <v>126</v>
      </c>
      <c r="C58" s="96">
        <v>59.109732930823156</v>
      </c>
      <c r="D58" s="96">
        <v>56.751270393457162</v>
      </c>
      <c r="E58" s="96">
        <v>57.193946600373238</v>
      </c>
      <c r="F58" s="96">
        <v>58.203207088471572</v>
      </c>
      <c r="G58" s="96">
        <v>59.032153499447304</v>
      </c>
      <c r="H58" s="96">
        <v>60.390731907633381</v>
      </c>
      <c r="I58" s="96">
        <v>61.699693329055663</v>
      </c>
      <c r="J58" s="75" t="s">
        <v>240</v>
      </c>
    </row>
    <row r="59" spans="1:10">
      <c r="A59" s="70" t="s">
        <v>67</v>
      </c>
      <c r="B59" s="70" t="s">
        <v>113</v>
      </c>
      <c r="C59" s="71">
        <v>16.114283155447083</v>
      </c>
      <c r="D59" s="71">
        <v>36.025987147135311</v>
      </c>
      <c r="E59" s="71">
        <v>18.813687999999999</v>
      </c>
      <c r="F59" s="71">
        <v>43.031955393047333</v>
      </c>
      <c r="G59" s="71">
        <v>50.917834811946868</v>
      </c>
      <c r="H59" s="71">
        <v>57.165563460485458</v>
      </c>
      <c r="I59" s="71">
        <v>62.243025159351347</v>
      </c>
      <c r="J59" s="70" t="s">
        <v>241</v>
      </c>
    </row>
    <row r="62" spans="1:10">
      <c r="C62" s="126" t="s">
        <v>208</v>
      </c>
    </row>
  </sheetData>
  <hyperlinks>
    <hyperlink ref="A1" location="Notes!A1" display="Back to contents" xr:uid="{A011A198-9BDD-4BEE-80B1-13C6C37386A0}"/>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FEBAB-AAC5-427C-B638-CBE139D10D27}">
  <dimension ref="A1:I58"/>
  <sheetViews>
    <sheetView showGridLines="0" zoomScale="120" zoomScaleNormal="100" workbookViewId="0">
      <pane xSplit="2" ySplit="2" topLeftCell="C10" activePane="bottomRight" state="frozen"/>
      <selection pane="bottomRight" activeCell="C32" sqref="C32"/>
      <selection pane="bottomLeft" activeCell="A2" sqref="A2"/>
      <selection pane="topRight" activeCell="C1" sqref="C1"/>
    </sheetView>
  </sheetViews>
  <sheetFormatPr defaultColWidth="8.85546875" defaultRowHeight="12"/>
  <cols>
    <col min="1" max="1" width="50.5703125" style="34" bestFit="1" customWidth="1"/>
    <col min="2" max="2" width="29" style="34" bestFit="1" customWidth="1"/>
    <col min="3" max="7" width="8.85546875" style="79"/>
    <col min="8" max="16384" width="8.85546875" style="34"/>
  </cols>
  <sheetData>
    <row r="1" spans="1:9">
      <c r="A1" s="1" t="s">
        <v>40</v>
      </c>
    </row>
    <row r="2" spans="1:9">
      <c r="A2" s="31" t="s">
        <v>242</v>
      </c>
      <c r="B2" s="31" t="s">
        <v>210</v>
      </c>
      <c r="C2" s="80" t="s">
        <v>91</v>
      </c>
      <c r="D2" s="80" t="s">
        <v>92</v>
      </c>
      <c r="E2" s="80" t="s">
        <v>93</v>
      </c>
      <c r="F2" s="80" t="s">
        <v>94</v>
      </c>
      <c r="G2" s="80" t="s">
        <v>95</v>
      </c>
      <c r="H2" s="80" t="s">
        <v>96</v>
      </c>
      <c r="I2" s="80" t="s">
        <v>97</v>
      </c>
    </row>
    <row r="3" spans="1:9">
      <c r="A3" s="64" t="s">
        <v>50</v>
      </c>
      <c r="B3" s="64" t="s">
        <v>104</v>
      </c>
      <c r="C3" s="104">
        <f>('Receipts_RR£'!C3/1000)/_xlfn.XLOOKUP($B3,Receipts_and_spending!$A$4:$A$28,Receipts_and_spending!B$4:B$28)*100</f>
        <v>1.3718660322306433</v>
      </c>
      <c r="D3" s="104">
        <f>('Receipts_RR£'!D3/1000)/_xlfn.XLOOKUP($B3,Receipts_and_spending!$A$4:$A$28,Receipts_and_spending!C$4:C$28)*100</f>
        <v>1.2624201809852873</v>
      </c>
      <c r="E3" s="104">
        <f>('Receipts_RR£'!E3/1000)/_xlfn.XLOOKUP($B3,Receipts_and_spending!$A$4:$A$28,Receipts_and_spending!D$4:D$28)*100</f>
        <v>1.2237340355033126</v>
      </c>
      <c r="F3" s="104">
        <f>('Receipts_RR£'!F3/1000)/_xlfn.XLOOKUP($B3,Receipts_and_spending!$A$4:$A$28,Receipts_and_spending!E$4:E$28)*100</f>
        <v>1.3748728679485589</v>
      </c>
      <c r="G3" s="104">
        <f>('Receipts_RR£'!G3/1000)/_xlfn.XLOOKUP($B3,Receipts_and_spending!$A$4:$A$28,Receipts_and_spending!F$4:F$28)*100</f>
        <v>1.3587441985208562</v>
      </c>
      <c r="H3" s="104">
        <f>('Receipts_RR£'!H3/1000)/_xlfn.XLOOKUP($B3,Receipts_and_spending!$A$4:$A$28,Receipts_and_spending!G$4:G$28)*100</f>
        <v>1.3532888045714309</v>
      </c>
      <c r="I3" s="104">
        <f>('Receipts_RR£'!I3/1000)/_xlfn.XLOOKUP($B3,Receipts_and_spending!$A$4:$A$28,Receipts_and_spending!H$4:H$28)*100</f>
        <v>1.3487913206441271</v>
      </c>
    </row>
    <row r="4" spans="1:9">
      <c r="A4" s="68"/>
      <c r="B4" s="68" t="s">
        <v>106</v>
      </c>
      <c r="C4" s="105">
        <f>('Receipts_RR£'!C4/1000)/_xlfn.XLOOKUP($B4,Receipts_and_spending!$A$4:$A$28,Receipts_and_spending!B$4:B$28)*100</f>
        <v>1.2408719987919472</v>
      </c>
      <c r="D4" s="105">
        <f>('Receipts_RR£'!D4/1000)/_xlfn.XLOOKUP($B4,Receipts_and_spending!$A$4:$A$28,Receipts_and_spending!C$4:C$28)*100</f>
        <v>1.3511707820475634</v>
      </c>
      <c r="E4" s="105">
        <f>('Receipts_RR£'!E4/1000)/_xlfn.XLOOKUP($B4,Receipts_and_spending!$A$4:$A$28,Receipts_and_spending!D$4:D$28)*100</f>
        <v>1.3035278104917865</v>
      </c>
      <c r="F4" s="105">
        <f>('Receipts_RR£'!F4/1000)/_xlfn.XLOOKUP($B4,Receipts_and_spending!$A$4:$A$28,Receipts_and_spending!E$4:E$28)*100</f>
        <v>1.2977609593963677</v>
      </c>
      <c r="G4" s="105">
        <f>('Receipts_RR£'!G4/1000)/_xlfn.XLOOKUP($B4,Receipts_and_spending!$A$4:$A$28,Receipts_and_spending!F$4:F$28)*100</f>
        <v>1.293375528829084</v>
      </c>
      <c r="H4" s="105">
        <f>('Receipts_RR£'!H4/1000)/_xlfn.XLOOKUP($B4,Receipts_and_spending!$A$4:$A$28,Receipts_and_spending!G$4:G$28)*100</f>
        <v>1.2889348460512791</v>
      </c>
      <c r="I4" s="105">
        <f>('Receipts_RR£'!I4/1000)/_xlfn.XLOOKUP($B4,Receipts_and_spending!$A$4:$A$28,Receipts_and_spending!H$4:H$28)*100</f>
        <v>1.2893842424534545</v>
      </c>
    </row>
    <row r="5" spans="1:9">
      <c r="A5" s="73" t="s">
        <v>51</v>
      </c>
      <c r="B5" s="73" t="s">
        <v>105</v>
      </c>
      <c r="C5" s="106">
        <f>('Receipts_RR£'!C5/1000)/_xlfn.XLOOKUP($B5,Receipts_and_spending!$A$4:$A$28,Receipts_and_spending!B$4:B$28)*100</f>
        <v>0.75419230956370809</v>
      </c>
      <c r="D5" s="106">
        <f>('Receipts_RR£'!D5/1000)/_xlfn.XLOOKUP($B5,Receipts_and_spending!$A$4:$A$28,Receipts_and_spending!C$4:C$28)*100</f>
        <v>0.65930081083007086</v>
      </c>
      <c r="E5" s="106">
        <f>('Receipts_RR£'!E5/1000)/_xlfn.XLOOKUP($B5,Receipts_and_spending!$A$4:$A$28,Receipts_and_spending!D$4:D$28)*100</f>
        <v>0.70016561797325094</v>
      </c>
      <c r="F5" s="106">
        <f>('Receipts_RR£'!F5/1000)/_xlfn.XLOOKUP($B5,Receipts_and_spending!$A$4:$A$28,Receipts_and_spending!E$4:E$28)*100</f>
        <v>0.63529062120162516</v>
      </c>
      <c r="G5" s="106">
        <f>('Receipts_RR£'!G5/1000)/_xlfn.XLOOKUP($B5,Receipts_and_spending!$A$4:$A$28,Receipts_and_spending!F$4:F$28)*100</f>
        <v>0.60471411757964755</v>
      </c>
      <c r="H5" s="106">
        <f>('Receipts_RR£'!H5/1000)/_xlfn.XLOOKUP($B5,Receipts_and_spending!$A$4:$A$28,Receipts_and_spending!G$4:G$28)*100</f>
        <v>0.60011521979456883</v>
      </c>
      <c r="I5" s="106">
        <f>('Receipts_RR£'!I5/1000)/_xlfn.XLOOKUP($B5,Receipts_and_spending!$A$4:$A$28,Receipts_and_spending!H$4:H$28)*100</f>
        <v>0.59572304275653465</v>
      </c>
    </row>
    <row r="6" spans="1:9">
      <c r="A6" s="76"/>
      <c r="B6" s="76" t="s">
        <v>106</v>
      </c>
      <c r="C6" s="107">
        <f>('Receipts_RR£'!C6/1000)/_xlfn.XLOOKUP($B6,Receipts_and_spending!$A$4:$A$28,Receipts_and_spending!B$4:B$28)*100</f>
        <v>2.3031447916724936E-2</v>
      </c>
      <c r="D6" s="107">
        <f>('Receipts_RR£'!D6/1000)/_xlfn.XLOOKUP($B6,Receipts_and_spending!$A$4:$A$28,Receipts_and_spending!C$4:C$28)*100</f>
        <v>2.4633220612729219E-2</v>
      </c>
      <c r="E6" s="107">
        <f>('Receipts_RR£'!E6/1000)/_xlfn.XLOOKUP($B6,Receipts_and_spending!$A$4:$A$28,Receipts_and_spending!D$4:D$28)*100</f>
        <v>1.8688543134505464E-2</v>
      </c>
      <c r="F6" s="107">
        <f>('Receipts_RR£'!F6/1000)/_xlfn.XLOOKUP($B6,Receipts_and_spending!$A$4:$A$28,Receipts_and_spending!E$4:E$28)*100</f>
        <v>1.904673792912644E-2</v>
      </c>
      <c r="G6" s="107">
        <f>('Receipts_RR£'!G6/1000)/_xlfn.XLOOKUP($B6,Receipts_and_spending!$A$4:$A$28,Receipts_and_spending!F$4:F$28)*100</f>
        <v>1.9423457924278832E-2</v>
      </c>
      <c r="H6" s="107">
        <f>('Receipts_RR£'!H6/1000)/_xlfn.XLOOKUP($B6,Receipts_and_spending!$A$4:$A$28,Receipts_and_spending!G$4:G$28)*100</f>
        <v>1.9784492090527801E-2</v>
      </c>
      <c r="I6" s="107">
        <f>('Receipts_RR£'!I6/1000)/_xlfn.XLOOKUP($B6,Receipts_and_spending!$A$4:$A$28,Receipts_and_spending!H$4:H$28)*100</f>
        <v>2.0038280482313323E-2</v>
      </c>
    </row>
    <row r="7" spans="1:9">
      <c r="A7" s="73" t="s">
        <v>197</v>
      </c>
      <c r="B7" s="73" t="s">
        <v>104</v>
      </c>
      <c r="C7" s="106">
        <f>('Receipts_RR£'!C7/1000)/_xlfn.XLOOKUP($B7,Receipts_and_spending!$A$4:$A$28,Receipts_and_spending!B$4:B$28)*100</f>
        <v>0.81767571675772921</v>
      </c>
      <c r="D7" s="106">
        <f>('Receipts_RR£'!D7/1000)/_xlfn.XLOOKUP($B7,Receipts_and_spending!$A$4:$A$28,Receipts_and_spending!C$4:C$28)*100</f>
        <v>0.75562164337231419</v>
      </c>
      <c r="E7" s="106">
        <f>('Receipts_RR£'!E7/1000)/_xlfn.XLOOKUP($B7,Receipts_and_spending!$A$4:$A$28,Receipts_and_spending!D$4:D$28)*100</f>
        <v>0.85352124055080369</v>
      </c>
      <c r="F7" s="106">
        <f>('Receipts_RR£'!F7/1000)/_xlfn.XLOOKUP($B7,Receipts_and_spending!$A$4:$A$28,Receipts_and_spending!E$4:E$28)*100</f>
        <v>0.84843991824813703</v>
      </c>
      <c r="G7" s="106">
        <f>('Receipts_RR£'!G7/1000)/_xlfn.XLOOKUP($B7,Receipts_and_spending!$A$4:$A$28,Receipts_and_spending!F$4:F$28)*100</f>
        <v>0.84645188917194925</v>
      </c>
      <c r="H7" s="106">
        <f>('Receipts_RR£'!H7/1000)/_xlfn.XLOOKUP($B7,Receipts_and_spending!$A$4:$A$28,Receipts_and_spending!G$4:G$28)*100</f>
        <v>0.85099654790249646</v>
      </c>
      <c r="I7" s="106">
        <f>('Receipts_RR£'!I7/1000)/_xlfn.XLOOKUP($B7,Receipts_and_spending!$A$4:$A$28,Receipts_and_spending!H$4:H$28)*100</f>
        <v>0.85652781811288214</v>
      </c>
    </row>
    <row r="8" spans="1:9">
      <c r="A8" s="76"/>
      <c r="B8" s="76" t="s">
        <v>106</v>
      </c>
      <c r="C8" s="107">
        <f>('Receipts_RR£'!C8/1000)/_xlfn.XLOOKUP($B8,Receipts_and_spending!$A$4:$A$28,Receipts_and_spending!B$4:B$28)*100</f>
        <v>0.94642092258458299</v>
      </c>
      <c r="D8" s="107">
        <f>('Receipts_RR£'!D8/1000)/_xlfn.XLOOKUP($B8,Receipts_and_spending!$A$4:$A$28,Receipts_and_spending!C$4:C$28)*100</f>
        <v>1.035707838922671</v>
      </c>
      <c r="E8" s="107">
        <f>('Receipts_RR£'!E8/1000)/_xlfn.XLOOKUP($B8,Receipts_and_spending!$A$4:$A$28,Receipts_and_spending!D$4:D$28)*100</f>
        <v>0.99397109123443539</v>
      </c>
      <c r="F8" s="107">
        <f>('Receipts_RR£'!F8/1000)/_xlfn.XLOOKUP($B8,Receipts_and_spending!$A$4:$A$28,Receipts_and_spending!E$4:E$28)*100</f>
        <v>0.99604338468249742</v>
      </c>
      <c r="G8" s="107">
        <f>('Receipts_RR£'!G8/1000)/_xlfn.XLOOKUP($B8,Receipts_and_spending!$A$4:$A$28,Receipts_and_spending!F$4:F$28)*100</f>
        <v>0.99875531504002646</v>
      </c>
      <c r="H8" s="107">
        <f>('Receipts_RR£'!H8/1000)/_xlfn.XLOOKUP($B8,Receipts_and_spending!$A$4:$A$28,Receipts_and_spending!G$4:G$28)*100</f>
        <v>1.0017785906842374</v>
      </c>
      <c r="I8" s="107">
        <f>('Receipts_RR£'!I8/1000)/_xlfn.XLOOKUP($B8,Receipts_and_spending!$A$4:$A$28,Receipts_and_spending!H$4:H$28)*100</f>
        <v>1.0092021930683737</v>
      </c>
    </row>
    <row r="9" spans="1:9">
      <c r="A9" s="61" t="s">
        <v>53</v>
      </c>
      <c r="B9" s="73" t="s">
        <v>104</v>
      </c>
      <c r="C9" s="106">
        <f>('Receipts_RR£'!C9/1000)/_xlfn.XLOOKUP($B9,Receipts_and_spending!$A$4:$A$28,Receipts_and_spending!B$4:B$28)*100</f>
        <v>3.6013242722286197E-2</v>
      </c>
      <c r="D9" s="106">
        <f>('Receipts_RR£'!D9/1000)/_xlfn.XLOOKUP($B9,Receipts_and_spending!$A$4:$A$28,Receipts_and_spending!C$4:C$28)*100</f>
        <v>3.2649506518089524E-2</v>
      </c>
      <c r="E9" s="106">
        <f>('Receipts_RR£'!E9/1000)/_xlfn.XLOOKUP($B9,Receipts_and_spending!$A$4:$A$28,Receipts_and_spending!D$4:D$28)*100</f>
        <v>3.1021140465628094E-2</v>
      </c>
      <c r="F9" s="106">
        <f>('Receipts_RR£'!F9/1000)/_xlfn.XLOOKUP($B9,Receipts_and_spending!$A$4:$A$28,Receipts_and_spending!E$4:E$28)*100</f>
        <v>3.1533188485475781E-2</v>
      </c>
      <c r="G9" s="106">
        <f>('Receipts_RR£'!G9/1000)/_xlfn.XLOOKUP($B9,Receipts_and_spending!$A$4:$A$28,Receipts_and_spending!F$4:F$28)*100</f>
        <v>3.3813054938938353E-2</v>
      </c>
      <c r="H9" s="106">
        <f>('Receipts_RR£'!H9/1000)/_xlfn.XLOOKUP($B9,Receipts_and_spending!$A$4:$A$28,Receipts_and_spending!G$4:G$28)*100</f>
        <v>3.6527328286620669E-2</v>
      </c>
      <c r="I9" s="106">
        <f>('Receipts_RR£'!I9/1000)/_xlfn.XLOOKUP($B9,Receipts_and_spending!$A$4:$A$28,Receipts_and_spending!H$4:H$28)*100</f>
        <v>3.7412158607530742E-2</v>
      </c>
    </row>
    <row r="10" spans="1:9">
      <c r="A10" s="76"/>
      <c r="B10" s="76" t="s">
        <v>105</v>
      </c>
      <c r="C10" s="106">
        <f>('Receipts_RR£'!C10/1000)/_xlfn.XLOOKUP($B10,Receipts_and_spending!$A$4:$A$28,Receipts_and_spending!B$4:B$28)*100</f>
        <v>-0.14769806288763532</v>
      </c>
      <c r="D10" s="106">
        <f>('Receipts_RR£'!D10/1000)/_xlfn.XLOOKUP($B10,Receipts_and_spending!$A$4:$A$28,Receipts_and_spending!C$4:C$28)*100</f>
        <v>-0.1280683747438317</v>
      </c>
      <c r="E10" s="106">
        <f>('Receipts_RR£'!E10/1000)/_xlfn.XLOOKUP($B10,Receipts_and_spending!$A$4:$A$28,Receipts_and_spending!D$4:D$28)*100</f>
        <v>-0.11676220658583517</v>
      </c>
      <c r="F10" s="106">
        <f>('Receipts_RR£'!F10/1000)/_xlfn.XLOOKUP($B10,Receipts_and_spending!$A$4:$A$28,Receipts_and_spending!E$4:E$28)*100</f>
        <v>-0.10645103247949533</v>
      </c>
      <c r="G10" s="106">
        <f>('Receipts_RR£'!G10/1000)/_xlfn.XLOOKUP($B10,Receipts_and_spending!$A$4:$A$28,Receipts_and_spending!F$4:F$28)*100</f>
        <v>-0.10729575099949577</v>
      </c>
      <c r="H10" s="106">
        <f>('Receipts_RR£'!H10/1000)/_xlfn.XLOOKUP($B10,Receipts_and_spending!$A$4:$A$28,Receipts_and_spending!G$4:G$28)*100</f>
        <v>-0.1137212123235387</v>
      </c>
      <c r="I10" s="106">
        <f>('Receipts_RR£'!I10/1000)/_xlfn.XLOOKUP($B10,Receipts_and_spending!$A$4:$A$28,Receipts_and_spending!H$4:H$28)*100</f>
        <v>-0.11413474444577092</v>
      </c>
    </row>
    <row r="11" spans="1:9">
      <c r="A11" s="73" t="s">
        <v>198</v>
      </c>
      <c r="B11" s="73" t="s">
        <v>107</v>
      </c>
      <c r="C11" s="108">
        <f>('Receipts_RR£'!C11/1000)/_xlfn.XLOOKUP($B11,Receipts_and_spending!$A$4:$A$28,Receipts_and_spending!B$4:B$28)*100</f>
        <v>0.82426685064306304</v>
      </c>
      <c r="D11" s="108">
        <f>('Receipts_RR£'!D11/1000)/_xlfn.XLOOKUP($B11,Receipts_and_spending!$A$4:$A$28,Receipts_and_spending!C$4:C$28)*100</f>
        <v>0.79112849152109876</v>
      </c>
      <c r="E11" s="108">
        <f>('Receipts_RR£'!E11/1000)/_xlfn.XLOOKUP($B11,Receipts_and_spending!$A$4:$A$28,Receipts_and_spending!D$4:D$28)*100</f>
        <v>0.7211542428737614</v>
      </c>
      <c r="F11" s="108">
        <f>('Receipts_RR£'!F11/1000)/_xlfn.XLOOKUP($B11,Receipts_and_spending!$A$4:$A$28,Receipts_and_spending!E$4:E$28)*100</f>
        <v>0.72021396776911439</v>
      </c>
      <c r="G11" s="108">
        <f>('Receipts_RR£'!G11/1000)/_xlfn.XLOOKUP($B11,Receipts_and_spending!$A$4:$A$28,Receipts_and_spending!F$4:F$28)*100</f>
        <v>0.71486600288966462</v>
      </c>
      <c r="H11" s="108">
        <f>('Receipts_RR£'!H11/1000)/_xlfn.XLOOKUP($B11,Receipts_and_spending!$A$4:$A$28,Receipts_and_spending!G$4:G$28)*100</f>
        <v>0.71740902568707932</v>
      </c>
      <c r="I11" s="108">
        <f>('Receipts_RR£'!I11/1000)/_xlfn.XLOOKUP($B11,Receipts_and_spending!$A$4:$A$28,Receipts_and_spending!H$4:H$28)*100</f>
        <v>0.7169396181639649</v>
      </c>
    </row>
    <row r="12" spans="1:9">
      <c r="A12" s="76"/>
      <c r="B12" s="76" t="s">
        <v>124</v>
      </c>
      <c r="C12" s="107">
        <f>('Receipts_RR£'!C12/1000)/_xlfn.XLOOKUP($B12,Receipts_and_spending!$A$4:$A$28,Receipts_and_spending!B$4:B$28)*100</f>
        <v>1.1798733223475417</v>
      </c>
      <c r="D12" s="107">
        <f>('Receipts_RR£'!D12/1000)/_xlfn.XLOOKUP($B12,Receipts_and_spending!$A$4:$A$28,Receipts_and_spending!C$4:C$28)*100</f>
        <v>1.1544974590088142</v>
      </c>
      <c r="E12" s="107">
        <f>('Receipts_RR£'!E12/1000)/_xlfn.XLOOKUP($B12,Receipts_and_spending!$A$4:$A$28,Receipts_and_spending!D$4:D$28)*100</f>
        <v>1.1293596982784617</v>
      </c>
      <c r="F12" s="107">
        <f>('Receipts_RR£'!F12/1000)/_xlfn.XLOOKUP($B12,Receipts_and_spending!$A$4:$A$28,Receipts_and_spending!E$4:E$28)*100</f>
        <v>1.1258415134886011</v>
      </c>
      <c r="G12" s="107">
        <f>('Receipts_RR£'!G12/1000)/_xlfn.XLOOKUP($B12,Receipts_and_spending!$A$4:$A$28,Receipts_and_spending!F$4:F$28)*100</f>
        <v>1.1256321862104228</v>
      </c>
      <c r="H12" s="107">
        <f>('Receipts_RR£'!H12/1000)/_xlfn.XLOOKUP($B12,Receipts_and_spending!$A$4:$A$28,Receipts_and_spending!G$4:G$28)*100</f>
        <v>1.1250882795988728</v>
      </c>
      <c r="I12" s="107">
        <f>('Receipts_RR£'!I12/1000)/_xlfn.XLOOKUP($B12,Receipts_and_spending!$A$4:$A$28,Receipts_and_spending!H$4:H$28)*100</f>
        <v>1.1267016667895595</v>
      </c>
    </row>
    <row r="13" spans="1:9">
      <c r="A13" s="73" t="s">
        <v>199</v>
      </c>
      <c r="B13" s="73" t="s">
        <v>116</v>
      </c>
      <c r="C13" s="108">
        <f>('Receipts_RR£'!C13/1000)/_xlfn.XLOOKUP($B13,Receipts_and_spending!$A$4:$A$28,Receipts_and_spending!B$4:B$28)*100</f>
        <v>1.2445950272548034</v>
      </c>
      <c r="D13" s="108">
        <f>('Receipts_RR£'!D13/1000)/_xlfn.XLOOKUP($B13,Receipts_and_spending!$A$4:$A$28,Receipts_and_spending!C$4:C$28)*100</f>
        <v>1.3415648075733928</v>
      </c>
      <c r="E13" s="108">
        <f>('Receipts_RR£'!E13/1000)/_xlfn.XLOOKUP($B13,Receipts_and_spending!$A$4:$A$28,Receipts_and_spending!D$4:D$28)*100</f>
        <v>1.1331962503697908</v>
      </c>
      <c r="F13" s="108">
        <f>('Receipts_RR£'!F13/1000)/_xlfn.XLOOKUP($B13,Receipts_and_spending!$A$4:$A$28,Receipts_and_spending!E$4:E$28)*100</f>
        <v>1.1410273765998715</v>
      </c>
      <c r="G13" s="108">
        <f>('Receipts_RR£'!G13/1000)/_xlfn.XLOOKUP($B13,Receipts_and_spending!$A$4:$A$28,Receipts_and_spending!F$4:F$28)*100</f>
        <v>1.1398560617040598</v>
      </c>
      <c r="H13" s="108">
        <f>('Receipts_RR£'!H13/1000)/_xlfn.XLOOKUP($B13,Receipts_and_spending!$A$4:$A$28,Receipts_and_spending!G$4:G$28)*100</f>
        <v>1.1387237543198119</v>
      </c>
      <c r="I13" s="108">
        <f>('Receipts_RR£'!I13/1000)/_xlfn.XLOOKUP($B13,Receipts_and_spending!$A$4:$A$28,Receipts_and_spending!H$4:H$28)*100</f>
        <v>1.1383836981825115</v>
      </c>
    </row>
    <row r="14" spans="1:9">
      <c r="A14" s="76"/>
      <c r="B14" s="76" t="s">
        <v>110</v>
      </c>
      <c r="C14" s="107">
        <f>('Receipts_RR£'!C14/1000)/_xlfn.XLOOKUP($B14,Receipts_and_spending!$A$4:$A$28,Receipts_and_spending!B$4:B$28)*100</f>
        <v>4.6177521317131195E-2</v>
      </c>
      <c r="D14" s="107">
        <f>('Receipts_RR£'!D14/1000)/_xlfn.XLOOKUP($B14,Receipts_and_spending!$A$4:$A$28,Receipts_and_spending!C$4:C$28)*100</f>
        <v>5.1040414340676694E-2</v>
      </c>
      <c r="E14" s="107">
        <f>('Receipts_RR£'!E14/1000)/_xlfn.XLOOKUP($B14,Receipts_and_spending!$A$4:$A$28,Receipts_and_spending!D$4:D$28)*100</f>
        <v>0.2990131054157234</v>
      </c>
      <c r="F14" s="107">
        <f>('Receipts_RR£'!F14/1000)/_xlfn.XLOOKUP($B14,Receipts_and_spending!$A$4:$A$28,Receipts_and_spending!E$4:E$28)*100</f>
        <v>0.2995760503811597</v>
      </c>
      <c r="G14" s="107">
        <f>('Receipts_RR£'!G14/1000)/_xlfn.XLOOKUP($B14,Receipts_and_spending!$A$4:$A$28,Receipts_and_spending!F$4:F$28)*100</f>
        <v>0.29810622665538339</v>
      </c>
      <c r="H14" s="107">
        <f>('Receipts_RR£'!H14/1000)/_xlfn.XLOOKUP($B14,Receipts_and_spending!$A$4:$A$28,Receipts_and_spending!G$4:G$28)*100</f>
        <v>0.2959486055185479</v>
      </c>
      <c r="I14" s="107">
        <f>('Receipts_RR£'!I14/1000)/_xlfn.XLOOKUP($B14,Receipts_and_spending!$A$4:$A$28,Receipts_and_spending!H$4:H$28)*100</f>
        <v>0.29392989767970856</v>
      </c>
    </row>
    <row r="15" spans="1:9">
      <c r="A15" s="73" t="s">
        <v>243</v>
      </c>
      <c r="B15" s="73" t="s">
        <v>107</v>
      </c>
      <c r="C15" s="108">
        <f>('Receipts_RR£'!C15/1000)/_xlfn.XLOOKUP($B15,Receipts_and_spending!$A$4:$A$28,Receipts_and_spending!B$4:B$28)*100</f>
        <v>0.12539915918880609</v>
      </c>
      <c r="D15" s="108">
        <f>('Receipts_RR£'!D15/1000)/_xlfn.XLOOKUP($B15,Receipts_and_spending!$A$4:$A$28,Receipts_and_spending!C$4:C$28)*100</f>
        <v>0.16717264365513129</v>
      </c>
      <c r="E15" s="108">
        <f>('Receipts_RR£'!E15/1000)/_xlfn.XLOOKUP($B15,Receipts_and_spending!$A$4:$A$28,Receipts_and_spending!D$4:D$28)*100</f>
        <v>0.169787910839165</v>
      </c>
      <c r="F15" s="108">
        <f>('Receipts_RR£'!F15/1000)/_xlfn.XLOOKUP($B15,Receipts_and_spending!$A$4:$A$28,Receipts_and_spending!E$4:E$28)*100</f>
        <v>0.17112270353639905</v>
      </c>
      <c r="G15" s="108">
        <f>('Receipts_RR£'!G15/1000)/_xlfn.XLOOKUP($B15,Receipts_and_spending!$A$4:$A$28,Receipts_and_spending!F$4:F$28)*100</f>
        <v>0.17195057239200912</v>
      </c>
      <c r="H15" s="108">
        <f>('Receipts_RR£'!H15/1000)/_xlfn.XLOOKUP($B15,Receipts_and_spending!$A$4:$A$28,Receipts_and_spending!G$4:G$28)*100</f>
        <v>0.17311632931103463</v>
      </c>
      <c r="I15" s="108">
        <f>('Receipts_RR£'!I15/1000)/_xlfn.XLOOKUP($B15,Receipts_and_spending!$A$4:$A$28,Receipts_and_spending!H$4:H$28)*100</f>
        <v>0.17320486700115886</v>
      </c>
    </row>
    <row r="16" spans="1:9">
      <c r="A16" s="70" t="s">
        <v>57</v>
      </c>
      <c r="B16" s="70" t="s">
        <v>108</v>
      </c>
      <c r="C16" s="108">
        <f>('Receipts_RR£'!C16/1000)/_xlfn.XLOOKUP($B16,Receipts_and_spending!$A$4:$A$28,Receipts_and_spending!B$4:B$28)*100</f>
        <v>0.66323184084785569</v>
      </c>
      <c r="D16" s="108">
        <f>('Receipts_RR£'!D16/1000)/_xlfn.XLOOKUP($B16,Receipts_and_spending!$A$4:$A$28,Receipts_and_spending!C$4:C$28)*100</f>
        <v>0.69782107764111601</v>
      </c>
      <c r="E16" s="108">
        <f>('Receipts_RR£'!E16/1000)/_xlfn.XLOOKUP($B16,Receipts_and_spending!$A$4:$A$28,Receipts_and_spending!D$4:D$28)*100</f>
        <v>0.64172159755792069</v>
      </c>
      <c r="F16" s="108">
        <f>('Receipts_RR£'!F16/1000)/_xlfn.XLOOKUP($B16,Receipts_and_spending!$A$4:$A$28,Receipts_and_spending!E$4:E$28)*100</f>
        <v>0.65440450924528193</v>
      </c>
      <c r="G16" s="108">
        <f>('Receipts_RR£'!G16/1000)/_xlfn.XLOOKUP($B16,Receipts_and_spending!$A$4:$A$28,Receipts_and_spending!F$4:F$28)*100</f>
        <v>0.6327100976527924</v>
      </c>
      <c r="H16" s="108">
        <f>('Receipts_RR£'!H16/1000)/_xlfn.XLOOKUP($B16,Receipts_and_spending!$A$4:$A$28,Receipts_and_spending!G$4:G$28)*100</f>
        <v>0.62836204462495682</v>
      </c>
      <c r="I16" s="108">
        <f>('Receipts_RR£'!I16/1000)/_xlfn.XLOOKUP($B16,Receipts_and_spending!$A$4:$A$28,Receipts_and_spending!H$4:H$28)*100</f>
        <v>0.62473118726459598</v>
      </c>
    </row>
    <row r="17" spans="1:9">
      <c r="A17" s="76"/>
      <c r="B17" s="76" t="s">
        <v>105</v>
      </c>
      <c r="C17" s="107">
        <f>('Receipts_RR£'!C17/1000)/_xlfn.XLOOKUP($B17,Receipts_and_spending!$A$4:$A$28,Receipts_and_spending!B$4:B$28)*100</f>
        <v>0.34990833520681319</v>
      </c>
      <c r="D17" s="107">
        <f>('Receipts_RR£'!D17/1000)/_xlfn.XLOOKUP($B17,Receipts_and_spending!$A$4:$A$28,Receipts_and_spending!C$4:C$28)*100</f>
        <v>0.3109092776633921</v>
      </c>
      <c r="E17" s="107">
        <f>('Receipts_RR£'!E17/1000)/_xlfn.XLOOKUP($B17,Receipts_and_spending!$A$4:$A$28,Receipts_and_spending!D$4:D$28)*100</f>
        <v>0.31342148537418868</v>
      </c>
      <c r="F17" s="107">
        <f>('Receipts_RR£'!F17/1000)/_xlfn.XLOOKUP($B17,Receipts_and_spending!$A$4:$A$28,Receipts_and_spending!E$4:E$28)*100</f>
        <v>0.29232099290616098</v>
      </c>
      <c r="G17" s="107">
        <f>('Receipts_RR£'!G17/1000)/_xlfn.XLOOKUP($B17,Receipts_and_spending!$A$4:$A$28,Receipts_and_spending!F$4:F$28)*100</f>
        <v>0.28818585588613538</v>
      </c>
      <c r="H17" s="107">
        <f>('Receipts_RR£'!H17/1000)/_xlfn.XLOOKUP($B17,Receipts_and_spending!$A$4:$A$28,Receipts_and_spending!G$4:G$28)*100</f>
        <v>0.2949371797753827</v>
      </c>
      <c r="I17" s="107">
        <f>('Receipts_RR£'!I17/1000)/_xlfn.XLOOKUP($B17,Receipts_and_spending!$A$4:$A$28,Receipts_and_spending!H$4:H$28)*100</f>
        <v>0.29696290339381043</v>
      </c>
    </row>
    <row r="18" spans="1:9">
      <c r="A18" s="76" t="s">
        <v>244</v>
      </c>
      <c r="B18" s="76" t="s">
        <v>108</v>
      </c>
      <c r="C18" s="108">
        <f>('Receipts_RR£'!C18/1000)/_xlfn.XLOOKUP($B18,Receipts_and_spending!$A$4:$A$28,Receipts_and_spending!B$4:B$28)*100</f>
        <v>0.15944648933656227</v>
      </c>
      <c r="D18" s="108">
        <f>('Receipts_RR£'!D18/1000)/_xlfn.XLOOKUP($B18,Receipts_and_spending!$A$4:$A$28,Receipts_and_spending!C$4:C$28)*100</f>
        <v>0.14808896839799873</v>
      </c>
      <c r="E18" s="108">
        <f>('Receipts_RR£'!E18/1000)/_xlfn.XLOOKUP($B18,Receipts_and_spending!$A$4:$A$28,Receipts_and_spending!D$4:D$28)*100</f>
        <v>0.18396656961402483</v>
      </c>
      <c r="F18" s="108">
        <f>('Receipts_RR£'!F18/1000)/_xlfn.XLOOKUP($B18,Receipts_and_spending!$A$4:$A$28,Receipts_and_spending!E$4:E$28)*100</f>
        <v>0.18507747994398352</v>
      </c>
      <c r="G18" s="108">
        <f>('Receipts_RR£'!G18/1000)/_xlfn.XLOOKUP($B18,Receipts_and_spending!$A$4:$A$28,Receipts_and_spending!F$4:F$28)*100</f>
        <v>0.17506664709402953</v>
      </c>
      <c r="H18" s="108">
        <f>('Receipts_RR£'!H18/1000)/_xlfn.XLOOKUP($B18,Receipts_and_spending!$A$4:$A$28,Receipts_and_spending!G$4:G$28)*100</f>
        <v>0.16708635616969419</v>
      </c>
      <c r="I18" s="108">
        <f>('Receipts_RR£'!I18/1000)/_xlfn.XLOOKUP($B18,Receipts_and_spending!$A$4:$A$28,Receipts_and_spending!H$4:H$28)*100</f>
        <v>0.16297750080062243</v>
      </c>
    </row>
    <row r="19" spans="1:9">
      <c r="A19" s="95" t="s">
        <v>58</v>
      </c>
      <c r="B19" s="95" t="s">
        <v>108</v>
      </c>
      <c r="C19" s="109">
        <f>('Receipts_RR£'!C19/1000)/_xlfn.XLOOKUP($B19,Receipts_and_spending!$A$4:$A$28,Receipts_and_spending!B$4:B$28)*100</f>
        <v>-0.16431311911026114</v>
      </c>
      <c r="D19" s="109">
        <f>('Receipts_RR£'!D19/1000)/_xlfn.XLOOKUP($B19,Receipts_and_spending!$A$4:$A$28,Receipts_and_spending!C$4:C$28)*100</f>
        <v>-0.20148467461595601</v>
      </c>
      <c r="E19" s="109">
        <f>('Receipts_RR£'!E19/1000)/_xlfn.XLOOKUP($B19,Receipts_and_spending!$A$4:$A$28,Receipts_and_spending!D$4:D$28)*100</f>
        <v>-0.16086003818900149</v>
      </c>
      <c r="F19" s="109">
        <f>('Receipts_RR£'!F19/1000)/_xlfn.XLOOKUP($B19,Receipts_and_spending!$A$4:$A$28,Receipts_and_spending!E$4:E$28)*100</f>
        <v>-0.16908465710272416</v>
      </c>
      <c r="G19" s="109">
        <f>('Receipts_RR£'!G19/1000)/_xlfn.XLOOKUP($B19,Receipts_and_spending!$A$4:$A$28,Receipts_and_spending!F$4:F$28)*100</f>
        <v>-0.16793206302196031</v>
      </c>
      <c r="H19" s="109">
        <f>('Receipts_RR£'!H19/1000)/_xlfn.XLOOKUP($B19,Receipts_and_spending!$A$4:$A$28,Receipts_and_spending!G$4:G$28)*100</f>
        <v>-0.16146586238847957</v>
      </c>
      <c r="I19" s="109">
        <f>('Receipts_RR£'!I19/1000)/_xlfn.XLOOKUP($B19,Receipts_and_spending!$A$4:$A$28,Receipts_and_spending!H$4:H$28)*100</f>
        <v>-0.15502551307704898</v>
      </c>
    </row>
    <row r="20" spans="1:9">
      <c r="A20" s="73" t="s">
        <v>60</v>
      </c>
      <c r="B20" s="73" t="s">
        <v>110</v>
      </c>
      <c r="C20" s="110">
        <f>('Receipts_RR£'!C20/1000)/_xlfn.XLOOKUP($B20,Receipts_and_spending!$A$4:$A$28,Receipts_and_spending!B$4:B$28)*100</f>
        <v>0.26064909219227067</v>
      </c>
      <c r="D20" s="110">
        <f>('Receipts_RR£'!D20/1000)/_xlfn.XLOOKUP($B20,Receipts_and_spending!$A$4:$A$28,Receipts_and_spending!C$4:C$28)*100</f>
        <v>0.29490804922519048</v>
      </c>
      <c r="E20" s="110">
        <f>('Receipts_RR£'!E20/1000)/_xlfn.XLOOKUP($B20,Receipts_and_spending!$A$4:$A$28,Receipts_and_spending!D$4:D$28)*100</f>
        <v>0.11665752546331641</v>
      </c>
      <c r="F20" s="110">
        <f>('Receipts_RR£'!F20/1000)/_xlfn.XLOOKUP($B20,Receipts_and_spending!$A$4:$A$28,Receipts_and_spending!E$4:E$28)*100</f>
        <v>0.11822351640639826</v>
      </c>
      <c r="G20" s="110">
        <f>('Receipts_RR£'!G20/1000)/_xlfn.XLOOKUP($B20,Receipts_and_spending!$A$4:$A$28,Receipts_and_spending!F$4:F$28)*100</f>
        <v>0.11893323507461556</v>
      </c>
      <c r="H20" s="110">
        <f>('Receipts_RR£'!H20/1000)/_xlfn.XLOOKUP($B20,Receipts_and_spending!$A$4:$A$28,Receipts_and_spending!G$4:G$28)*100</f>
        <v>0.11975585781792671</v>
      </c>
      <c r="I20" s="110">
        <f>('Receipts_RR£'!I20/1000)/_xlfn.XLOOKUP($B20,Receipts_and_spending!$A$4:$A$28,Receipts_and_spending!H$4:H$28)*100</f>
        <v>0.12068660484030563</v>
      </c>
    </row>
    <row r="21" spans="1:9">
      <c r="A21" s="76"/>
      <c r="B21" s="76" t="s">
        <v>117</v>
      </c>
      <c r="C21" s="107">
        <f>('Receipts_RR£'!C21/1000)/_xlfn.XLOOKUP($B21,Receipts_and_spending!$A$4:$A$28,Receipts_and_spending!B$4:B$28)*100</f>
        <v>0.94180340609254976</v>
      </c>
      <c r="D21" s="107">
        <f>('Receipts_RR£'!D21/1000)/_xlfn.XLOOKUP($B21,Receipts_and_spending!$A$4:$A$28,Receipts_and_spending!C$4:C$28)*100</f>
        <v>0.95649004407568172</v>
      </c>
      <c r="E21" s="107">
        <f>('Receipts_RR£'!E21/1000)/_xlfn.XLOOKUP($B21,Receipts_and_spending!$A$4:$A$28,Receipts_and_spending!D$4:D$28)*100</f>
        <v>1.371384595885589</v>
      </c>
      <c r="F21" s="107">
        <f>('Receipts_RR£'!F21/1000)/_xlfn.XLOOKUP($B21,Receipts_and_spending!$A$4:$A$28,Receipts_and_spending!E$4:E$28)*100</f>
        <v>1.5314009547705214</v>
      </c>
      <c r="G21" s="107">
        <f>('Receipts_RR£'!G21/1000)/_xlfn.XLOOKUP($B21,Receipts_and_spending!$A$4:$A$28,Receipts_and_spending!F$4:F$28)*100</f>
        <v>1.5242123930721123</v>
      </c>
      <c r="H21" s="107">
        <f>('Receipts_RR£'!H21/1000)/_xlfn.XLOOKUP($B21,Receipts_and_spending!$A$4:$A$28,Receipts_and_spending!G$4:G$28)*100</f>
        <v>1.5241812800095742</v>
      </c>
      <c r="I21" s="107">
        <f>('Receipts_RR£'!I21/1000)/_xlfn.XLOOKUP($B21,Receipts_and_spending!$A$4:$A$28,Receipts_and_spending!H$4:H$28)*100</f>
        <v>1.4067522638542975</v>
      </c>
    </row>
    <row r="22" spans="1:9">
      <c r="A22" s="73" t="s">
        <v>62</v>
      </c>
      <c r="B22" s="73" t="s">
        <v>107</v>
      </c>
      <c r="C22" s="108">
        <f>('Receipts_RR£'!C22/1000)/_xlfn.XLOOKUP($B22,Receipts_and_spending!$A$4:$A$28,Receipts_and_spending!B$4:B$28)*100</f>
        <v>0.12076481417236196</v>
      </c>
      <c r="D22" s="108">
        <f>('Receipts_RR£'!D22/1000)/_xlfn.XLOOKUP($B22,Receipts_and_spending!$A$4:$A$28,Receipts_and_spending!C$4:C$28)*100</f>
        <v>0.12352423405923975</v>
      </c>
      <c r="E22" s="108">
        <f>('Receipts_RR£'!E22/1000)/_xlfn.XLOOKUP($B22,Receipts_and_spending!$A$4:$A$28,Receipts_and_spending!D$4:D$28)*100</f>
        <v>0.12047660242924577</v>
      </c>
      <c r="F22" s="108">
        <f>('Receipts_RR£'!F22/1000)/_xlfn.XLOOKUP($B22,Receipts_and_spending!$A$4:$A$28,Receipts_and_spending!E$4:E$28)*100</f>
        <v>0.12006969960244977</v>
      </c>
      <c r="G22" s="108">
        <f>('Receipts_RR£'!G22/1000)/_xlfn.XLOOKUP($B22,Receipts_and_spending!$A$4:$A$28,Receipts_and_spending!F$4:F$28)*100</f>
        <v>0.11929583394158282</v>
      </c>
      <c r="H22" s="108">
        <f>('Receipts_RR£'!H22/1000)/_xlfn.XLOOKUP($B22,Receipts_and_spending!$A$4:$A$28,Receipts_and_spending!G$4:G$28)*100</f>
        <v>0.11957051506207768</v>
      </c>
      <c r="I22" s="108">
        <f>('Receipts_RR£'!I22/1000)/_xlfn.XLOOKUP($B22,Receipts_and_spending!$A$4:$A$28,Receipts_and_spending!H$4:H$28)*100</f>
        <v>0.11909421245666799</v>
      </c>
    </row>
    <row r="23" spans="1:9">
      <c r="A23" s="95" t="s">
        <v>61</v>
      </c>
      <c r="B23" s="95" t="s">
        <v>127</v>
      </c>
      <c r="C23" s="109">
        <f>('Receipts_RR£'!C23/1000)/_xlfn.XLOOKUP($B23,Receipts_and_spending!$A$4:$A$28,Receipts_and_spending!B$4:B$28)*100</f>
        <v>0.22162084221499881</v>
      </c>
      <c r="D23" s="109">
        <f>('Receipts_RR£'!D23/1000)/_xlfn.XLOOKUP($B23,Receipts_and_spending!$A$4:$A$28,Receipts_and_spending!C$4:C$28)*100</f>
        <v>0.21616830273929583</v>
      </c>
      <c r="E23" s="109">
        <f>('Receipts_RR£'!E23/1000)/_xlfn.XLOOKUP($B23,Receipts_and_spending!$A$4:$A$28,Receipts_and_spending!D$4:D$28)*100</f>
        <v>0.23319926760956206</v>
      </c>
      <c r="F23" s="109">
        <f>('Receipts_RR£'!F23/1000)/_xlfn.XLOOKUP($B23,Receipts_and_spending!$A$4:$A$28,Receipts_and_spending!E$4:E$28)*100</f>
        <v>0.2326708111476844</v>
      </c>
      <c r="G23" s="109">
        <f>('Receipts_RR£'!G23/1000)/_xlfn.XLOOKUP($B23,Receipts_and_spending!$A$4:$A$28,Receipts_and_spending!F$4:F$28)*100</f>
        <v>0.2241605010811866</v>
      </c>
      <c r="H23" s="109">
        <f>('Receipts_RR£'!H23/1000)/_xlfn.XLOOKUP($B23,Receipts_and_spending!$A$4:$A$28,Receipts_and_spending!G$4:G$28)*100</f>
        <v>0.22566008619700731</v>
      </c>
      <c r="I23" s="109">
        <f>('Receipts_RR£'!I23/1000)/_xlfn.XLOOKUP($B23,Receipts_and_spending!$A$4:$A$28,Receipts_and_spending!H$4:H$28)*100</f>
        <v>0.22469465380111101</v>
      </c>
    </row>
    <row r="24" spans="1:9">
      <c r="A24" s="73" t="s">
        <v>63</v>
      </c>
      <c r="B24" s="73" t="s">
        <v>113</v>
      </c>
      <c r="C24" s="110">
        <f>('Receipts_RR£'!C24/1000)/_xlfn.XLOOKUP($B24,Receipts_and_spending!$A$4:$A$28,Receipts_and_spending!B$4:B$28)*100</f>
        <v>0.16726922215840176</v>
      </c>
      <c r="D24" s="110">
        <f>('Receipts_RR£'!D24/1000)/_xlfn.XLOOKUP($B24,Receipts_and_spending!$A$4:$A$28,Receipts_and_spending!C$4:C$28)*100</f>
        <v>0.33763811598841326</v>
      </c>
      <c r="E24" s="110">
        <f>('Receipts_RR£'!E24/1000)/_xlfn.XLOOKUP($B24,Receipts_and_spending!$A$4:$A$28,Receipts_and_spending!D$4:D$28)*100</f>
        <v>0.1984998955929223</v>
      </c>
      <c r="F24" s="110">
        <f>('Receipts_RR£'!F24/1000)/_xlfn.XLOOKUP($B24,Receipts_and_spending!$A$4:$A$28,Receipts_and_spending!E$4:E$28)*100</f>
        <v>0.42645884572056098</v>
      </c>
      <c r="G24" s="110">
        <f>('Receipts_RR£'!G24/1000)/_xlfn.XLOOKUP($B24,Receipts_and_spending!$A$4:$A$28,Receipts_and_spending!F$4:F$28)*100</f>
        <v>0.49481561469741903</v>
      </c>
      <c r="H24" s="110">
        <f>('Receipts_RR£'!H24/1000)/_xlfn.XLOOKUP($B24,Receipts_and_spending!$A$4:$A$28,Receipts_and_spending!G$4:G$28)*100</f>
        <v>0.52567168493569816</v>
      </c>
      <c r="I24" s="110">
        <f>('Receipts_RR£'!I24/1000)/_xlfn.XLOOKUP($B24,Receipts_and_spending!$A$4:$A$28,Receipts_and_spending!H$4:H$28)*100</f>
        <v>0.51871114781497452</v>
      </c>
    </row>
    <row r="25" spans="1:9">
      <c r="A25" s="73"/>
      <c r="B25" s="73" t="s">
        <v>114</v>
      </c>
      <c r="C25" s="110">
        <f>('Receipts_RR£'!C25/1000)/_xlfn.XLOOKUP($B25,Receipts_and_spending!$A$4:$A$28,Receipts_and_spending!B$4:B$28)*100</f>
        <v>0.23048670983342501</v>
      </c>
      <c r="D25" s="110">
        <f>('Receipts_RR£'!D25/1000)/_xlfn.XLOOKUP($B25,Receipts_and_spending!$A$4:$A$28,Receipts_and_spending!C$4:C$28)*100</f>
        <v>0.19971978008317173</v>
      </c>
      <c r="E25" s="110">
        <f>('Receipts_RR£'!E25/1000)/_xlfn.XLOOKUP($B25,Receipts_and_spending!$A$4:$A$28,Receipts_and_spending!D$4:D$28)*100</f>
        <v>0.19950819512351822</v>
      </c>
      <c r="F25" s="110">
        <f>('Receipts_RR£'!F25/1000)/_xlfn.XLOOKUP($B25,Receipts_and_spending!$A$4:$A$28,Receipts_and_spending!E$4:E$28)*100</f>
        <v>0.17724313842193856</v>
      </c>
      <c r="G25" s="110">
        <f>('Receipts_RR£'!G25/1000)/_xlfn.XLOOKUP($B25,Receipts_and_spending!$A$4:$A$28,Receipts_and_spending!F$4:F$28)*100</f>
        <v>0.16314643488177522</v>
      </c>
      <c r="H25" s="110">
        <f>('Receipts_RR£'!H25/1000)/_xlfn.XLOOKUP($B25,Receipts_and_spending!$A$4:$A$28,Receipts_and_spending!G$4:G$28)*100</f>
        <v>0.15201901328682194</v>
      </c>
      <c r="I25" s="110">
        <f>('Receipts_RR£'!I25/1000)/_xlfn.XLOOKUP($B25,Receipts_and_spending!$A$4:$A$28,Receipts_and_spending!H$4:H$28)*100</f>
        <v>0.14629882562108329</v>
      </c>
    </row>
    <row r="26" spans="1:9">
      <c r="A26" s="73"/>
      <c r="B26" s="73" t="s">
        <v>112</v>
      </c>
      <c r="C26" s="107">
        <f>('Receipts_RR£'!C26/1000)/_xlfn.XLOOKUP($B26,Receipts_and_spending!$A$4:$A$28,Receipts_and_spending!B$4:B$28)*100</f>
        <v>2.8569498788318919</v>
      </c>
      <c r="D26" s="107">
        <f>('Receipts_RR£'!D26/1000)/_xlfn.XLOOKUP($B26,Receipts_and_spending!$A$4:$A$28,Receipts_and_spending!C$4:C$28)*100</f>
        <v>3.4889668101720348</v>
      </c>
      <c r="E26" s="107">
        <f>('Receipts_RR£'!E26/1000)/_xlfn.XLOOKUP($B26,Receipts_and_spending!$A$4:$A$28,Receipts_and_spending!D$4:D$28)*100</f>
        <v>2.5627909633335184</v>
      </c>
      <c r="F26" s="107">
        <f>('Receipts_RR£'!F26/1000)/_xlfn.XLOOKUP($B26,Receipts_and_spending!$A$4:$A$28,Receipts_and_spending!E$4:E$28)*100</f>
        <v>1.8544579405954116</v>
      </c>
      <c r="G26" s="107">
        <f>('Receipts_RR£'!G26/1000)/_xlfn.XLOOKUP($B26,Receipts_and_spending!$A$4:$A$28,Receipts_and_spending!F$4:F$28)*100</f>
        <v>1.8785500206043158</v>
      </c>
      <c r="H26" s="107">
        <f>('Receipts_RR£'!H26/1000)/_xlfn.XLOOKUP($B26,Receipts_and_spending!$A$4:$A$28,Receipts_and_spending!G$4:G$28)*100</f>
        <v>1.897415554199217</v>
      </c>
      <c r="I26" s="107">
        <f>('Receipts_RR£'!I26/1000)/_xlfn.XLOOKUP($B26,Receipts_and_spending!$A$4:$A$28,Receipts_and_spending!H$4:H$28)*100</f>
        <v>1.9249000504833143</v>
      </c>
    </row>
    <row r="27" spans="1:9">
      <c r="A27" s="70" t="s">
        <v>64</v>
      </c>
      <c r="B27" s="70" t="s">
        <v>113</v>
      </c>
      <c r="C27" s="108">
        <f>('Receipts_RR£'!C27/1000)/_xlfn.XLOOKUP($B27,Receipts_and_spending!$A$4:$A$28,Receipts_and_spending!B$4:B$28)*100</f>
        <v>0.39776336224583064</v>
      </c>
      <c r="D27" s="108">
        <f>('Receipts_RR£'!D27/1000)/_xlfn.XLOOKUP($B27,Receipts_and_spending!$A$4:$A$28,Receipts_and_spending!C$4:C$28)*100</f>
        <v>0.75797798976207886</v>
      </c>
      <c r="E27" s="108">
        <f>('Receipts_RR£'!E27/1000)/_xlfn.XLOOKUP($B27,Receipts_and_spending!$A$4:$A$28,Receipts_and_spending!D$4:D$28)*100</f>
        <v>0.46329322343114204</v>
      </c>
      <c r="F27" s="108">
        <f>('Receipts_RR£'!F27/1000)/_xlfn.XLOOKUP($B27,Receipts_and_spending!$A$4:$A$28,Receipts_and_spending!E$4:E$28)*100</f>
        <v>0.95803590687863516</v>
      </c>
      <c r="G27" s="108">
        <f>('Receipts_RR£'!G27/1000)/_xlfn.XLOOKUP($B27,Receipts_and_spending!$A$4:$A$28,Receipts_and_spending!F$4:F$28)*100</f>
        <v>0.97002750141563232</v>
      </c>
      <c r="H27" s="108">
        <f>('Receipts_RR£'!H27/1000)/_xlfn.XLOOKUP($B27,Receipts_and_spending!$A$4:$A$28,Receipts_and_spending!G$4:G$28)*100</f>
        <v>0.95615713854695605</v>
      </c>
      <c r="I27" s="108">
        <f>('Receipts_RR£'!I27/1000)/_xlfn.XLOOKUP($B27,Receipts_and_spending!$A$4:$A$28,Receipts_and_spending!H$4:H$28)*100</f>
        <v>0.95572275850868871</v>
      </c>
    </row>
    <row r="28" spans="1:9">
      <c r="A28" s="73"/>
      <c r="B28" s="73" t="s">
        <v>114</v>
      </c>
      <c r="C28" s="110">
        <f>('Receipts_RR£'!C28/1000)/_xlfn.XLOOKUP($B28,Receipts_and_spending!$A$4:$A$28,Receipts_and_spending!B$4:B$28)*100</f>
        <v>0.78752937751119623</v>
      </c>
      <c r="D28" s="110">
        <f>('Receipts_RR£'!D28/1000)/_xlfn.XLOOKUP($B28,Receipts_and_spending!$A$4:$A$28,Receipts_and_spending!C$4:C$28)*100</f>
        <v>0.62401751245444903</v>
      </c>
      <c r="E28" s="110">
        <f>('Receipts_RR£'!E28/1000)/_xlfn.XLOOKUP($B28,Receipts_and_spending!$A$4:$A$28,Receipts_and_spending!D$4:D$28)*100</f>
        <v>0.80363500750413108</v>
      </c>
      <c r="F28" s="110">
        <f>('Receipts_RR£'!F28/1000)/_xlfn.XLOOKUP($B28,Receipts_and_spending!$A$4:$A$28,Receipts_and_spending!E$4:E$28)*100</f>
        <v>0.82309129415618232</v>
      </c>
      <c r="G28" s="110">
        <f>('Receipts_RR£'!G28/1000)/_xlfn.XLOOKUP($B28,Receipts_and_spending!$A$4:$A$28,Receipts_and_spending!F$4:F$28)*100</f>
        <v>0.85077968872451126</v>
      </c>
      <c r="H28" s="110">
        <f>('Receipts_RR£'!H28/1000)/_xlfn.XLOOKUP($B28,Receipts_and_spending!$A$4:$A$28,Receipts_and_spending!G$4:G$28)*100</f>
        <v>0.85977955807920359</v>
      </c>
      <c r="I28" s="110">
        <f>('Receipts_RR£'!I28/1000)/_xlfn.XLOOKUP($B28,Receipts_and_spending!$A$4:$A$28,Receipts_and_spending!H$4:H$28)*100</f>
        <v>0.85989548990100961</v>
      </c>
    </row>
    <row r="29" spans="1:9">
      <c r="A29" s="76"/>
      <c r="B29" s="76" t="s">
        <v>112</v>
      </c>
      <c r="C29" s="107">
        <f>('Receipts_RR£'!C29/1000)/_xlfn.XLOOKUP($B29,Receipts_and_spending!$A$4:$A$28,Receipts_and_spending!B$4:B$28)*100</f>
        <v>0.3684187299225497</v>
      </c>
      <c r="D29" s="107">
        <f>('Receipts_RR£'!D29/1000)/_xlfn.XLOOKUP($B29,Receipts_and_spending!$A$4:$A$28,Receipts_and_spending!C$4:C$28)*100</f>
        <v>0.38267403485722667</v>
      </c>
      <c r="E29" s="107">
        <f>('Receipts_RR£'!E29/1000)/_xlfn.XLOOKUP($B29,Receipts_and_spending!$A$4:$A$28,Receipts_and_spending!D$4:D$28)*100</f>
        <v>8.8816222335470041E-2</v>
      </c>
      <c r="F29" s="107">
        <f>('Receipts_RR£'!F29/1000)/_xlfn.XLOOKUP($B29,Receipts_and_spending!$A$4:$A$28,Receipts_and_spending!E$4:E$28)*100</f>
        <v>0.28805312609588846</v>
      </c>
      <c r="G29" s="107">
        <f>('Receipts_RR£'!G29/1000)/_xlfn.XLOOKUP($B29,Receipts_and_spending!$A$4:$A$28,Receipts_and_spending!F$4:F$28)*100</f>
        <v>0.30419411429618026</v>
      </c>
      <c r="H29" s="107">
        <f>('Receipts_RR£'!H29/1000)/_xlfn.XLOOKUP($B29,Receipts_and_spending!$A$4:$A$28,Receipts_and_spending!G$4:G$28)*100</f>
        <v>0.29732333268253236</v>
      </c>
      <c r="I29" s="107">
        <f>('Receipts_RR£'!I29/1000)/_xlfn.XLOOKUP($B29,Receipts_and_spending!$A$4:$A$28,Receipts_and_spending!H$4:H$28)*100</f>
        <v>0.28950291767794756</v>
      </c>
    </row>
    <row r="30" spans="1:9">
      <c r="A30" s="73" t="s">
        <v>65</v>
      </c>
      <c r="B30" s="73" t="s">
        <v>114</v>
      </c>
      <c r="C30" s="111">
        <f>('Receipts_RR£'!C30/1000)/_xlfn.XLOOKUP($B30,Receipts_and_spending!$A$4:$A$28,Receipts_and_spending!B$4:B$28)*100</f>
        <v>0.53529222418972722</v>
      </c>
      <c r="D30" s="111">
        <f>('Receipts_RR£'!D30/1000)/_xlfn.XLOOKUP($B30,Receipts_and_spending!$A$4:$A$28,Receipts_and_spending!C$4:C$28)*100</f>
        <v>0.41662883359437275</v>
      </c>
      <c r="E30" s="111">
        <f>('Receipts_RR£'!E30/1000)/_xlfn.XLOOKUP($B30,Receipts_and_spending!$A$4:$A$28,Receipts_and_spending!D$4:D$28)*100</f>
        <v>0.57831700242634598</v>
      </c>
      <c r="F30" s="111">
        <f>('Receipts_RR£'!F30/1000)/_xlfn.XLOOKUP($B30,Receipts_and_spending!$A$4:$A$28,Receipts_and_spending!E$4:E$28)*100</f>
        <v>0.58103869690512899</v>
      </c>
      <c r="G30" s="111">
        <f>('Receipts_RR£'!G30/1000)/_xlfn.XLOOKUP($B30,Receipts_and_spending!$A$4:$A$28,Receipts_and_spending!F$4:F$28)*100</f>
        <v>0.59426209160222132</v>
      </c>
      <c r="H30" s="111">
        <f>('Receipts_RR£'!H30/1000)/_xlfn.XLOOKUP($B30,Receipts_and_spending!$A$4:$A$28,Receipts_and_spending!G$4:G$28)*100</f>
        <v>0.6087393242767879</v>
      </c>
      <c r="I30" s="111">
        <f>('Receipts_RR£'!I30/1000)/_xlfn.XLOOKUP($B30,Receipts_and_spending!$A$4:$A$28,Receipts_and_spending!H$4:H$28)*100</f>
        <v>0.61112604249414326</v>
      </c>
    </row>
    <row r="31" spans="1:9">
      <c r="A31" s="76"/>
      <c r="B31" s="76" t="s">
        <v>112</v>
      </c>
      <c r="C31" s="118">
        <f>('Receipts_RR£'!C31/1000)/_xlfn.XLOOKUP($B31,Receipts_and_spending!$A$4:$A$28,Receipts_and_spending!B$4:B$28)*100</f>
        <v>0.3684187299225497</v>
      </c>
      <c r="D31" s="118">
        <f>('Receipts_RR£'!D31/1000)/_xlfn.XLOOKUP($B31,Receipts_and_spending!$A$4:$A$28,Receipts_and_spending!C$4:C$28)*100</f>
        <v>0.38267403485722667</v>
      </c>
      <c r="E31" s="118">
        <f>('Receipts_RR£'!E31/1000)/_xlfn.XLOOKUP($B31,Receipts_and_spending!$A$4:$A$28,Receipts_and_spending!D$4:D$28)*100</f>
        <v>8.8816222335470041E-2</v>
      </c>
      <c r="F31" s="118">
        <f>('Receipts_RR£'!F31/1000)/_xlfn.XLOOKUP($B31,Receipts_and_spending!$A$4:$A$28,Receipts_and_spending!E$4:E$28)*100</f>
        <v>0.28805312609588846</v>
      </c>
      <c r="G31" s="118">
        <f>('Receipts_RR£'!G31/1000)/_xlfn.XLOOKUP($B31,Receipts_and_spending!$A$4:$A$28,Receipts_and_spending!F$4:F$28)*100</f>
        <v>0.30419411429616222</v>
      </c>
      <c r="H31" s="118">
        <f>('Receipts_RR£'!H31/1000)/_xlfn.XLOOKUP($B31,Receipts_and_spending!$A$4:$A$28,Receipts_and_spending!G$4:G$28)*100</f>
        <v>0.29732333268250083</v>
      </c>
      <c r="I31" s="118">
        <f>('Receipts_RR£'!I31/1000)/_xlfn.XLOOKUP($B31,Receipts_and_spending!$A$4:$A$28,Receipts_and_spending!H$4:H$28)*100</f>
        <v>0.28950291767794756</v>
      </c>
    </row>
    <row r="32" spans="1:9">
      <c r="A32" s="73" t="s">
        <v>200</v>
      </c>
      <c r="B32" s="73" t="s">
        <v>109</v>
      </c>
      <c r="C32" s="111">
        <f>('Receipts_RR£'!C32/1000)/_xlfn.XLOOKUP($B32,Receipts_and_spending!$A$4:$A$28,Receipts_and_spending!B$4:B$28)*100</f>
        <v>19.329608938547484</v>
      </c>
      <c r="D32" s="111">
        <f>('Receipts_RR£'!D32/1000)/_xlfn.XLOOKUP($B32,Receipts_and_spending!$A$4:$A$28,Receipts_and_spending!C$4:C$28)*100</f>
        <v>23.781779661016948</v>
      </c>
      <c r="E32" s="111">
        <f>('Receipts_RR£'!E32/1000)/_xlfn.XLOOKUP($B32,Receipts_and_spending!$A$4:$A$28,Receipts_and_spending!D$4:D$28)*100</f>
        <v>20.695424453924051</v>
      </c>
      <c r="F32" s="111">
        <f>('Receipts_RR£'!F32/1000)/_xlfn.XLOOKUP($B32,Receipts_and_spending!$A$4:$A$28,Receipts_and_spending!E$4:E$28)*100</f>
        <v>28.979884230347576</v>
      </c>
      <c r="G32" s="111">
        <f>('Receipts_RR£'!G32/1000)/_xlfn.XLOOKUP($B32,Receipts_and_spending!$A$4:$A$28,Receipts_and_spending!F$4:F$28)*100</f>
        <v>51.522795837471399</v>
      </c>
      <c r="H32" s="111">
        <f>('Receipts_RR£'!H32/1000)/_xlfn.XLOOKUP($B32,Receipts_and_spending!$A$4:$A$28,Receipts_and_spending!G$4:G$28)*100</f>
        <v>65.211562126561489</v>
      </c>
      <c r="I32" s="111">
        <f>('Receipts_RR£'!I32/1000)/_xlfn.XLOOKUP($B32,Receipts_and_spending!$A$4:$A$28,Receipts_and_spending!H$4:H$28)*100</f>
        <v>42.372702005996615</v>
      </c>
    </row>
    <row r="33" spans="1:9">
      <c r="A33" s="73"/>
      <c r="B33" s="73" t="s">
        <v>121</v>
      </c>
      <c r="C33" s="119">
        <f>('Receipts_RR£'!C33/1000)/_xlfn.XLOOKUP($B33,Receipts_and_spending!$A$4:$A$28,Receipts_and_spending!B$4:B$28)*100</f>
        <v>12.759170653907498</v>
      </c>
      <c r="D33" s="119">
        <f>('Receipts_RR£'!D33/1000)/_xlfn.XLOOKUP($B33,Receipts_and_spending!$A$4:$A$28,Receipts_and_spending!C$4:C$28)*100</f>
        <v>14.418431809736159</v>
      </c>
      <c r="E33" s="119">
        <f>('Receipts_RR£'!E33/1000)/_xlfn.XLOOKUP($B33,Receipts_and_spending!$A$4:$A$28,Receipts_and_spending!D$4:D$28)*100</f>
        <v>13.442025490991206</v>
      </c>
      <c r="F33" s="119">
        <f>('Receipts_RR£'!F33/1000)/_xlfn.XLOOKUP($B33,Receipts_and_spending!$A$4:$A$28,Receipts_and_spending!E$4:E$28)*100</f>
        <v>17.889516504651716</v>
      </c>
      <c r="G33" s="119">
        <f>('Receipts_RR£'!G33/1000)/_xlfn.XLOOKUP($B33,Receipts_and_spending!$A$4:$A$28,Receipts_and_spending!F$4:F$28)*100</f>
        <v>20.546568698317309</v>
      </c>
      <c r="H33" s="119">
        <f>('Receipts_RR£'!H33/1000)/_xlfn.XLOOKUP($B33,Receipts_and_spending!$A$4:$A$28,Receipts_and_spending!G$4:G$28)*100</f>
        <v>20.559964948514867</v>
      </c>
      <c r="I33" s="119">
        <f>('Receipts_RR£'!I33/1000)/_xlfn.XLOOKUP($B33,Receipts_and_spending!$A$4:$A$28,Receipts_and_spending!H$4:H$28)*100</f>
        <v>15.864360190210757</v>
      </c>
    </row>
    <row r="34" spans="1:9">
      <c r="A34" s="73"/>
      <c r="B34" s="73" t="s">
        <v>110</v>
      </c>
      <c r="C34" s="118">
        <f>('Receipts_RR£'!C34/1000)/_xlfn.XLOOKUP($B34,Receipts_and_spending!$A$4:$A$28,Receipts_and_spending!B$4:B$28)*100</f>
        <v>-0.12629945313911622</v>
      </c>
      <c r="D34" s="118">
        <f>('Receipts_RR£'!D34/1000)/_xlfn.XLOOKUP($B34,Receipts_and_spending!$A$4:$A$28,Receipts_and_spending!C$4:C$28)*100</f>
        <v>-0.15067304277347601</v>
      </c>
      <c r="E34" s="118">
        <f>('Receipts_RR£'!E34/1000)/_xlfn.XLOOKUP($B34,Receipts_and_spending!$A$4:$A$28,Receipts_and_spending!D$4:D$28)*100</f>
        <v>-8.500573916183235E-2</v>
      </c>
      <c r="F34" s="118">
        <f>('Receipts_RR£'!F34/1000)/_xlfn.XLOOKUP($B34,Receipts_and_spending!$A$4:$A$28,Receipts_and_spending!E$4:E$28)*100</f>
        <v>-8.8278243318556715E-2</v>
      </c>
      <c r="G34" s="118">
        <f>('Receipts_RR£'!G34/1000)/_xlfn.XLOOKUP($B34,Receipts_and_spending!$A$4:$A$28,Receipts_and_spending!F$4:F$28)*100</f>
        <v>-8.7742765404106915E-2</v>
      </c>
      <c r="H34" s="118">
        <f>('Receipts_RR£'!H34/1000)/_xlfn.XLOOKUP($B34,Receipts_and_spending!$A$4:$A$28,Receipts_and_spending!G$4:G$28)*100</f>
        <v>-8.6044056892421616E-2</v>
      </c>
      <c r="I34" s="118">
        <f>('Receipts_RR£'!I34/1000)/_xlfn.XLOOKUP($B34,Receipts_and_spending!$A$4:$A$28,Receipts_and_spending!H$4:H$28)*100</f>
        <v>-8.413619235495523E-2</v>
      </c>
    </row>
    <row r="35" spans="1:9">
      <c r="A35" s="70" t="s">
        <v>201</v>
      </c>
      <c r="B35" s="70" t="s">
        <v>109</v>
      </c>
      <c r="C35" s="111">
        <f>('Receipts_RR£'!C35/1000)/_xlfn.XLOOKUP($B35,Receipts_and_spending!$A$4:$A$28,Receipts_and_spending!B$4:B$28)*100</f>
        <v>1.0975973839106463</v>
      </c>
      <c r="D35" s="111">
        <f>('Receipts_RR£'!D35/1000)/_xlfn.XLOOKUP($B35,Receipts_and_spending!$A$4:$A$28,Receipts_and_spending!C$4:C$28)*100</f>
        <v>1.3946358557617387</v>
      </c>
      <c r="E35" s="111">
        <f>('Receipts_RR£'!E35/1000)/_xlfn.XLOOKUP($B35,Receipts_and_spending!$A$4:$A$28,Receipts_and_spending!D$4:D$28)*100</f>
        <v>1.2839676359659586</v>
      </c>
      <c r="F35" s="111">
        <f>('Receipts_RR£'!F35/1000)/_xlfn.XLOOKUP($B35,Receipts_and_spending!$A$4:$A$28,Receipts_and_spending!E$4:E$28)*100</f>
        <v>1.7275001184565024</v>
      </c>
      <c r="G35" s="111">
        <f>('Receipts_RR£'!G35/1000)/_xlfn.XLOOKUP($B35,Receipts_and_spending!$A$4:$A$28,Receipts_and_spending!F$4:F$28)*100</f>
        <v>2.5250856991226263</v>
      </c>
      <c r="H35" s="111">
        <f>('Receipts_RR£'!H35/1000)/_xlfn.XLOOKUP($B35,Receipts_and_spending!$A$4:$A$28,Receipts_and_spending!G$4:G$28)*100</f>
        <v>2.6358965058356758</v>
      </c>
      <c r="I35" s="111">
        <f>('Receipts_RR£'!I35/1000)/_xlfn.XLOOKUP($B35,Receipts_and_spending!$A$4:$A$28,Receipts_and_spending!H$4:H$28)*100</f>
        <v>2.5173979497473806</v>
      </c>
    </row>
    <row r="36" spans="1:9">
      <c r="A36" s="76"/>
      <c r="B36" s="76" t="s">
        <v>121</v>
      </c>
      <c r="C36" s="118">
        <f>('Receipts_RR£'!C36/1000)/_xlfn.XLOOKUP($B36,Receipts_and_spending!$A$4:$A$28,Receipts_and_spending!B$4:B$28)*100</f>
        <v>0.80169866784413313</v>
      </c>
      <c r="D36" s="118">
        <f>('Receipts_RR£'!D36/1000)/_xlfn.XLOOKUP($B36,Receipts_and_spending!$A$4:$A$28,Receipts_and_spending!C$4:C$28)*100</f>
        <v>0.83843028261880259</v>
      </c>
      <c r="E36" s="118">
        <f>('Receipts_RR£'!E36/1000)/_xlfn.XLOOKUP($B36,Receipts_and_spending!$A$4:$A$28,Receipts_and_spending!D$4:D$28)*100</f>
        <v>0.79250735117072946</v>
      </c>
      <c r="F36" s="118">
        <f>('Receipts_RR£'!F36/1000)/_xlfn.XLOOKUP($B36,Receipts_and_spending!$A$4:$A$28,Receipts_and_spending!E$4:E$28)*100</f>
        <v>0.93521115691185541</v>
      </c>
      <c r="G36" s="118">
        <f>('Receipts_RR£'!G36/1000)/_xlfn.XLOOKUP($B36,Receipts_and_spending!$A$4:$A$28,Receipts_and_spending!F$4:F$28)*100</f>
        <v>0.94983505573225557</v>
      </c>
      <c r="H36" s="118">
        <f>('Receipts_RR£'!H36/1000)/_xlfn.XLOOKUP($B36,Receipts_and_spending!$A$4:$A$28,Receipts_and_spending!G$4:G$28)*100</f>
        <v>0.87116688087509864</v>
      </c>
      <c r="I36" s="118">
        <f>('Receipts_RR£'!I36/1000)/_xlfn.XLOOKUP($B36,Receipts_and_spending!$A$4:$A$28,Receipts_and_spending!H$4:H$28)*100</f>
        <v>0.68142090280062539</v>
      </c>
    </row>
    <row r="37" spans="1:9">
      <c r="A37" s="34" t="s">
        <v>203</v>
      </c>
      <c r="B37" s="95" t="s">
        <v>122</v>
      </c>
      <c r="C37" s="111">
        <f>('Receipts_RR£'!C37/1000)/_xlfn.XLOOKUP($B37,Receipts_and_spending!$A$4:$A$28,Receipts_and_spending!B$4:B$28)*100</f>
        <v>16.409312062451381</v>
      </c>
      <c r="D37" s="111">
        <f>('Receipts_RR£'!D37/1000)/_xlfn.XLOOKUP($B37,Receipts_and_spending!$A$4:$A$28,Receipts_and_spending!C$4:C$28)*100</f>
        <v>34.284684396258065</v>
      </c>
      <c r="E37" s="111">
        <f>('Receipts_RR£'!E37/1000)/_xlfn.XLOOKUP($B37,Receipts_and_spending!$A$4:$A$28,Receipts_and_spending!D$4:D$28)*100</f>
        <v>45.347232179383504</v>
      </c>
      <c r="F37" s="111">
        <f>('Receipts_RR£'!F37/1000)/_xlfn.XLOOKUP($B37,Receipts_and_spending!$A$4:$A$28,Receipts_and_spending!E$4:E$28)*100</f>
        <v>209.17739005628658</v>
      </c>
      <c r="G37" s="111">
        <v>0</v>
      </c>
      <c r="H37" s="111">
        <v>0</v>
      </c>
      <c r="I37" s="111">
        <v>0</v>
      </c>
    </row>
    <row r="38" spans="1:9">
      <c r="A38" s="70" t="s">
        <v>228</v>
      </c>
      <c r="B38" s="70" t="s">
        <v>109</v>
      </c>
      <c r="C38" s="111">
        <f>('Receipts_RR£'!C38/1000)/_xlfn.XLOOKUP($B38,Receipts_and_spending!$A$4:$A$28,Receipts_and_spending!B$4:B$28)*100</f>
        <v>-6.3078611985990962</v>
      </c>
      <c r="D38" s="111">
        <f>('Receipts_RR£'!D38/1000)/_xlfn.XLOOKUP($B38,Receipts_and_spending!$A$4:$A$28,Receipts_and_spending!C$4:C$28)*100</f>
        <v>-7.3942124223315888</v>
      </c>
      <c r="E38" s="111">
        <f>('Receipts_RR£'!E38/1000)/_xlfn.XLOOKUP($B38,Receipts_and_spending!$A$4:$A$28,Receipts_and_spending!D$4:D$28)*100</f>
        <v>-10.440013439435985</v>
      </c>
      <c r="F38" s="111">
        <f>('Receipts_RR£'!F38/1000)/_xlfn.XLOOKUP($B38,Receipts_and_spending!$A$4:$A$28,Receipts_and_spending!E$4:E$28)*100</f>
        <v>-14.949101159404298</v>
      </c>
      <c r="G38" s="111">
        <f>('Receipts_RR£'!G38/1000)/_xlfn.XLOOKUP($B38,Receipts_and_spending!$A$4:$A$28,Receipts_and_spending!F$4:F$28)*100</f>
        <v>-23.085666667423887</v>
      </c>
      <c r="H38" s="111">
        <f>('Receipts_RR£'!H38/1000)/_xlfn.XLOOKUP($B38,Receipts_and_spending!$A$4:$A$28,Receipts_and_spending!G$4:G$28)*100</f>
        <v>-33.013796966971412</v>
      </c>
      <c r="I38" s="111">
        <f>('Receipts_RR£'!I38/1000)/_xlfn.XLOOKUP($B38,Receipts_and_spending!$A$4:$A$28,Receipts_and_spending!H$4:H$28)*100</f>
        <v>-26.268759619198978</v>
      </c>
    </row>
    <row r="39" spans="1:9">
      <c r="A39" s="76"/>
      <c r="B39" s="76" t="s">
        <v>110</v>
      </c>
      <c r="C39" s="118">
        <f>('Receipts_RR£'!C39/1000)/_xlfn.XLOOKUP($B39,Receipts_and_spending!$A$4:$A$28,Receipts_and_spending!B$4:B$28)*100</f>
        <v>8.3874849769974363E-2</v>
      </c>
      <c r="D39" s="118">
        <f>('Receipts_RR£'!D39/1000)/_xlfn.XLOOKUP($B39,Receipts_and_spending!$A$4:$A$28,Receipts_and_spending!C$4:C$28)*100</f>
        <v>9.427716873458343E-2</v>
      </c>
      <c r="E39" s="118">
        <f>('Receipts_RR£'!E39/1000)/_xlfn.XLOOKUP($B39,Receipts_and_spending!$A$4:$A$28,Receipts_and_spending!D$4:D$28)*100</f>
        <v>4.9104014778658341E-2</v>
      </c>
      <c r="F39" s="118">
        <f>('Receipts_RR£'!F39/1000)/_xlfn.XLOOKUP($B39,Receipts_and_spending!$A$4:$A$28,Receipts_and_spending!E$4:E$28)*100</f>
        <v>4.8734702883988922E-2</v>
      </c>
      <c r="G39" s="118">
        <f>('Receipts_RR£'!G39/1000)/_xlfn.XLOOKUP($B39,Receipts_and_spending!$A$4:$A$28,Receipts_and_spending!F$4:F$28)*100</f>
        <v>4.7641701550788819E-2</v>
      </c>
      <c r="H39" s="118">
        <f>('Receipts_RR£'!H39/1000)/_xlfn.XLOOKUP($B39,Receipts_and_spending!$A$4:$A$28,Receipts_and_spending!G$4:G$28)*100</f>
        <v>4.7267213830133617E-2</v>
      </c>
      <c r="I39" s="118">
        <f>('Receipts_RR£'!I39/1000)/_xlfn.XLOOKUP($B39,Receipts_and_spending!$A$4:$A$28,Receipts_and_spending!H$4:H$28)*100</f>
        <v>4.7109876547128567E-2</v>
      </c>
    </row>
    <row r="40" spans="1:9">
      <c r="A40" s="73" t="s">
        <v>90</v>
      </c>
      <c r="B40" s="73" t="s">
        <v>110</v>
      </c>
      <c r="C40" s="111">
        <f>('Receipts_RR£'!C40/1000)/_xlfn.XLOOKUP($B40,Receipts_and_spending!$A$4:$A$28,Receipts_and_spending!B$4:B$28)*100</f>
        <v>0</v>
      </c>
      <c r="D40" s="111">
        <f>('Receipts_RR£'!D40/1000)/_xlfn.XLOOKUP($B40,Receipts_and_spending!$A$4:$A$28,Receipts_and_spending!C$4:C$28)*100</f>
        <v>1.0147556368896633</v>
      </c>
      <c r="E40" s="111">
        <f>('Receipts_RR£'!E40/1000)/_xlfn.XLOOKUP($B40,Receipts_and_spending!$A$4:$A$28,Receipts_and_spending!D$4:D$28)*100</f>
        <v>1.0094539106567217</v>
      </c>
      <c r="F40" s="111">
        <f>('Receipts_RR£'!F40/1000)/_xlfn.XLOOKUP($B40,Receipts_and_spending!$A$4:$A$28,Receipts_and_spending!E$4:E$28)*100</f>
        <v>0.99682880278127906</v>
      </c>
      <c r="G40" s="111">
        <f>('Receipts_RR£'!G40/1000)/_xlfn.XLOOKUP($B40,Receipts_and_spending!$A$4:$A$28,Receipts_and_spending!F$4:F$28)*100</f>
        <v>0.99952902511935349</v>
      </c>
      <c r="H40" s="111">
        <f>('Receipts_RR£'!H40/1000)/_xlfn.XLOOKUP($B40,Receipts_and_spending!$A$4:$A$28,Receipts_and_spending!G$4:G$28)*100</f>
        <v>0.98684278966444727</v>
      </c>
      <c r="I40" s="111">
        <f>('Receipts_RR£'!I40/1000)/_xlfn.XLOOKUP($B40,Receipts_and_spending!$A$4:$A$28,Receipts_and_spending!H$4:H$28)*100</f>
        <v>0.99049468401610796</v>
      </c>
    </row>
    <row r="41" spans="1:9">
      <c r="A41" s="73"/>
      <c r="B41" s="73" t="s">
        <v>116</v>
      </c>
      <c r="C41" s="119">
        <f>('Receipts_RR£'!C41/1000)/_xlfn.XLOOKUP($B41,Receipts_and_spending!$A$4:$A$28,Receipts_and_spending!B$4:B$28)*100</f>
        <v>0.14715536287729281</v>
      </c>
      <c r="D41" s="119">
        <f>('Receipts_RR£'!D41/1000)/_xlfn.XLOOKUP($B41,Receipts_and_spending!$A$4:$A$28,Receipts_and_spending!C$4:C$28)*100</f>
        <v>1.0936512119951771</v>
      </c>
      <c r="E41" s="119">
        <f>('Receipts_RR£'!E41/1000)/_xlfn.XLOOKUP($B41,Receipts_and_spending!$A$4:$A$28,Receipts_and_spending!D$4:D$28)*100</f>
        <v>1.0221944520497022</v>
      </c>
      <c r="F41" s="119">
        <f>('Receipts_RR£'!F41/1000)/_xlfn.XLOOKUP($B41,Receipts_and_spending!$A$4:$A$28,Receipts_and_spending!E$4:E$28)*100</f>
        <v>0.84719097875199101</v>
      </c>
      <c r="G41" s="119">
        <f>('Receipts_RR£'!G41/1000)/_xlfn.XLOOKUP($B41,Receipts_and_spending!$A$4:$A$28,Receipts_and_spending!F$4:F$28)*100</f>
        <v>0.84062203208933561</v>
      </c>
      <c r="H41" s="119">
        <f>('Receipts_RR£'!H41/1000)/_xlfn.XLOOKUP($B41,Receipts_and_spending!$A$4:$A$28,Receipts_and_spending!G$4:G$28)*100</f>
        <v>0.829597279049614</v>
      </c>
      <c r="I41" s="119">
        <f>('Receipts_RR£'!I41/1000)/_xlfn.XLOOKUP($B41,Receipts_and_spending!$A$4:$A$28,Receipts_and_spending!H$4:H$28)*100</f>
        <v>0.82334248314635694</v>
      </c>
    </row>
    <row r="42" spans="1:9">
      <c r="A42" s="73"/>
      <c r="B42" s="73" t="s">
        <v>115</v>
      </c>
      <c r="C42" s="119">
        <f>('Receipts_RR£'!C42/1000)/_xlfn.XLOOKUP($B42,Receipts_and_spending!$A$4:$A$28,Receipts_and_spending!B$4:B$28)*100</f>
        <v>4.4404014915492375E-2</v>
      </c>
      <c r="D42" s="119">
        <f>('Receipts_RR£'!D42/1000)/_xlfn.XLOOKUP($B42,Receipts_and_spending!$A$4:$A$28,Receipts_and_spending!C$4:C$28)*100</f>
        <v>0.24284348553331248</v>
      </c>
      <c r="E42" s="119">
        <f>('Receipts_RR£'!E42/1000)/_xlfn.XLOOKUP($B42,Receipts_and_spending!$A$4:$A$28,Receipts_and_spending!D$4:D$28)*100</f>
        <v>0.24299175283493804</v>
      </c>
      <c r="F42" s="119">
        <f>('Receipts_RR£'!F42/1000)/_xlfn.XLOOKUP($B42,Receipts_and_spending!$A$4:$A$28,Receipts_and_spending!E$4:E$28)*100</f>
        <v>0.24421476017866803</v>
      </c>
      <c r="G42" s="119">
        <f>('Receipts_RR£'!G42/1000)/_xlfn.XLOOKUP($B42,Receipts_and_spending!$A$4:$A$28,Receipts_and_spending!F$4:F$28)*100</f>
        <v>0.2505333331966012</v>
      </c>
      <c r="H42" s="119">
        <f>('Receipts_RR£'!H42/1000)/_xlfn.XLOOKUP($B42,Receipts_and_spending!$A$4:$A$28,Receipts_and_spending!G$4:G$28)*100</f>
        <v>0.2675255024902482</v>
      </c>
      <c r="I42" s="119">
        <f>('Receipts_RR£'!I42/1000)/_xlfn.XLOOKUP($B42,Receipts_and_spending!$A$4:$A$28,Receipts_and_spending!H$4:H$28)*100</f>
        <v>0.28595771913014223</v>
      </c>
    </row>
    <row r="43" spans="1:9">
      <c r="A43" s="73"/>
      <c r="B43" s="73" t="s">
        <v>120</v>
      </c>
      <c r="C43" s="110">
        <f>('Receipts_RR£'!C43/1000)/_xlfn.XLOOKUP($B43,Receipts_and_spending!$A$4:$A$28,Receipts_and_spending!B$4:B$28)*100</f>
        <v>0</v>
      </c>
      <c r="D43" s="110">
        <f>('Receipts_RR£'!D43/1000)/_xlfn.XLOOKUP($B43,Receipts_and_spending!$A$4:$A$28,Receipts_and_spending!C$4:C$28)*100</f>
        <v>0.76842299464528452</v>
      </c>
      <c r="E43" s="110">
        <f>('Receipts_RR£'!E43/1000)/_xlfn.XLOOKUP($B43,Receipts_and_spending!$A$4:$A$28,Receipts_and_spending!D$4:D$28)*100</f>
        <v>0.68739111240254125</v>
      </c>
      <c r="F43" s="110">
        <f>('Receipts_RR£'!F43/1000)/_xlfn.XLOOKUP($B43,Receipts_and_spending!$A$4:$A$28,Receipts_and_spending!E$4:E$28)*100</f>
        <v>1.5941884016342722</v>
      </c>
      <c r="G43" s="110">
        <f>('Receipts_RR£'!G43/1000)/_xlfn.XLOOKUP($B43,Receipts_and_spending!$A$4:$A$28,Receipts_and_spending!F$4:F$28)*100</f>
        <v>1.5915994298240748</v>
      </c>
      <c r="H43" s="110">
        <f>('Receipts_RR£'!H43/1000)/_xlfn.XLOOKUP($B43,Receipts_and_spending!$A$4:$A$28,Receipts_and_spending!G$4:G$28)*100</f>
        <v>1.5911116862938273</v>
      </c>
      <c r="I43" s="110">
        <f>('Receipts_RR£'!I43/1000)/_xlfn.XLOOKUP($B43,Receipts_and_spending!$A$4:$A$28,Receipts_and_spending!H$4:H$28)*100</f>
        <v>1.581392081648948</v>
      </c>
    </row>
    <row r="44" spans="1:9">
      <c r="A44" s="73"/>
      <c r="B44" s="73" t="s">
        <v>119</v>
      </c>
      <c r="C44" s="110">
        <f>('Receipts_RR£'!C44/1000)/_xlfn.XLOOKUP($B44,Receipts_and_spending!$A$4:$A$28,Receipts_and_spending!B$4:B$28)*100</f>
        <v>0</v>
      </c>
      <c r="D44" s="110">
        <f>('Receipts_RR£'!D44/1000)/_xlfn.XLOOKUP($B44,Receipts_and_spending!$A$4:$A$28,Receipts_and_spending!C$4:C$28)*100</f>
        <v>0</v>
      </c>
      <c r="E44" s="110">
        <f>('Receipts_RR£'!E44/1000)/_xlfn.XLOOKUP($B44,Receipts_and_spending!$A$4:$A$28,Receipts_and_spending!D$4:D$28)*100</f>
        <v>0.51629510267772816</v>
      </c>
      <c r="F44" s="110">
        <f>('Receipts_RR£'!F44/1000)/_xlfn.XLOOKUP($B44,Receipts_and_spending!$A$4:$A$28,Receipts_and_spending!E$4:E$28)*100</f>
        <v>0.5399568034557235</v>
      </c>
      <c r="G44" s="110">
        <f>('Receipts_RR£'!G44/1000)/_xlfn.XLOOKUP($B44,Receipts_and_spending!$A$4:$A$28,Receipts_and_spending!F$4:F$28)*100</f>
        <v>0.52990469579031674</v>
      </c>
      <c r="H44" s="110">
        <f>('Receipts_RR£'!H44/1000)/_xlfn.XLOOKUP($B44,Receipts_and_spending!$A$4:$A$28,Receipts_and_spending!G$4:G$28)*100</f>
        <v>1.1101762004395803</v>
      </c>
      <c r="I44" s="110">
        <f>('Receipts_RR£'!I44/1000)/_xlfn.XLOOKUP($B44,Receipts_and_spending!$A$4:$A$28,Receipts_and_spending!H$4:H$28)*100</f>
        <v>1.0937653969669903</v>
      </c>
    </row>
    <row r="45" spans="1:9">
      <c r="A45" s="76"/>
      <c r="B45" s="76" t="s">
        <v>117</v>
      </c>
      <c r="C45" s="107">
        <f>('Receipts_RR£'!C45/1000)/_xlfn.XLOOKUP($B45,Receipts_and_spending!$A$4:$A$28,Receipts_and_spending!B$4:B$28)*100</f>
        <v>0</v>
      </c>
      <c r="D45" s="107">
        <f>('Receipts_RR£'!D45/1000)/_xlfn.XLOOKUP($B45,Receipts_and_spending!$A$4:$A$28,Receipts_and_spending!C$4:C$28)*100</f>
        <v>0</v>
      </c>
      <c r="E45" s="107">
        <f>('Receipts_RR£'!E45/1000)/_xlfn.XLOOKUP($B45,Receipts_and_spending!$A$4:$A$28,Receipts_and_spending!D$4:D$28)*100</f>
        <v>0.31971721152366855</v>
      </c>
      <c r="F45" s="107">
        <f>('Receipts_RR£'!F45/1000)/_xlfn.XLOOKUP($B45,Receipts_and_spending!$A$4:$A$28,Receipts_and_spending!E$4:E$28)*100</f>
        <v>0.2894387011720353</v>
      </c>
      <c r="G45" s="107">
        <f>('Receipts_RR£'!G45/1000)/_xlfn.XLOOKUP($B45,Receipts_and_spending!$A$4:$A$28,Receipts_and_spending!F$4:F$28)*100</f>
        <v>0.92603009139419235</v>
      </c>
      <c r="H45" s="107">
        <f>('Receipts_RR£'!H45/1000)/_xlfn.XLOOKUP($B45,Receipts_and_spending!$A$4:$A$28,Receipts_and_spending!G$4:G$28)*100</f>
        <v>0.94015457957768112</v>
      </c>
      <c r="I45" s="107">
        <f>('Receipts_RR£'!I45/1000)/_xlfn.XLOOKUP($B45,Receipts_and_spending!$A$4:$A$28,Receipts_and_spending!H$4:H$28)*100</f>
        <v>0.94602927907549961</v>
      </c>
    </row>
    <row r="46" spans="1:9">
      <c r="A46" s="76" t="s">
        <v>231</v>
      </c>
      <c r="B46" s="76" t="s">
        <v>129</v>
      </c>
      <c r="C46" s="111">
        <f>('Receipts_RR£'!C46/1000)/_xlfn.XLOOKUP($B46,Receipts_and_spending!$A$4:$A$28,Receipts_and_spending!B$4:B$28)*100</f>
        <v>2.7150431895691831</v>
      </c>
      <c r="D46" s="111">
        <f>('Receipts_RR£'!D46/1000)/_xlfn.XLOOKUP($B46,Receipts_and_spending!$A$4:$A$28,Receipts_and_spending!C$4:C$28)*100</f>
        <v>2.9973719381848665</v>
      </c>
      <c r="E46" s="111">
        <f>('Receipts_RR£'!E46/1000)/_xlfn.XLOOKUP($B46,Receipts_and_spending!$A$4:$A$28,Receipts_and_spending!D$4:D$28)*100</f>
        <v>3.4414831389784726</v>
      </c>
      <c r="F46" s="111">
        <f>('Receipts_RR£'!F46/1000)/_xlfn.XLOOKUP($B46,Receipts_and_spending!$A$4:$A$28,Receipts_and_spending!E$4:E$28)*100</f>
        <v>3.6621527763119324</v>
      </c>
      <c r="G46" s="111">
        <f>('Receipts_RR£'!G46/1000)/_xlfn.XLOOKUP($B46,Receipts_and_spending!$A$4:$A$28,Receipts_and_spending!F$4:F$28)*100</f>
        <v>3.8675809863812138</v>
      </c>
      <c r="H46" s="111">
        <f>('Receipts_RR£'!H46/1000)/_xlfn.XLOOKUP($B46,Receipts_and_spending!$A$4:$A$28,Receipts_and_spending!G$4:G$28)*100</f>
        <v>4.084571607569905</v>
      </c>
      <c r="I46" s="111">
        <f>('Receipts_RR£'!I46/1000)/_xlfn.XLOOKUP($B46,Receipts_and_spending!$A$4:$A$28,Receipts_and_spending!H$4:H$28)*100</f>
        <v>4.2727449144707146</v>
      </c>
    </row>
    <row r="47" spans="1:9">
      <c r="A47" s="73" t="s">
        <v>206</v>
      </c>
      <c r="B47" s="73" t="s">
        <v>116</v>
      </c>
      <c r="C47" s="108">
        <f>('Receipts_RR£'!C47/1000)/_xlfn.XLOOKUP($B47,Receipts_and_spending!$A$4:$A$28,Receipts_and_spending!B$4:B$28)*100</f>
        <v>0.12082248785998703</v>
      </c>
      <c r="D47" s="108">
        <f>('Receipts_RR£'!D47/1000)/_xlfn.XLOOKUP($B47,Receipts_and_spending!$A$4:$A$28,Receipts_and_spending!C$4:C$28)*100</f>
        <v>0.13430378409515148</v>
      </c>
      <c r="E47" s="108">
        <f>('Receipts_RR£'!E47/1000)/_xlfn.XLOOKUP($B47,Receipts_and_spending!$A$4:$A$28,Receipts_and_spending!D$4:D$28)*100</f>
        <v>0.15554823566417536</v>
      </c>
      <c r="F47" s="108">
        <f>('Receipts_RR£'!F47/1000)/_xlfn.XLOOKUP($B47,Receipts_and_spending!$A$4:$A$28,Receipts_and_spending!E$4:E$28)*100</f>
        <v>0.1604868955569069</v>
      </c>
      <c r="G47" s="108">
        <f>('Receipts_RR£'!G47/1000)/_xlfn.XLOOKUP($B47,Receipts_and_spending!$A$4:$A$28,Receipts_and_spending!F$4:F$28)*100</f>
        <v>0.16297150158566892</v>
      </c>
      <c r="H47" s="108">
        <f>('Receipts_RR£'!H47/1000)/_xlfn.XLOOKUP($B47,Receipts_and_spending!$A$4:$A$28,Receipts_and_spending!G$4:G$28)*100</f>
        <v>0.16526619035882933</v>
      </c>
      <c r="I47" s="108">
        <f>('Receipts_RR£'!I47/1000)/_xlfn.XLOOKUP($B47,Receipts_and_spending!$A$4:$A$28,Receipts_and_spending!H$4:H$28)*100</f>
        <v>0.1676964514704696</v>
      </c>
    </row>
    <row r="48" spans="1:9">
      <c r="A48" s="73"/>
      <c r="B48" s="73" t="s">
        <v>115</v>
      </c>
      <c r="C48" s="110">
        <f>('Receipts_RR£'!C48/1000)/_xlfn.XLOOKUP($B48,Receipts_and_spending!$A$4:$A$28,Receipts_and_spending!B$4:B$28)*100</f>
        <v>-0.19172649219731114</v>
      </c>
      <c r="D48" s="110">
        <f>('Receipts_RR£'!D48/1000)/_xlfn.XLOOKUP($B48,Receipts_and_spending!$A$4:$A$28,Receipts_and_spending!C$4:C$28)*100</f>
        <v>-0.2713299208749772</v>
      </c>
      <c r="E48" s="110">
        <f>('Receipts_RR£'!E48/1000)/_xlfn.XLOOKUP($B48,Receipts_and_spending!$A$4:$A$28,Receipts_and_spending!D$4:D$28)*100</f>
        <v>0.65133531818301493</v>
      </c>
      <c r="F48" s="110">
        <f>('Receipts_RR£'!F48/1000)/_xlfn.XLOOKUP($B48,Receipts_and_spending!$A$4:$A$28,Receipts_and_spending!E$4:E$28)*100</f>
        <v>0.87421230117472981</v>
      </c>
      <c r="G48" s="110">
        <f>('Receipts_RR£'!G48/1000)/_xlfn.XLOOKUP($B48,Receipts_and_spending!$A$4:$A$28,Receipts_and_spending!F$4:F$28)*100</f>
        <v>0.86320101004567118</v>
      </c>
      <c r="H48" s="110">
        <f>('Receipts_RR£'!H48/1000)/_xlfn.XLOOKUP($B48,Receipts_and_spending!$A$4:$A$28,Receipts_and_spending!G$4:G$28)*100</f>
        <v>0.84740901477677855</v>
      </c>
      <c r="I48" s="110">
        <f>('Receipts_RR£'!I48/1000)/_xlfn.XLOOKUP($B48,Receipts_and_spending!$A$4:$A$28,Receipts_and_spending!H$4:H$28)*100</f>
        <v>0.83435439136692136</v>
      </c>
    </row>
    <row r="49" spans="1:9">
      <c r="A49" s="73"/>
      <c r="B49" s="73" t="s">
        <v>118</v>
      </c>
      <c r="C49" s="110">
        <f>('Receipts_RR£'!C49/1000)/_xlfn.XLOOKUP($B49,Receipts_and_spending!$A$4:$A$28,Receipts_and_spending!B$4:B$28)*100</f>
        <v>0.90533859923461213</v>
      </c>
      <c r="D49" s="110">
        <f>('Receipts_RR£'!D49/1000)/_xlfn.XLOOKUP($B49,Receipts_and_spending!$A$4:$A$28,Receipts_and_spending!C$4:C$28)*100</f>
        <v>0.8566827170746435</v>
      </c>
      <c r="E49" s="110">
        <f>('Receipts_RR£'!E49/1000)/_xlfn.XLOOKUP($B49,Receipts_and_spending!$A$4:$A$28,Receipts_and_spending!D$4:D$28)*100</f>
        <v>0.93974118811264973</v>
      </c>
      <c r="F49" s="110">
        <f>('Receipts_RR£'!F49/1000)/_xlfn.XLOOKUP($B49,Receipts_and_spending!$A$4:$A$28,Receipts_and_spending!E$4:E$28)*100</f>
        <v>0.94056809307970868</v>
      </c>
      <c r="G49" s="110">
        <f>('Receipts_RR£'!G49/1000)/_xlfn.XLOOKUP($B49,Receipts_and_spending!$A$4:$A$28,Receipts_and_spending!F$4:F$28)*100</f>
        <v>0.94156595216870453</v>
      </c>
      <c r="H49" s="110">
        <f>('Receipts_RR£'!H49/1000)/_xlfn.XLOOKUP($B49,Receipts_and_spending!$A$4:$A$28,Receipts_and_spending!G$4:G$28)*100</f>
        <v>0.94253678797650908</v>
      </c>
      <c r="I49" s="110">
        <f>('Receipts_RR£'!I49/1000)/_xlfn.XLOOKUP($B49,Receipts_and_spending!$A$4:$A$28,Receipts_and_spending!H$4:H$28)*100</f>
        <v>0.94363792017035963</v>
      </c>
    </row>
    <row r="50" spans="1:9">
      <c r="A50" s="73"/>
      <c r="B50" s="73" t="s">
        <v>111</v>
      </c>
      <c r="C50" s="110">
        <f>('Receipts_RR£'!C50/1000)/_xlfn.XLOOKUP($B50,Receipts_and_spending!$A$4:$A$28,Receipts_and_spending!B$4:B$28)*100</f>
        <v>0</v>
      </c>
      <c r="D50" s="110">
        <f>('Receipts_RR£'!D50/1000)/_xlfn.XLOOKUP($B50,Receipts_and_spending!$A$4:$A$28,Receipts_and_spending!C$4:C$28)*100</f>
        <v>1.0842665957995898</v>
      </c>
      <c r="E50" s="110">
        <f>('Receipts_RR£'!E50/1000)/_xlfn.XLOOKUP($B50,Receipts_and_spending!$A$4:$A$28,Receipts_and_spending!D$4:D$28)*100</f>
        <v>1.0251014101135256</v>
      </c>
      <c r="F50" s="110">
        <f>('Receipts_RR£'!F50/1000)/_xlfn.XLOOKUP($B50,Receipts_and_spending!$A$4:$A$28,Receipts_and_spending!E$4:E$28)*100</f>
        <v>1.0719037218830858</v>
      </c>
      <c r="G50" s="110">
        <f>('Receipts_RR£'!G50/1000)/_xlfn.XLOOKUP($B50,Receipts_and_spending!$A$4:$A$28,Receipts_and_spending!F$4:F$28)*100</f>
        <v>1.1607571108357089</v>
      </c>
      <c r="H50" s="110">
        <f>('Receipts_RR£'!H50/1000)/_xlfn.XLOOKUP($B50,Receipts_and_spending!$A$4:$A$28,Receipts_and_spending!G$4:G$28)*100</f>
        <v>1.1405701596597213</v>
      </c>
      <c r="I50" s="110">
        <f>('Receipts_RR£'!I50/1000)/_xlfn.XLOOKUP($B50,Receipts_and_spending!$A$4:$A$28,Receipts_and_spending!H$4:H$28)*100</f>
        <v>1.1201429241287713</v>
      </c>
    </row>
    <row r="51" spans="1:9">
      <c r="A51" s="73"/>
      <c r="B51" s="73" t="s">
        <v>125</v>
      </c>
      <c r="C51" s="107">
        <f>('Receipts_RR£'!C52/1000)/_xlfn.XLOOKUP($B51,Receipts_and_spending!$A$4:$A$28,Receipts_and_spending!B$4:B$28)*100</f>
        <v>0</v>
      </c>
      <c r="D51" s="107">
        <f>('Receipts_RR£'!D52/1000)/_xlfn.XLOOKUP($B51,Receipts_and_spending!$A$4:$A$28,Receipts_and_spending!C$4:C$28)*100</f>
        <v>0.97381343058287939</v>
      </c>
      <c r="E51" s="107">
        <f>('Receipts_RR£'!E52/1000)/_xlfn.XLOOKUP($B51,Receipts_and_spending!$A$4:$A$28,Receipts_and_spending!D$4:D$28)*100</f>
        <v>0.97109827860383424</v>
      </c>
      <c r="F51" s="107">
        <f>('Receipts_RR£'!F52/1000)/_xlfn.XLOOKUP($B51,Receipts_and_spending!$A$4:$A$28,Receipts_and_spending!E$4:E$28)*100</f>
        <v>0.97111327653030088</v>
      </c>
      <c r="G51" s="107">
        <f>('Receipts_RR£'!G52/1000)/_xlfn.XLOOKUP($B51,Receipts_and_spending!$A$4:$A$28,Receipts_and_spending!F$4:F$28)*100</f>
        <v>0.97116160466308787</v>
      </c>
      <c r="H51" s="107">
        <f>('Receipts_RR£'!H52/1000)/_xlfn.XLOOKUP($B51,Receipts_and_spending!$A$4:$A$28,Receipts_and_spending!G$4:G$28)*100</f>
        <v>0.97078069777590659</v>
      </c>
      <c r="I51" s="107">
        <f>('Receipts_RR£'!I52/1000)/_xlfn.XLOOKUP($B51,Receipts_and_spending!$A$4:$A$28,Receipts_and_spending!H$4:H$28)*100</f>
        <v>0.97088786870884181</v>
      </c>
    </row>
    <row r="52" spans="1:9">
      <c r="A52" s="70" t="s">
        <v>234</v>
      </c>
      <c r="B52" s="70" t="s">
        <v>104</v>
      </c>
      <c r="C52" s="108">
        <f>('Receipts_RR£'!C53/1000)/_xlfn.XLOOKUP($B52,Receipts_and_spending!$A$4:$A$28,Receipts_and_spending!B$4:B$28)*100</f>
        <v>0</v>
      </c>
      <c r="D52" s="108">
        <f>('Receipts_RR£'!D53/1000)/_xlfn.XLOOKUP($B52,Receipts_and_spending!$A$4:$A$28,Receipts_and_spending!C$4:C$28)*100</f>
        <v>0</v>
      </c>
      <c r="E52" s="108">
        <f>('Receipts_RR£'!E53/1000)/_xlfn.XLOOKUP($B52,Receipts_and_spending!$A$4:$A$28,Receipts_and_spending!D$4:D$28)*100</f>
        <v>0</v>
      </c>
      <c r="F52" s="108">
        <f>('Receipts_RR£'!F53/1000)/_xlfn.XLOOKUP($B52,Receipts_and_spending!$A$4:$A$28,Receipts_and_spending!E$4:E$28)*100</f>
        <v>0</v>
      </c>
      <c r="G52" s="108">
        <f>('Receipts_RR£'!G53/1000)/_xlfn.XLOOKUP($B52,Receipts_and_spending!$A$4:$A$28,Receipts_and_spending!F$4:F$28)*100</f>
        <v>0</v>
      </c>
      <c r="H52" s="108">
        <f>('Receipts_RR£'!H53/1000)/_xlfn.XLOOKUP($B52,Receipts_and_spending!$A$4:$A$28,Receipts_and_spending!G$4:G$28)*100</f>
        <v>-0.43514648992814142</v>
      </c>
      <c r="I52" s="108">
        <f>('Receipts_RR£'!I53/1000)/_xlfn.XLOOKUP($B52,Receipts_and_spending!$A$4:$A$28,Receipts_and_spending!H$4:H$28)*100</f>
        <v>-0.43230671986402508</v>
      </c>
    </row>
    <row r="53" spans="1:9">
      <c r="A53" s="73"/>
      <c r="B53" s="73" t="s">
        <v>106</v>
      </c>
      <c r="C53" s="110">
        <f>('Receipts_RR£'!C54/1000)/_xlfn.XLOOKUP($B53,Receipts_and_spending!$A$4:$A$28,Receipts_and_spending!B$4:B$28)*100</f>
        <v>0</v>
      </c>
      <c r="D53" s="110">
        <f>('Receipts_RR£'!D54/1000)/_xlfn.XLOOKUP($B53,Receipts_and_spending!$A$4:$A$28,Receipts_and_spending!C$4:C$28)*100</f>
        <v>0</v>
      </c>
      <c r="E53" s="110">
        <f>('Receipts_RR£'!E54/1000)/_xlfn.XLOOKUP($B53,Receipts_and_spending!$A$4:$A$28,Receipts_and_spending!D$4:D$28)*100</f>
        <v>0</v>
      </c>
      <c r="F53" s="110">
        <f>('Receipts_RR£'!F54/1000)/_xlfn.XLOOKUP($B53,Receipts_and_spending!$A$4:$A$28,Receipts_and_spending!E$4:E$28)*100</f>
        <v>0</v>
      </c>
      <c r="G53" s="110">
        <f>('Receipts_RR£'!G54/1000)/_xlfn.XLOOKUP($B53,Receipts_and_spending!$A$4:$A$28,Receipts_and_spending!F$4:F$28)*100</f>
        <v>0</v>
      </c>
      <c r="H53" s="110">
        <f>('Receipts_RR£'!H54/1000)/_xlfn.XLOOKUP($B53,Receipts_and_spending!$A$4:$A$28,Receipts_and_spending!G$4:G$28)*100</f>
        <v>-0.28985858460560621</v>
      </c>
      <c r="I53" s="110">
        <f>('Receipts_RR£'!I54/1000)/_xlfn.XLOOKUP($B53,Receipts_and_spending!$A$4:$A$28,Receipts_and_spending!H$4:H$28)*100</f>
        <v>-0.28350950985713463</v>
      </c>
    </row>
    <row r="54" spans="1:9">
      <c r="A54" s="76"/>
      <c r="B54" s="76" t="s">
        <v>105</v>
      </c>
      <c r="C54" s="107">
        <f>('Receipts_RR£'!C55/1000)/_xlfn.XLOOKUP($B54,Receipts_and_spending!$A$4:$A$28,Receipts_and_spending!B$4:B$28)*100</f>
        <v>0</v>
      </c>
      <c r="D54" s="107">
        <f>('Receipts_RR£'!D55/1000)/_xlfn.XLOOKUP($B54,Receipts_and_spending!$A$4:$A$28,Receipts_and_spending!C$4:C$28)*100</f>
        <v>0</v>
      </c>
      <c r="E54" s="107">
        <f>('Receipts_RR£'!E55/1000)/_xlfn.XLOOKUP($B54,Receipts_and_spending!$A$4:$A$28,Receipts_and_spending!D$4:D$28)*100</f>
        <v>0</v>
      </c>
      <c r="F54" s="107">
        <f>('Receipts_RR£'!F55/1000)/_xlfn.XLOOKUP($B54,Receipts_and_spending!$A$4:$A$28,Receipts_and_spending!E$4:E$28)*100</f>
        <v>0</v>
      </c>
      <c r="G54" s="107">
        <f>('Receipts_RR£'!G55/1000)/_xlfn.XLOOKUP($B54,Receipts_and_spending!$A$4:$A$28,Receipts_and_spending!F$4:F$28)*100</f>
        <v>0</v>
      </c>
      <c r="H54" s="107">
        <f>('Receipts_RR£'!H55/1000)/_xlfn.XLOOKUP($B54,Receipts_and_spending!$A$4:$A$28,Receipts_and_spending!G$4:G$28)*100</f>
        <v>-0.3153506939307103</v>
      </c>
      <c r="I54" s="107">
        <f>('Receipts_RR£'!I55/1000)/_xlfn.XLOOKUP($B54,Receipts_and_spending!$A$4:$A$28,Receipts_and_spending!H$4:H$28)*100</f>
        <v>-0.28159563945060395</v>
      </c>
    </row>
    <row r="55" spans="1:9">
      <c r="A55" s="76" t="s">
        <v>236</v>
      </c>
      <c r="B55" s="95" t="s">
        <v>129</v>
      </c>
      <c r="C55" s="109">
        <f>('Receipts_RR£'!C56/1000)/_xlfn.XLOOKUP($B55,Receipts_and_spending!$A$4:$A$28,Receipts_and_spending!B$4:B$28)*100</f>
        <v>5.1225896992805522</v>
      </c>
      <c r="D55" s="109">
        <f>('Receipts_RR£'!D56/1000)/_xlfn.XLOOKUP($B55,Receipts_and_spending!$A$4:$A$28,Receipts_and_spending!C$4:C$28)*100</f>
        <v>5.248108651741668</v>
      </c>
      <c r="E55" s="109">
        <f>('Receipts_RR£'!E56/1000)/_xlfn.XLOOKUP($B55,Receipts_and_spending!$A$4:$A$28,Receipts_and_spending!D$4:D$28)*100</f>
        <v>4.6440830272119209</v>
      </c>
      <c r="F55" s="109">
        <f>('Receipts_RR£'!F56/1000)/_xlfn.XLOOKUP($B55,Receipts_and_spending!$A$4:$A$28,Receipts_and_spending!E$4:E$28)*100</f>
        <v>4.5477861580310917</v>
      </c>
      <c r="G55" s="109">
        <f>('Receipts_RR£'!G56/1000)/_xlfn.XLOOKUP($B55,Receipts_and_spending!$A$4:$A$28,Receipts_and_spending!F$4:F$28)*100</f>
        <v>4.4165198698526433</v>
      </c>
      <c r="H55" s="109">
        <f>('Receipts_RR£'!H56/1000)/_xlfn.XLOOKUP($B55,Receipts_and_spending!$A$4:$A$28,Receipts_and_spending!G$4:G$28)*100</f>
        <v>4.2878220552044173</v>
      </c>
      <c r="I55" s="109">
        <f>('Receipts_RR£'!I56/1000)/_xlfn.XLOOKUP($B55,Receipts_and_spending!$A$4:$A$28,Receipts_and_spending!H$4:H$28)*100</f>
        <v>4.1233165109113328</v>
      </c>
    </row>
    <row r="56" spans="1:9">
      <c r="A56" s="95" t="s">
        <v>238</v>
      </c>
      <c r="B56" s="95" t="s">
        <v>105</v>
      </c>
      <c r="C56" s="109">
        <f>('Receipts_RR£'!C57/1000)/_xlfn.XLOOKUP($B56,Receipts_and_spending!$A$4:$A$28,Receipts_and_spending!B$4:B$28)*100</f>
        <v>3.6559577336368276</v>
      </c>
      <c r="D56" s="109">
        <f>('Receipts_RR£'!D57/1000)/_xlfn.XLOOKUP($B56,Receipts_and_spending!$A$4:$A$28,Receipts_and_spending!C$4:C$28)*100</f>
        <v>3.1823411893362059</v>
      </c>
      <c r="E56" s="109">
        <f>('Receipts_RR£'!E57/1000)/_xlfn.XLOOKUP($B56,Receipts_and_spending!$A$4:$A$28,Receipts_and_spending!D$4:D$28)*100</f>
        <v>1.14087453746335</v>
      </c>
      <c r="F56" s="109">
        <f>('Receipts_RR£'!F57/1000)/_xlfn.XLOOKUP($B56,Receipts_and_spending!$A$4:$A$28,Receipts_and_spending!E$4:E$28)*100</f>
        <v>1.0175521871914168</v>
      </c>
      <c r="G56" s="109">
        <f>('Receipts_RR£'!G57/1000)/_xlfn.XLOOKUP($B56,Receipts_and_spending!$A$4:$A$28,Receipts_and_spending!F$4:F$28)*100</f>
        <v>0.9463865705317579</v>
      </c>
      <c r="H56" s="109">
        <f>('Receipts_RR£'!H57/1000)/_xlfn.XLOOKUP($B56,Receipts_and_spending!$A$4:$A$28,Receipts_and_spending!G$4:G$28)*100</f>
        <v>0.92889689779827156</v>
      </c>
      <c r="I56" s="109">
        <f>('Receipts_RR£'!I57/1000)/_xlfn.XLOOKUP($B56,Receipts_and_spending!$A$4:$A$28,Receipts_and_spending!H$4:H$28)*100</f>
        <v>0.91837398253433788</v>
      </c>
    </row>
    <row r="57" spans="1:9">
      <c r="A57" s="95" t="s">
        <v>66</v>
      </c>
      <c r="B57" s="95" t="s">
        <v>126</v>
      </c>
      <c r="C57" s="109">
        <f>('Receipts_RR£'!C58/1000)/_xlfn.XLOOKUP($B57,Receipts_and_spending!$A$4:$A$28,Receipts_and_spending!B$4:B$28)*100</f>
        <v>1.2278714775825335</v>
      </c>
      <c r="D57" s="109">
        <f>('Receipts_RR£'!D58/1000)/_xlfn.XLOOKUP($B57,Receipts_and_spending!$A$4:$A$28,Receipts_and_spending!C$4:C$28)*100</f>
        <v>1.1425326623080985</v>
      </c>
      <c r="E57" s="109">
        <f>('Receipts_RR£'!E58/1000)/_xlfn.XLOOKUP($B57,Receipts_and_spending!$A$4:$A$28,Receipts_and_spending!D$4:D$28)*100</f>
        <v>1.1403908240963048</v>
      </c>
      <c r="F57" s="109">
        <f>('Receipts_RR£'!F58/1000)/_xlfn.XLOOKUP($B57,Receipts_and_spending!$A$4:$A$28,Receipts_and_spending!E$4:E$28)*100</f>
        <v>1.1230059720279879</v>
      </c>
      <c r="G57" s="109">
        <f>('Receipts_RR£'!G58/1000)/_xlfn.XLOOKUP($B57,Receipts_and_spending!$A$4:$A$28,Receipts_and_spending!F$4:F$28)*100</f>
        <v>1.1026108387050451</v>
      </c>
      <c r="H57" s="109">
        <f>('Receipts_RR£'!H58/1000)/_xlfn.XLOOKUP($B57,Receipts_and_spending!$A$4:$A$28,Receipts_and_spending!G$4:G$28)*100</f>
        <v>1.0966057814290866</v>
      </c>
      <c r="I57" s="109">
        <f>('Receipts_RR£'!I58/1000)/_xlfn.XLOOKUP($B57,Receipts_and_spending!$A$4:$A$28,Receipts_and_spending!H$4:H$28)*100</f>
        <v>1.0912283186236478</v>
      </c>
    </row>
    <row r="58" spans="1:9">
      <c r="A58" s="70" t="s">
        <v>67</v>
      </c>
      <c r="B58" s="70" t="s">
        <v>113</v>
      </c>
      <c r="C58" s="108">
        <f>('Receipts_RR£'!C59/1000)/_xlfn.XLOOKUP($B58,Receipts_and_spending!$A$4:$A$28,Receipts_and_spending!B$4:B$28)*100</f>
        <v>0.21385909960779137</v>
      </c>
      <c r="D58" s="108">
        <f>('Receipts_RR£'!D59/1000)/_xlfn.XLOOKUP($B58,Receipts_and_spending!$A$4:$A$28,Receipts_and_spending!C$4:C$28)*100</f>
        <v>0.42831990425793981</v>
      </c>
      <c r="E58" s="108">
        <f>('Receipts_RR£'!E59/1000)/_xlfn.XLOOKUP($B58,Receipts_and_spending!$A$4:$A$28,Receipts_and_spending!D$4:D$28)*100</f>
        <v>0.20676654577426087</v>
      </c>
      <c r="F58" s="108">
        <f>('Receipts_RR£'!F59/1000)/_xlfn.XLOOKUP($B58,Receipts_and_spending!$A$4:$A$28,Receipts_and_spending!E$4:E$28)*100</f>
        <v>0.42877596047277133</v>
      </c>
      <c r="G58" s="108">
        <f>('Receipts_RR£'!G59/1000)/_xlfn.XLOOKUP($B58,Receipts_and_spending!$A$4:$A$28,Receipts_and_spending!F$4:F$28)*100</f>
        <v>0.43467504534699386</v>
      </c>
      <c r="H58" s="108">
        <f>('Receipts_RR£'!H59/1000)/_xlfn.XLOOKUP($B58,Receipts_and_spending!$A$4:$A$28,Receipts_and_spending!G$4:G$28)*100</f>
        <v>0.42971933744633134</v>
      </c>
      <c r="I58" s="108">
        <f>('Receipts_RR£'!I59/1000)/_xlfn.XLOOKUP($B58,Receipts_and_spending!$A$4:$A$28,Receipts_and_spending!H$4:H$28)*100</f>
        <v>0.43444562824981742</v>
      </c>
    </row>
  </sheetData>
  <phoneticPr fontId="26" type="noConversion"/>
  <hyperlinks>
    <hyperlink ref="A1" location="Notes!A1" display="Back to contents" xr:uid="{AE100FEE-3E4D-4AE4-9013-3F0AA88B7A07}"/>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2E301-D2CC-4BF0-B5DA-5540B16FC4BD}">
  <dimension ref="A1:J63"/>
  <sheetViews>
    <sheetView showGridLines="0" zoomScale="70" zoomScaleNormal="70" workbookViewId="0">
      <pane xSplit="2" ySplit="4" topLeftCell="C5" activePane="bottomRight" state="frozen"/>
      <selection pane="bottomRight" activeCell="I36" sqref="C36:I36"/>
      <selection pane="bottomLeft" activeCell="A2" sqref="A2"/>
      <selection pane="topRight" activeCell="C1" sqref="C1"/>
    </sheetView>
  </sheetViews>
  <sheetFormatPr defaultColWidth="8.85546875" defaultRowHeight="12"/>
  <cols>
    <col min="1" max="1" width="51.28515625" style="34" bestFit="1" customWidth="1"/>
    <col min="2" max="2" width="33.5703125" style="34" bestFit="1" customWidth="1"/>
    <col min="3" max="9" width="8.85546875" style="34"/>
    <col min="10" max="10" width="92.140625" style="34" bestFit="1" customWidth="1"/>
    <col min="11" max="16384" width="8.85546875" style="34"/>
  </cols>
  <sheetData>
    <row r="1" spans="1:10">
      <c r="A1" s="1" t="s">
        <v>40</v>
      </c>
      <c r="B1" s="31" t="s">
        <v>245</v>
      </c>
      <c r="C1" s="31" t="s">
        <v>91</v>
      </c>
      <c r="D1" s="31" t="s">
        <v>92</v>
      </c>
      <c r="E1" s="31" t="s">
        <v>93</v>
      </c>
      <c r="F1" s="31" t="s">
        <v>94</v>
      </c>
      <c r="G1" s="31" t="s">
        <v>95</v>
      </c>
      <c r="H1" s="31" t="s">
        <v>96</v>
      </c>
      <c r="I1" s="31" t="s">
        <v>97</v>
      </c>
    </row>
    <row r="2" spans="1:10">
      <c r="B2" s="34" t="s">
        <v>246</v>
      </c>
      <c r="C2" s="41">
        <f t="shared" ref="C2:I2" si="0">SUM(C5:C61)</f>
        <v>4.9735970368533403E-13</v>
      </c>
      <c r="D2" s="41">
        <f t="shared" si="0"/>
        <v>1.0346345577345285E-11</v>
      </c>
      <c r="E2" s="41">
        <f t="shared" si="0"/>
        <v>1.0817629066278208E-11</v>
      </c>
      <c r="F2" s="41">
        <f t="shared" si="0"/>
        <v>1.2947623068349259E-11</v>
      </c>
      <c r="G2" s="41">
        <f t="shared" si="0"/>
        <v>-1.8666518057846189E-11</v>
      </c>
      <c r="H2" s="41">
        <f t="shared" si="0"/>
        <v>-2.0302277123162155E-11</v>
      </c>
      <c r="I2" s="41">
        <f t="shared" si="0"/>
        <v>-4.416275762928573E-11</v>
      </c>
    </row>
    <row r="4" spans="1:10">
      <c r="A4" s="31" t="s">
        <v>209</v>
      </c>
      <c r="B4" s="31" t="s">
        <v>210</v>
      </c>
      <c r="C4" s="31" t="s">
        <v>91</v>
      </c>
      <c r="D4" s="31" t="s">
        <v>92</v>
      </c>
      <c r="E4" s="31" t="s">
        <v>93</v>
      </c>
      <c r="F4" s="31" t="s">
        <v>94</v>
      </c>
      <c r="G4" s="31" t="s">
        <v>95</v>
      </c>
      <c r="H4" s="31" t="s">
        <v>96</v>
      </c>
      <c r="I4" s="31" t="s">
        <v>97</v>
      </c>
      <c r="J4" s="31" t="s">
        <v>98</v>
      </c>
    </row>
    <row r="5" spans="1:10">
      <c r="A5" s="91" t="s">
        <v>50</v>
      </c>
      <c r="B5" s="91" t="s">
        <v>104</v>
      </c>
      <c r="C5" s="90">
        <f>Receipts_determinants!B$3*'Receipts_RR£'!C3</f>
        <v>0</v>
      </c>
      <c r="D5" s="90">
        <f>Receipts_determinants!C$3*'Receipts_RR£'!D3</f>
        <v>0</v>
      </c>
      <c r="E5" s="90">
        <f>Receipts_determinants!D$3*'Receipts_RR£'!E3</f>
        <v>0</v>
      </c>
      <c r="F5" s="90">
        <f>Receipts_determinants!E$3*'Receipts_RR£'!F3</f>
        <v>0</v>
      </c>
      <c r="G5" s="90">
        <f>Receipts_determinants!F$3*'Receipts_RR£'!G3</f>
        <v>0</v>
      </c>
      <c r="H5" s="90">
        <f>Receipts_determinants!G$3*'Receipts_RR£'!H3</f>
        <v>0</v>
      </c>
      <c r="I5" s="90">
        <f>Receipts_determinants!H$3*'Receipts_RR£'!I3</f>
        <v>0</v>
      </c>
    </row>
    <row r="6" spans="1:10">
      <c r="A6" s="92"/>
      <c r="B6" s="92" t="s">
        <v>106</v>
      </c>
      <c r="C6" s="62">
        <f>Receipts_determinants!B$3*'Receipts_RR£'!C4</f>
        <v>0</v>
      </c>
      <c r="D6" s="62">
        <f>Receipts_determinants!C$3*'Receipts_RR£'!D4</f>
        <v>0</v>
      </c>
      <c r="E6" s="62">
        <f>Receipts_determinants!D$3*'Receipts_RR£'!E4</f>
        <v>0</v>
      </c>
      <c r="F6" s="62">
        <f>Receipts_determinants!E$3*'Receipts_RR£'!F4</f>
        <v>0</v>
      </c>
      <c r="G6" s="62">
        <f>Receipts_determinants!F$3*'Receipts_RR£'!G4</f>
        <v>0</v>
      </c>
      <c r="H6" s="62">
        <f>Receipts_determinants!G$3*'Receipts_RR£'!H4</f>
        <v>0</v>
      </c>
      <c r="I6" s="62">
        <f>Receipts_determinants!H$3*'Receipts_RR£'!I4</f>
        <v>0</v>
      </c>
    </row>
    <row r="7" spans="1:10">
      <c r="A7" s="91" t="s">
        <v>51</v>
      </c>
      <c r="B7" s="91" t="s">
        <v>105</v>
      </c>
      <c r="C7" s="90"/>
      <c r="D7" s="90">
        <f>Receipts_determinants!B$4*'Receipts_RR£'!D5</f>
        <v>0</v>
      </c>
      <c r="E7" s="90">
        <f>Receipts_determinants!C$4*'Receipts_RR£'!E5</f>
        <v>0</v>
      </c>
      <c r="F7" s="90">
        <f>Receipts_determinants!D$4*'Receipts_RR£'!F5</f>
        <v>0</v>
      </c>
      <c r="G7" s="90">
        <f>Receipts_determinants!E$4*'Receipts_RR£'!G5</f>
        <v>0</v>
      </c>
      <c r="H7" s="90">
        <f>Receipts_determinants!F$4*'Receipts_RR£'!H5</f>
        <v>0</v>
      </c>
      <c r="I7" s="90">
        <f>Receipts_determinants!G$4*'Receipts_RR£'!I5</f>
        <v>0</v>
      </c>
      <c r="J7" s="34" t="s">
        <v>247</v>
      </c>
    </row>
    <row r="8" spans="1:10">
      <c r="A8" s="92"/>
      <c r="B8" s="92" t="s">
        <v>106</v>
      </c>
      <c r="C8" s="62"/>
      <c r="D8" s="62">
        <f>Receipts_determinants!B$4*'Receipts_RR£'!D6</f>
        <v>0</v>
      </c>
      <c r="E8" s="62">
        <f>Receipts_determinants!C$4*'Receipts_RR£'!E6</f>
        <v>0</v>
      </c>
      <c r="F8" s="62">
        <f>Receipts_determinants!D$4*'Receipts_RR£'!F6</f>
        <v>0</v>
      </c>
      <c r="G8" s="62">
        <f>Receipts_determinants!E$4*'Receipts_RR£'!G6</f>
        <v>0</v>
      </c>
      <c r="H8" s="62">
        <f>Receipts_determinants!F$4*'Receipts_RR£'!H6</f>
        <v>0</v>
      </c>
      <c r="I8" s="62">
        <f>Receipts_determinants!G$4*'Receipts_RR£'!I6</f>
        <v>0</v>
      </c>
    </row>
    <row r="9" spans="1:10">
      <c r="A9" s="61" t="s">
        <v>197</v>
      </c>
      <c r="B9" s="61" t="s">
        <v>104</v>
      </c>
      <c r="C9" s="81">
        <f>Receipts_determinants!B$5*'Receipts_RR£'!C7</f>
        <v>0</v>
      </c>
      <c r="D9" s="81">
        <f>Receipts_determinants!C$5*'Receipts_RR£'!D7</f>
        <v>0</v>
      </c>
      <c r="E9" s="81">
        <f>Receipts_determinants!D$5*'Receipts_RR£'!E7</f>
        <v>0</v>
      </c>
      <c r="F9" s="81">
        <f>Receipts_determinants!E$5*'Receipts_RR£'!F7</f>
        <v>0</v>
      </c>
      <c r="G9" s="81">
        <f>Receipts_determinants!F$5*'Receipts_RR£'!G7</f>
        <v>0</v>
      </c>
      <c r="H9" s="81">
        <f>Receipts_determinants!G$5*'Receipts_RR£'!H7</f>
        <v>0</v>
      </c>
      <c r="I9" s="81">
        <f>Receipts_determinants!H$5*'Receipts_RR£'!I7</f>
        <v>0</v>
      </c>
    </row>
    <row r="10" spans="1:10">
      <c r="A10" s="92"/>
      <c r="B10" s="92" t="s">
        <v>106</v>
      </c>
      <c r="C10" s="62">
        <f>Receipts_determinants!B$5*'Receipts_RR£'!C8</f>
        <v>0</v>
      </c>
      <c r="D10" s="62">
        <f>Receipts_determinants!C$5*'Receipts_RR£'!D8</f>
        <v>0</v>
      </c>
      <c r="E10" s="62">
        <f>Receipts_determinants!D$5*'Receipts_RR£'!E8</f>
        <v>0</v>
      </c>
      <c r="F10" s="62">
        <f>Receipts_determinants!E$5*'Receipts_RR£'!F8</f>
        <v>0</v>
      </c>
      <c r="G10" s="62">
        <f>Receipts_determinants!F$5*'Receipts_RR£'!G8</f>
        <v>0</v>
      </c>
      <c r="H10" s="62">
        <f>Receipts_determinants!G$5*'Receipts_RR£'!H8</f>
        <v>0</v>
      </c>
      <c r="I10" s="62">
        <f>Receipts_determinants!H$5*'Receipts_RR£'!I8</f>
        <v>0</v>
      </c>
    </row>
    <row r="11" spans="1:10">
      <c r="A11" s="61" t="s">
        <v>53</v>
      </c>
      <c r="B11" s="91" t="s">
        <v>104</v>
      </c>
      <c r="C11" s="90">
        <f>Receipts_determinants!B$6*'Receipts_RR£'!C9</f>
        <v>0</v>
      </c>
      <c r="D11" s="90">
        <f>Receipts_determinants!C$6*'Receipts_RR£'!D9</f>
        <v>0</v>
      </c>
      <c r="E11" s="90">
        <f>Receipts_determinants!D$6*'Receipts_RR£'!E9</f>
        <v>0</v>
      </c>
      <c r="F11" s="90">
        <f>Receipts_determinants!E$6*'Receipts_RR£'!F9</f>
        <v>0</v>
      </c>
      <c r="G11" s="90">
        <f>Receipts_determinants!F$6*'Receipts_RR£'!G9</f>
        <v>0</v>
      </c>
      <c r="H11" s="90">
        <f>Receipts_determinants!G$6*'Receipts_RR£'!H9</f>
        <v>0</v>
      </c>
      <c r="I11" s="90">
        <f>Receipts_determinants!H$6*'Receipts_RR£'!I9</f>
        <v>0</v>
      </c>
    </row>
    <row r="12" spans="1:10">
      <c r="A12" s="92"/>
      <c r="B12" s="92" t="s">
        <v>105</v>
      </c>
      <c r="C12" s="62">
        <f>Receipts_determinants!B$6*'Receipts_RR£'!C10</f>
        <v>0</v>
      </c>
      <c r="D12" s="62">
        <f>Receipts_determinants!C$6*'Receipts_RR£'!D10</f>
        <v>0</v>
      </c>
      <c r="E12" s="62">
        <f>Receipts_determinants!D$6*'Receipts_RR£'!E10</f>
        <v>0</v>
      </c>
      <c r="F12" s="62">
        <f>Receipts_determinants!E$6*'Receipts_RR£'!F10</f>
        <v>0</v>
      </c>
      <c r="G12" s="62">
        <f>Receipts_determinants!F$6*'Receipts_RR£'!G10</f>
        <v>0</v>
      </c>
      <c r="H12" s="62">
        <f>Receipts_determinants!G$6*'Receipts_RR£'!H10</f>
        <v>0</v>
      </c>
      <c r="I12" s="62">
        <f>Receipts_determinants!H$6*'Receipts_RR£'!I10</f>
        <v>0</v>
      </c>
    </row>
    <row r="13" spans="1:10">
      <c r="A13" s="91" t="s">
        <v>198</v>
      </c>
      <c r="B13" s="91" t="s">
        <v>107</v>
      </c>
      <c r="C13" s="90">
        <f>Receipts_determinants!B$7*'Receipts_RR£'!C11</f>
        <v>0</v>
      </c>
      <c r="D13" s="90">
        <f>Receipts_determinants!C$7*'Receipts_RR£'!D11</f>
        <v>0</v>
      </c>
      <c r="E13" s="90">
        <f>Receipts_determinants!D$7*'Receipts_RR£'!E11</f>
        <v>0</v>
      </c>
      <c r="F13" s="90">
        <f>Receipts_determinants!E$7*'Receipts_RR£'!F11</f>
        <v>0</v>
      </c>
      <c r="G13" s="90">
        <f>Receipts_determinants!F$7*'Receipts_RR£'!G11</f>
        <v>0</v>
      </c>
      <c r="H13" s="90">
        <f>Receipts_determinants!G$7*'Receipts_RR£'!H11</f>
        <v>0</v>
      </c>
      <c r="I13" s="90">
        <f>Receipts_determinants!H$7*'Receipts_RR£'!I11</f>
        <v>0</v>
      </c>
    </row>
    <row r="14" spans="1:10">
      <c r="A14" s="92"/>
      <c r="B14" s="76" t="s">
        <v>124</v>
      </c>
      <c r="C14" s="62">
        <f>Receipts_determinants!B$7*'Receipts_RR£'!C12</f>
        <v>0</v>
      </c>
      <c r="D14" s="62">
        <f>Receipts_determinants!C$7*'Receipts_RR£'!D12</f>
        <v>0</v>
      </c>
      <c r="E14" s="62">
        <f>Receipts_determinants!D$7*'Receipts_RR£'!E12</f>
        <v>0</v>
      </c>
      <c r="F14" s="62">
        <f>Receipts_determinants!E$7*'Receipts_RR£'!F12</f>
        <v>0</v>
      </c>
      <c r="G14" s="62">
        <f>Receipts_determinants!F$7*'Receipts_RR£'!G12</f>
        <v>0</v>
      </c>
      <c r="H14" s="62">
        <f>Receipts_determinants!G$7*'Receipts_RR£'!H12</f>
        <v>0</v>
      </c>
      <c r="I14" s="62">
        <f>Receipts_determinants!H$7*'Receipts_RR£'!I12</f>
        <v>0</v>
      </c>
    </row>
    <row r="15" spans="1:10">
      <c r="A15" s="61" t="s">
        <v>199</v>
      </c>
      <c r="B15" s="61" t="s">
        <v>116</v>
      </c>
      <c r="C15" s="81">
        <f>Receipts_determinants!B$8*'Receipts_RR£'!C13</f>
        <v>0</v>
      </c>
      <c r="D15" s="81">
        <f>Receipts_determinants!C$8*'Receipts_RR£'!D13</f>
        <v>0</v>
      </c>
      <c r="E15" s="81">
        <f>Receipts_determinants!D$8*'Receipts_RR£'!E13</f>
        <v>0</v>
      </c>
      <c r="F15" s="81">
        <f>Receipts_determinants!E$8*'Receipts_RR£'!F13</f>
        <v>0</v>
      </c>
      <c r="G15" s="81">
        <f>Receipts_determinants!F$8*'Receipts_RR£'!G13</f>
        <v>0</v>
      </c>
      <c r="H15" s="81">
        <f>Receipts_determinants!G$8*'Receipts_RR£'!H13</f>
        <v>0</v>
      </c>
      <c r="I15" s="81">
        <f>Receipts_determinants!H$8*'Receipts_RR£'!I13</f>
        <v>0</v>
      </c>
    </row>
    <row r="16" spans="1:10">
      <c r="A16" s="92"/>
      <c r="B16" s="92" t="s">
        <v>110</v>
      </c>
      <c r="C16" s="62">
        <f>Receipts_determinants!B$8*'Receipts_RR£'!C14</f>
        <v>0</v>
      </c>
      <c r="D16" s="62">
        <f>Receipts_determinants!C$8*'Receipts_RR£'!D14</f>
        <v>0</v>
      </c>
      <c r="E16" s="62">
        <f>Receipts_determinants!D$8*'Receipts_RR£'!E14</f>
        <v>0</v>
      </c>
      <c r="F16" s="62">
        <f>Receipts_determinants!E$8*'Receipts_RR£'!F14</f>
        <v>0</v>
      </c>
      <c r="G16" s="62">
        <f>Receipts_determinants!F$8*'Receipts_RR£'!G14</f>
        <v>0</v>
      </c>
      <c r="H16" s="62">
        <f>Receipts_determinants!G$8*'Receipts_RR£'!H14</f>
        <v>0</v>
      </c>
      <c r="I16" s="62">
        <f>Receipts_determinants!H$8*'Receipts_RR£'!I14</f>
        <v>0</v>
      </c>
    </row>
    <row r="17" spans="1:10">
      <c r="A17" s="93" t="s">
        <v>56</v>
      </c>
      <c r="B17" s="93" t="s">
        <v>107</v>
      </c>
      <c r="C17" s="94">
        <f>Receipts_determinants!B9*'Receipts_RR£'!C15</f>
        <v>0</v>
      </c>
      <c r="D17" s="94">
        <f>Receipts_determinants!C9*'Receipts_RR£'!D15</f>
        <v>0</v>
      </c>
      <c r="E17" s="94">
        <f>Receipts_determinants!D9*'Receipts_RR£'!E15</f>
        <v>0</v>
      </c>
      <c r="F17" s="94">
        <f>Receipts_determinants!E9*'Receipts_RR£'!F15</f>
        <v>0</v>
      </c>
      <c r="G17" s="94">
        <f>Receipts_determinants!F9*'Receipts_RR£'!G15</f>
        <v>0</v>
      </c>
      <c r="H17" s="94">
        <f>Receipts_determinants!G9*'Receipts_RR£'!H15</f>
        <v>0</v>
      </c>
      <c r="I17" s="94">
        <f>Receipts_determinants!H9*'Receipts_RR£'!I15</f>
        <v>0</v>
      </c>
    </row>
    <row r="18" spans="1:10">
      <c r="A18" s="61" t="s">
        <v>57</v>
      </c>
      <c r="B18" s="61" t="s">
        <v>108</v>
      </c>
      <c r="C18" s="81">
        <f>Receipts_determinants!B$10*'Receipts_RR£'!C16</f>
        <v>0</v>
      </c>
      <c r="D18" s="81">
        <f>Receipts_determinants!C$10*'Receipts_RR£'!D16</f>
        <v>0</v>
      </c>
      <c r="E18" s="81">
        <f>Receipts_determinants!D$10*'Receipts_RR£'!E16</f>
        <v>0</v>
      </c>
      <c r="F18" s="81">
        <f>Receipts_determinants!E$10*'Receipts_RR£'!F16</f>
        <v>0</v>
      </c>
      <c r="G18" s="81">
        <f>Receipts_determinants!F$10*'Receipts_RR£'!G16</f>
        <v>0</v>
      </c>
      <c r="H18" s="81">
        <f>Receipts_determinants!G$10*'Receipts_RR£'!H16</f>
        <v>0</v>
      </c>
      <c r="I18" s="81">
        <f>Receipts_determinants!H$10*'Receipts_RR£'!I16</f>
        <v>0</v>
      </c>
    </row>
    <row r="19" spans="1:10">
      <c r="A19" s="92"/>
      <c r="B19" s="92" t="s">
        <v>105</v>
      </c>
      <c r="C19" s="62"/>
      <c r="D19" s="62">
        <f>Receipts_determinants!B$10*'Receipts_RR£'!D17</f>
        <v>0</v>
      </c>
      <c r="E19" s="62">
        <f>Receipts_determinants!C$10*'Receipts_RR£'!E17</f>
        <v>0</v>
      </c>
      <c r="F19" s="62">
        <f>Receipts_determinants!D$10*'Receipts_RR£'!F17</f>
        <v>0</v>
      </c>
      <c r="G19" s="62">
        <f>Receipts_determinants!E$10*'Receipts_RR£'!G17</f>
        <v>0</v>
      </c>
      <c r="H19" s="62">
        <f>Receipts_determinants!F$10*'Receipts_RR£'!H17</f>
        <v>0</v>
      </c>
      <c r="I19" s="62">
        <f>Receipts_determinants!G$10*'Receipts_RR£'!I17</f>
        <v>0</v>
      </c>
      <c r="J19" s="34" t="s">
        <v>248</v>
      </c>
    </row>
    <row r="20" spans="1:10">
      <c r="A20" s="61" t="s">
        <v>59</v>
      </c>
      <c r="B20" s="61" t="s">
        <v>108</v>
      </c>
      <c r="C20" s="81">
        <f>Receipts_determinants!B11*'Receipts_RR£'!C18</f>
        <v>0</v>
      </c>
      <c r="D20" s="81">
        <f>Receipts_determinants!C11*'Receipts_RR£'!D18</f>
        <v>0</v>
      </c>
      <c r="E20" s="81">
        <f>Receipts_determinants!D11*'Receipts_RR£'!E18</f>
        <v>0</v>
      </c>
      <c r="F20" s="81">
        <f>Receipts_determinants!E11*'Receipts_RR£'!F18</f>
        <v>0</v>
      </c>
      <c r="G20" s="81">
        <f>Receipts_determinants!F11*'Receipts_RR£'!G18</f>
        <v>0</v>
      </c>
      <c r="H20" s="81">
        <f>Receipts_determinants!G11*'Receipts_RR£'!H18</f>
        <v>0</v>
      </c>
      <c r="I20" s="81">
        <f>Receipts_determinants!H11*'Receipts_RR£'!I18</f>
        <v>0</v>
      </c>
    </row>
    <row r="21" spans="1:10">
      <c r="A21" s="91" t="s">
        <v>58</v>
      </c>
      <c r="B21" s="91" t="s">
        <v>108</v>
      </c>
      <c r="C21" s="90">
        <f>Receipts_determinants!B$12*'Receipts_RR£'!C19</f>
        <v>0</v>
      </c>
      <c r="D21" s="90">
        <f>Receipts_determinants!C$12*'Receipts_RR£'!D19</f>
        <v>0</v>
      </c>
      <c r="E21" s="90">
        <f>Receipts_determinants!D$12*'Receipts_RR£'!E19</f>
        <v>0</v>
      </c>
      <c r="F21" s="90">
        <f>Receipts_determinants!E$12*'Receipts_RR£'!F19</f>
        <v>0</v>
      </c>
      <c r="G21" s="90">
        <f>Receipts_determinants!F$12*'Receipts_RR£'!G19</f>
        <v>0</v>
      </c>
      <c r="H21" s="90">
        <f>Receipts_determinants!G$12*'Receipts_RR£'!H19</f>
        <v>0</v>
      </c>
      <c r="I21" s="90">
        <f>Receipts_determinants!H$12*'Receipts_RR£'!I19</f>
        <v>0</v>
      </c>
    </row>
    <row r="22" spans="1:10">
      <c r="A22" s="91" t="s">
        <v>60</v>
      </c>
      <c r="B22" s="91" t="s">
        <v>110</v>
      </c>
      <c r="C22" s="90">
        <f>Receipts_determinants!B$13*'Receipts_RR£'!C20</f>
        <v>0</v>
      </c>
      <c r="D22" s="90">
        <f>Receipts_determinants!C$13*'Receipts_RR£'!D20</f>
        <v>0</v>
      </c>
      <c r="E22" s="90">
        <f>Receipts_determinants!D$13*'Receipts_RR£'!E20</f>
        <v>0</v>
      </c>
      <c r="F22" s="90">
        <f>Receipts_determinants!E$13*'Receipts_RR£'!F20</f>
        <v>0</v>
      </c>
      <c r="G22" s="90">
        <f>Receipts_determinants!F$13*'Receipts_RR£'!G20</f>
        <v>0</v>
      </c>
      <c r="H22" s="90">
        <f>Receipts_determinants!G$13*'Receipts_RR£'!H20</f>
        <v>0</v>
      </c>
      <c r="I22" s="90">
        <f>Receipts_determinants!H$13*'Receipts_RR£'!I20</f>
        <v>0</v>
      </c>
    </row>
    <row r="23" spans="1:10">
      <c r="A23" s="61"/>
      <c r="B23" s="61" t="s">
        <v>117</v>
      </c>
      <c r="C23" s="81">
        <f>Receipts_determinants!B$13*'Receipts_RR£'!C21</f>
        <v>0</v>
      </c>
      <c r="D23" s="81">
        <f>Receipts_determinants!C$13*'Receipts_RR£'!D21</f>
        <v>0</v>
      </c>
      <c r="E23" s="81">
        <f>Receipts_determinants!D$13*'Receipts_RR£'!E21</f>
        <v>0</v>
      </c>
      <c r="F23" s="81">
        <f>Receipts_determinants!E$13*'Receipts_RR£'!F21</f>
        <v>0</v>
      </c>
      <c r="G23" s="81">
        <f>Receipts_determinants!F$13*'Receipts_RR£'!G21</f>
        <v>0</v>
      </c>
      <c r="H23" s="81">
        <f>Receipts_determinants!G$13*'Receipts_RR£'!H21</f>
        <v>0</v>
      </c>
      <c r="I23" s="81">
        <f>Receipts_determinants!H$13*'Receipts_RR£'!I21</f>
        <v>0</v>
      </c>
    </row>
    <row r="24" spans="1:10">
      <c r="A24" s="93" t="s">
        <v>62</v>
      </c>
      <c r="B24" s="93" t="s">
        <v>107</v>
      </c>
      <c r="C24" s="94">
        <f>Receipts_determinants!B$14*'Receipts_RR£'!C22</f>
        <v>0</v>
      </c>
      <c r="D24" s="94">
        <f>Receipts_determinants!C$14*'Receipts_RR£'!D22</f>
        <v>0</v>
      </c>
      <c r="E24" s="94">
        <f>Receipts_determinants!D$14*'Receipts_RR£'!E22</f>
        <v>0</v>
      </c>
      <c r="F24" s="94">
        <f>Receipts_determinants!E$14*'Receipts_RR£'!F22</f>
        <v>0</v>
      </c>
      <c r="G24" s="94">
        <f>Receipts_determinants!F$14*'Receipts_RR£'!G22</f>
        <v>0</v>
      </c>
      <c r="H24" s="94">
        <f>Receipts_determinants!G$14*'Receipts_RR£'!H22</f>
        <v>0</v>
      </c>
      <c r="I24" s="94">
        <f>Receipts_determinants!H$14*'Receipts_RR£'!I22</f>
        <v>0</v>
      </c>
    </row>
    <row r="25" spans="1:10">
      <c r="A25" s="93" t="s">
        <v>61</v>
      </c>
      <c r="B25" s="95" t="s">
        <v>127</v>
      </c>
      <c r="C25" s="94">
        <f>Receipts_determinants!B$15*'Receipts_RR£'!C23</f>
        <v>0</v>
      </c>
      <c r="D25" s="94">
        <f>Receipts_determinants!C$15*'Receipts_RR£'!D23</f>
        <v>0</v>
      </c>
      <c r="E25" s="94">
        <f>Receipts_determinants!D$15*'Receipts_RR£'!E23</f>
        <v>0</v>
      </c>
      <c r="F25" s="94">
        <f>Receipts_determinants!E$15*'Receipts_RR£'!F23</f>
        <v>0</v>
      </c>
      <c r="G25" s="94">
        <f>Receipts_determinants!F$15*'Receipts_RR£'!G23</f>
        <v>0</v>
      </c>
      <c r="H25" s="94">
        <f>Receipts_determinants!G$15*'Receipts_RR£'!H23</f>
        <v>0</v>
      </c>
      <c r="I25" s="94">
        <f>Receipts_determinants!H$15*'Receipts_RR£'!I23</f>
        <v>0</v>
      </c>
    </row>
    <row r="26" spans="1:10">
      <c r="A26" s="61" t="s">
        <v>63</v>
      </c>
      <c r="B26" s="61" t="s">
        <v>113</v>
      </c>
      <c r="C26" s="81">
        <f>Receipts_determinants!B$16*'Receipts_RR£'!C24</f>
        <v>0</v>
      </c>
      <c r="D26" s="81">
        <f>Receipts_determinants!C$16*'Receipts_RR£'!D24</f>
        <v>0</v>
      </c>
      <c r="E26" s="81">
        <f>Receipts_determinants!D$16*'Receipts_RR£'!E24</f>
        <v>0</v>
      </c>
      <c r="F26" s="81">
        <f>Receipts_determinants!E$16*'Receipts_RR£'!F24</f>
        <v>0</v>
      </c>
      <c r="G26" s="81">
        <f>Receipts_determinants!F$16*'Receipts_RR£'!G24</f>
        <v>0</v>
      </c>
      <c r="H26" s="81">
        <f>Receipts_determinants!G$16*'Receipts_RR£'!H24</f>
        <v>0</v>
      </c>
      <c r="I26" s="81">
        <f>Receipts_determinants!H$16*'Receipts_RR£'!I24</f>
        <v>0</v>
      </c>
    </row>
    <row r="27" spans="1:10">
      <c r="A27" s="61"/>
      <c r="B27" s="61" t="s">
        <v>114</v>
      </c>
      <c r="C27" s="81">
        <f>Receipts_determinants!B$16*'Receipts_RR£'!C25</f>
        <v>0</v>
      </c>
      <c r="D27" s="81">
        <f>Receipts_determinants!C$16*'Receipts_RR£'!D25</f>
        <v>0</v>
      </c>
      <c r="E27" s="81">
        <f>Receipts_determinants!D$16*'Receipts_RR£'!E25</f>
        <v>0</v>
      </c>
      <c r="F27" s="81">
        <f>Receipts_determinants!E$16*'Receipts_RR£'!F25</f>
        <v>0</v>
      </c>
      <c r="G27" s="81">
        <f>Receipts_determinants!F$16*'Receipts_RR£'!G25</f>
        <v>0</v>
      </c>
      <c r="H27" s="81">
        <f>Receipts_determinants!G$16*'Receipts_RR£'!H25</f>
        <v>0</v>
      </c>
      <c r="I27" s="81">
        <f>Receipts_determinants!H$16*'Receipts_RR£'!I25</f>
        <v>0</v>
      </c>
    </row>
    <row r="28" spans="1:10">
      <c r="A28" s="92"/>
      <c r="B28" s="92" t="s">
        <v>112</v>
      </c>
      <c r="C28" s="62"/>
      <c r="D28" s="62">
        <f>Receipts_determinants!B$16*'Receipts_RR£'!D26</f>
        <v>0</v>
      </c>
      <c r="E28" s="62">
        <f>Receipts_determinants!C$16*'Receipts_RR£'!E26</f>
        <v>0</v>
      </c>
      <c r="F28" s="62">
        <f>Receipts_determinants!D$16*'Receipts_RR£'!F26</f>
        <v>0</v>
      </c>
      <c r="G28" s="62">
        <f>Receipts_determinants!E$16*'Receipts_RR£'!G26</f>
        <v>0</v>
      </c>
      <c r="H28" s="62">
        <f>Receipts_determinants!F$16*'Receipts_RR£'!H26</f>
        <v>0</v>
      </c>
      <c r="I28" s="62">
        <f>Receipts_determinants!G$16*'Receipts_RR£'!I26</f>
        <v>0</v>
      </c>
      <c r="J28" s="34" t="s">
        <v>249</v>
      </c>
    </row>
    <row r="29" spans="1:10">
      <c r="A29" s="61" t="s">
        <v>64</v>
      </c>
      <c r="B29" s="61" t="s">
        <v>113</v>
      </c>
      <c r="C29" s="81">
        <f>Receipts_determinants!B$17*'Receipts_RR£'!C27</f>
        <v>0</v>
      </c>
      <c r="D29" s="81">
        <f>Receipts_determinants!C$17*'Receipts_RR£'!D27</f>
        <v>0</v>
      </c>
      <c r="E29" s="81">
        <f>Receipts_determinants!D$17*'Receipts_RR£'!E27</f>
        <v>0</v>
      </c>
      <c r="F29" s="81">
        <f>Receipts_determinants!E$17*'Receipts_RR£'!F27</f>
        <v>0</v>
      </c>
      <c r="G29" s="81">
        <f>Receipts_determinants!F$17*'Receipts_RR£'!G27</f>
        <v>0</v>
      </c>
      <c r="H29" s="81">
        <f>Receipts_determinants!G$17*'Receipts_RR£'!H27</f>
        <v>0</v>
      </c>
      <c r="I29" s="81">
        <f>Receipts_determinants!H$17*'Receipts_RR£'!I27</f>
        <v>0</v>
      </c>
    </row>
    <row r="30" spans="1:10">
      <c r="A30" s="61"/>
      <c r="B30" s="61" t="s">
        <v>114</v>
      </c>
      <c r="C30" s="81">
        <f>Receipts_determinants!B$17*'Receipts_RR£'!C28</f>
        <v>0</v>
      </c>
      <c r="D30" s="81">
        <f>Receipts_determinants!C$17*'Receipts_RR£'!D28</f>
        <v>0</v>
      </c>
      <c r="E30" s="81">
        <f>Receipts_determinants!D$17*'Receipts_RR£'!E28</f>
        <v>0</v>
      </c>
      <c r="F30" s="81">
        <f>Receipts_determinants!E$17*'Receipts_RR£'!F28</f>
        <v>0</v>
      </c>
      <c r="G30" s="81">
        <f>Receipts_determinants!F$17*'Receipts_RR£'!G28</f>
        <v>0</v>
      </c>
      <c r="H30" s="81">
        <f>Receipts_determinants!G$17*'Receipts_RR£'!H28</f>
        <v>0</v>
      </c>
      <c r="I30" s="81">
        <f>Receipts_determinants!H$17*'Receipts_RR£'!I28</f>
        <v>0</v>
      </c>
    </row>
    <row r="31" spans="1:10">
      <c r="A31" s="92"/>
      <c r="B31" s="92" t="s">
        <v>112</v>
      </c>
      <c r="C31" s="62">
        <f>Receipts_determinants!B$17*'Receipts_RR£'!C29</f>
        <v>0</v>
      </c>
      <c r="D31" s="62">
        <f>Receipts_determinants!C$17*'Receipts_RR£'!D29</f>
        <v>0</v>
      </c>
      <c r="E31" s="62">
        <f>Receipts_determinants!D$17*'Receipts_RR£'!E29</f>
        <v>0</v>
      </c>
      <c r="F31" s="62">
        <f>Receipts_determinants!E$17*'Receipts_RR£'!F29</f>
        <v>0</v>
      </c>
      <c r="G31" s="62">
        <f>Receipts_determinants!F$17*'Receipts_RR£'!G29</f>
        <v>0</v>
      </c>
      <c r="H31" s="62">
        <f>Receipts_determinants!G$17*'Receipts_RR£'!H29</f>
        <v>0</v>
      </c>
      <c r="I31" s="62">
        <f>Receipts_determinants!H$17*'Receipts_RR£'!I29</f>
        <v>0</v>
      </c>
    </row>
    <row r="32" spans="1:10">
      <c r="A32" s="61" t="s">
        <v>65</v>
      </c>
      <c r="B32" s="61" t="s">
        <v>114</v>
      </c>
      <c r="C32" s="81">
        <f>Receipts_determinants!B$18*'Receipts_RR£'!C30</f>
        <v>0</v>
      </c>
      <c r="D32" s="81">
        <f>Receipts_determinants!C$18*'Receipts_RR£'!D30</f>
        <v>0</v>
      </c>
      <c r="E32" s="81">
        <f>Receipts_determinants!D$18*'Receipts_RR£'!E30</f>
        <v>0</v>
      </c>
      <c r="F32" s="81">
        <f>Receipts_determinants!E$18*'Receipts_RR£'!F30</f>
        <v>0</v>
      </c>
      <c r="G32" s="81">
        <f>Receipts_determinants!F$18*'Receipts_RR£'!G30</f>
        <v>0</v>
      </c>
      <c r="H32" s="81">
        <f>Receipts_determinants!G$18*'Receipts_RR£'!H30</f>
        <v>0</v>
      </c>
      <c r="I32" s="81">
        <f>Receipts_determinants!H$18*'Receipts_RR£'!I30</f>
        <v>0</v>
      </c>
    </row>
    <row r="33" spans="1:9">
      <c r="A33" s="61"/>
      <c r="B33" s="61" t="s">
        <v>112</v>
      </c>
      <c r="C33" s="81">
        <f>Receipts_determinants!B$18*'Receipts_RR£'!C31</f>
        <v>0</v>
      </c>
      <c r="D33" s="81">
        <f>Receipts_determinants!C$18*'Receipts_RR£'!D31</f>
        <v>0</v>
      </c>
      <c r="E33" s="81">
        <f>Receipts_determinants!D$18*'Receipts_RR£'!E31</f>
        <v>0</v>
      </c>
      <c r="F33" s="81">
        <f>Receipts_determinants!E$18*'Receipts_RR£'!F31</f>
        <v>0</v>
      </c>
      <c r="G33" s="81">
        <f>Receipts_determinants!F$18*'Receipts_RR£'!G31</f>
        <v>0</v>
      </c>
      <c r="H33" s="81">
        <f>Receipts_determinants!G$18*'Receipts_RR£'!H31</f>
        <v>0</v>
      </c>
      <c r="I33" s="81">
        <f>Receipts_determinants!H$18*'Receipts_RR£'!I31</f>
        <v>0</v>
      </c>
    </row>
    <row r="34" spans="1:9">
      <c r="A34" s="91" t="s">
        <v>200</v>
      </c>
      <c r="B34" s="91" t="s">
        <v>109</v>
      </c>
      <c r="C34" s="90">
        <f>Receipts_determinants!B$19*'Receipts_RR£'!C32</f>
        <v>0</v>
      </c>
      <c r="D34" s="90">
        <f>Receipts_determinants!C$19*'Receipts_RR£'!D32</f>
        <v>0</v>
      </c>
      <c r="E34" s="90">
        <f>Receipts_determinants!D$19*'Receipts_RR£'!E32</f>
        <v>0</v>
      </c>
      <c r="F34" s="90">
        <f>Receipts_determinants!E$19*'Receipts_RR£'!F32</f>
        <v>0</v>
      </c>
      <c r="G34" s="90">
        <f>Receipts_determinants!F$19*'Receipts_RR£'!G32</f>
        <v>0</v>
      </c>
      <c r="H34" s="90">
        <f>Receipts_determinants!G$19*'Receipts_RR£'!H32</f>
        <v>0</v>
      </c>
      <c r="I34" s="90">
        <f>Receipts_determinants!H$19*'Receipts_RR£'!I32</f>
        <v>0</v>
      </c>
    </row>
    <row r="35" spans="1:9">
      <c r="A35" s="61"/>
      <c r="B35" s="61" t="s">
        <v>121</v>
      </c>
      <c r="C35" s="81">
        <f>Receipts_determinants!B$19*'Receipts_RR£'!C33</f>
        <v>0</v>
      </c>
      <c r="D35" s="81">
        <f>Receipts_determinants!C$19*'Receipts_RR£'!D33</f>
        <v>0</v>
      </c>
      <c r="E35" s="81">
        <f>Receipts_determinants!D$19*'Receipts_RR£'!E33</f>
        <v>0</v>
      </c>
      <c r="F35" s="81">
        <f>Receipts_determinants!E$19*'Receipts_RR£'!F33</f>
        <v>0</v>
      </c>
      <c r="G35" s="81">
        <f>Receipts_determinants!F$19*'Receipts_RR£'!G33</f>
        <v>0</v>
      </c>
      <c r="H35" s="81">
        <f>Receipts_determinants!G$19*'Receipts_RR£'!H33</f>
        <v>0</v>
      </c>
      <c r="I35" s="81">
        <f>Receipts_determinants!H$19*'Receipts_RR£'!I33</f>
        <v>0</v>
      </c>
    </row>
    <row r="36" spans="1:9">
      <c r="A36" s="92"/>
      <c r="B36" s="92" t="s">
        <v>110</v>
      </c>
      <c r="C36" s="62">
        <f>Receipts_determinants!B$19*'Receipts_RR£'!C34</f>
        <v>0</v>
      </c>
      <c r="D36" s="62">
        <f>Receipts_determinants!C$19*'Receipts_RR£'!D34</f>
        <v>0</v>
      </c>
      <c r="E36" s="62">
        <f>Receipts_determinants!D$19*'Receipts_RR£'!E34</f>
        <v>0</v>
      </c>
      <c r="F36" s="62">
        <f>Receipts_determinants!E$19*'Receipts_RR£'!F34</f>
        <v>0</v>
      </c>
      <c r="G36" s="62">
        <f>Receipts_determinants!F$19*'Receipts_RR£'!G34</f>
        <v>0</v>
      </c>
      <c r="H36" s="62">
        <f>Receipts_determinants!G$19*'Receipts_RR£'!H34</f>
        <v>0</v>
      </c>
      <c r="I36" s="62">
        <f>Receipts_determinants!H$19*'Receipts_RR£'!I34</f>
        <v>0</v>
      </c>
    </row>
    <row r="37" spans="1:9">
      <c r="A37" s="61" t="s">
        <v>201</v>
      </c>
      <c r="B37" s="61" t="s">
        <v>109</v>
      </c>
      <c r="C37" s="81">
        <f>Receipts_determinants!B$20*'Receipts_RR£'!C35</f>
        <v>0</v>
      </c>
      <c r="D37" s="81">
        <f>Receipts_determinants!C$20*'Receipts_RR£'!D35</f>
        <v>0</v>
      </c>
      <c r="E37" s="81">
        <f>Receipts_determinants!D$20*'Receipts_RR£'!E35</f>
        <v>0</v>
      </c>
      <c r="F37" s="81">
        <f>Receipts_determinants!E$20*'Receipts_RR£'!F35</f>
        <v>0</v>
      </c>
      <c r="G37" s="81">
        <f>Receipts_determinants!F$20*'Receipts_RR£'!G35</f>
        <v>0</v>
      </c>
      <c r="H37" s="81">
        <f>Receipts_determinants!G$20*'Receipts_RR£'!H35</f>
        <v>0</v>
      </c>
      <c r="I37" s="81">
        <f>Receipts_determinants!H$20*'Receipts_RR£'!I35</f>
        <v>0</v>
      </c>
    </row>
    <row r="38" spans="1:9">
      <c r="A38" s="92"/>
      <c r="B38" s="92" t="s">
        <v>121</v>
      </c>
      <c r="C38" s="62">
        <f>Receipts_determinants!B$20*'Receipts_RR£'!C36</f>
        <v>0</v>
      </c>
      <c r="D38" s="62">
        <f>Receipts_determinants!C$20*'Receipts_RR£'!D36</f>
        <v>0</v>
      </c>
      <c r="E38" s="62">
        <f>Receipts_determinants!D$20*'Receipts_RR£'!E36</f>
        <v>0</v>
      </c>
      <c r="F38" s="62">
        <f>Receipts_determinants!E$20*'Receipts_RR£'!F36</f>
        <v>0</v>
      </c>
      <c r="G38" s="62">
        <f>Receipts_determinants!F$20*'Receipts_RR£'!G36</f>
        <v>0</v>
      </c>
      <c r="H38" s="62">
        <f>Receipts_determinants!G$20*'Receipts_RR£'!H36</f>
        <v>0</v>
      </c>
      <c r="I38" s="62">
        <f>Receipts_determinants!H$20*'Receipts_RR£'!I36</f>
        <v>0</v>
      </c>
    </row>
    <row r="39" spans="1:9">
      <c r="A39" s="34" t="s">
        <v>203</v>
      </c>
      <c r="B39" s="61" t="s">
        <v>122</v>
      </c>
      <c r="C39" s="81">
        <f>Receipts_determinants!B$22*'Receipts_RR£'!C37</f>
        <v>0</v>
      </c>
      <c r="D39" s="81">
        <f>Receipts_determinants!C$22*'Receipts_RR£'!D37</f>
        <v>0</v>
      </c>
      <c r="E39" s="81">
        <f>Receipts_determinants!D$22*'Receipts_RR£'!E37</f>
        <v>0</v>
      </c>
      <c r="F39" s="81">
        <f>Receipts_determinants!E$22*'Receipts_RR£'!F37</f>
        <v>0</v>
      </c>
      <c r="G39" s="81">
        <f>Receipts_determinants!F$22*'Receipts_RR£'!G37</f>
        <v>0</v>
      </c>
      <c r="H39" s="81">
        <f>Receipts_determinants!G$22*'Receipts_RR£'!H37</f>
        <v>0</v>
      </c>
      <c r="I39" s="81">
        <f>Receipts_determinants!H$22*'Receipts_RR£'!I37</f>
        <v>0</v>
      </c>
    </row>
    <row r="40" spans="1:9">
      <c r="A40" s="91" t="s">
        <v>204</v>
      </c>
      <c r="B40" s="91" t="s">
        <v>109</v>
      </c>
      <c r="C40" s="90">
        <f>(Receipts_determinants!B$23*'Receipts_RR£'!C38)/0.05</f>
        <v>0</v>
      </c>
      <c r="D40" s="90">
        <f>(Receipts_determinants!C$23*'Receipts_RR£'!D38)/0.05</f>
        <v>0</v>
      </c>
      <c r="E40" s="90">
        <f>(Receipts_determinants!D$23*'Receipts_RR£'!E38)/0.05</f>
        <v>0</v>
      </c>
      <c r="F40" s="90">
        <f>(Receipts_determinants!E$23*'Receipts_RR£'!F38)/0.05</f>
        <v>0</v>
      </c>
      <c r="G40" s="90">
        <f>(Receipts_determinants!F$23*'Receipts_RR£'!G38)/0.05</f>
        <v>0</v>
      </c>
      <c r="H40" s="90">
        <f>(Receipts_determinants!G$23*'Receipts_RR£'!H38)/0.05</f>
        <v>0</v>
      </c>
      <c r="I40" s="90">
        <f>(Receipts_determinants!H$23*'Receipts_RR£'!I38)/0.05</f>
        <v>0</v>
      </c>
    </row>
    <row r="41" spans="1:9">
      <c r="A41" s="92"/>
      <c r="B41" s="92" t="s">
        <v>110</v>
      </c>
      <c r="C41" s="62">
        <f>Receipts_determinants!B$23*'Receipts_RR£'!C39</f>
        <v>0</v>
      </c>
      <c r="D41" s="62">
        <f>Receipts_determinants!C$23*'Receipts_RR£'!D39</f>
        <v>0</v>
      </c>
      <c r="E41" s="62">
        <f>Receipts_determinants!D$23*'Receipts_RR£'!E39</f>
        <v>0</v>
      </c>
      <c r="F41" s="62">
        <f>Receipts_determinants!E$23*'Receipts_RR£'!F39</f>
        <v>0</v>
      </c>
      <c r="G41" s="62">
        <f>Receipts_determinants!F$23*'Receipts_RR£'!G39</f>
        <v>0</v>
      </c>
      <c r="H41" s="62">
        <f>Receipts_determinants!G$23*'Receipts_RR£'!H39</f>
        <v>0</v>
      </c>
      <c r="I41" s="62">
        <f>Receipts_determinants!H$23*'Receipts_RR£'!I39</f>
        <v>0</v>
      </c>
    </row>
    <row r="42" spans="1:9">
      <c r="A42" s="61" t="s">
        <v>194</v>
      </c>
      <c r="B42" s="61" t="s">
        <v>110</v>
      </c>
      <c r="C42" s="81">
        <f>Receipts_determinants!B$24*'Receipts_RR£'!C40</f>
        <v>0</v>
      </c>
      <c r="D42" s="81">
        <f>Receipts_determinants!C$24*'Receipts_RR£'!D40</f>
        <v>5.4908478020730294E-12</v>
      </c>
      <c r="E42" s="81">
        <f>Receipts_determinants!D$24*'Receipts_RR£'!E40</f>
        <v>5.4789709196463099E-12</v>
      </c>
      <c r="F42" s="81">
        <f>Receipts_determinants!E$24*'Receipts_RR£'!F40</f>
        <v>5.986595359180948E-12</v>
      </c>
      <c r="G42" s="81">
        <f>Receipts_determinants!F$24*'Receipts_RR£'!G40</f>
        <v>0</v>
      </c>
      <c r="H42" s="81">
        <f>Receipts_determinants!G$24*'Receipts_RR£'!H40</f>
        <v>0</v>
      </c>
      <c r="I42" s="81">
        <f>Receipts_determinants!H$24*'Receipts_RR£'!I40</f>
        <v>0</v>
      </c>
    </row>
    <row r="43" spans="1:9">
      <c r="A43" s="61"/>
      <c r="B43" s="61" t="s">
        <v>116</v>
      </c>
      <c r="C43" s="81">
        <f>Receipts_determinants!B$24*'Receipts_RR£'!C41</f>
        <v>4.0892830597479158E-13</v>
      </c>
      <c r="D43" s="81">
        <f>Receipts_determinants!C$24*'Receipts_RR£'!D41</f>
        <v>3.0146077623747509E-12</v>
      </c>
      <c r="E43" s="81">
        <f>Receipts_determinants!D$24*'Receipts_RR£'!E41</f>
        <v>2.9567774968727609E-12</v>
      </c>
      <c r="F43" s="81">
        <f>Receipts_determinants!E$24*'Receipts_RR£'!F41</f>
        <v>2.5681643759605283E-12</v>
      </c>
      <c r="G43" s="81">
        <f>Receipts_determinants!F$24*'Receipts_RR£'!G41</f>
        <v>0</v>
      </c>
      <c r="H43" s="81">
        <f>Receipts_determinants!G$24*'Receipts_RR£'!H41</f>
        <v>0</v>
      </c>
      <c r="I43" s="81">
        <f>Receipts_determinants!H$24*'Receipts_RR£'!I41</f>
        <v>0</v>
      </c>
    </row>
    <row r="44" spans="1:9">
      <c r="A44" s="61"/>
      <c r="B44" s="61" t="s">
        <v>115</v>
      </c>
      <c r="C44" s="81">
        <f>Receipts_determinants!B$24*'Receipts_RR£'!C42</f>
        <v>8.8431397710542444E-14</v>
      </c>
      <c r="D44" s="81">
        <f>Receipts_determinants!C$24*'Receipts_RR£'!D42</f>
        <v>4.3784737860865569E-13</v>
      </c>
      <c r="E44" s="81">
        <f>Receipts_determinants!D$24*'Receipts_RR£'!E42</f>
        <v>4.3784737860865569E-13</v>
      </c>
      <c r="F44" s="81">
        <f>Receipts_determinants!E$24*'Receipts_RR£'!F42</f>
        <v>4.3784737860865569E-13</v>
      </c>
      <c r="G44" s="81">
        <f>Receipts_determinants!F$24*'Receipts_RR£'!G42</f>
        <v>0</v>
      </c>
      <c r="H44" s="81">
        <f>Receipts_determinants!G$24*'Receipts_RR£'!H42</f>
        <v>0</v>
      </c>
      <c r="I44" s="81">
        <f>Receipts_determinants!H$24*'Receipts_RR£'!I42</f>
        <v>0</v>
      </c>
    </row>
    <row r="45" spans="1:9">
      <c r="A45" s="61"/>
      <c r="B45" s="61" t="s">
        <v>120</v>
      </c>
      <c r="C45" s="81">
        <f>Receipts_determinants!B$24*'Receipts_RR£'!C43</f>
        <v>0</v>
      </c>
      <c r="D45" s="81">
        <f>Receipts_determinants!C$24*'Receipts_RR£'!D43</f>
        <v>1.4030426342888481E-12</v>
      </c>
      <c r="E45" s="81">
        <f>Receipts_determinants!D$24*'Receipts_RR£'!E43</f>
        <v>1.3953570631351012E-12</v>
      </c>
      <c r="F45" s="81">
        <f>Receipts_determinants!E$24*'Receipts_RR£'!F43</f>
        <v>3.3847656891576674E-12</v>
      </c>
      <c r="G45" s="81">
        <f>Receipts_determinants!F$24*'Receipts_RR£'!G43</f>
        <v>0</v>
      </c>
      <c r="H45" s="81">
        <f>Receipts_determinants!G$24*'Receipts_RR£'!H43</f>
        <v>0</v>
      </c>
      <c r="I45" s="81">
        <f>Receipts_determinants!H$24*'Receipts_RR£'!I43</f>
        <v>0</v>
      </c>
    </row>
    <row r="46" spans="1:9">
      <c r="A46" s="61"/>
      <c r="B46" s="61" t="s">
        <v>119</v>
      </c>
      <c r="C46" s="81">
        <f>Receipts_determinants!B$24*'Receipts_RR£'!C44</f>
        <v>0</v>
      </c>
      <c r="D46" s="81">
        <f>Receipts_determinants!C$24*'Receipts_RR£'!D44</f>
        <v>0</v>
      </c>
      <c r="E46" s="81">
        <f>Receipts_determinants!D$24*'Receipts_RR£'!E44</f>
        <v>2.1586814077204913E-13</v>
      </c>
      <c r="F46" s="81">
        <f>Receipts_determinants!E$24*'Receipts_RR£'!F44</f>
        <v>2.2204460492503131E-13</v>
      </c>
      <c r="G46" s="81">
        <f>Receipts_determinants!F$24*'Receipts_RR£'!G44</f>
        <v>0</v>
      </c>
      <c r="H46" s="81">
        <f>Receipts_determinants!G$24*'Receipts_RR£'!H44</f>
        <v>0</v>
      </c>
      <c r="I46" s="81">
        <f>Receipts_determinants!H$24*'Receipts_RR£'!I44</f>
        <v>0</v>
      </c>
    </row>
    <row r="47" spans="1:9">
      <c r="A47" s="92"/>
      <c r="B47" s="92" t="s">
        <v>117</v>
      </c>
      <c r="C47" s="62">
        <f>Receipts_determinants!B$24*'Receipts_RR£'!C45</f>
        <v>0</v>
      </c>
      <c r="D47" s="62">
        <f>Receipts_determinants!C$24*'Receipts_RR£'!D45</f>
        <v>0</v>
      </c>
      <c r="E47" s="62">
        <f>Receipts_determinants!D$24*'Receipts_RR£'!E45</f>
        <v>3.3280806724333047E-13</v>
      </c>
      <c r="F47" s="62">
        <f>Receipts_determinants!E$24*'Receipts_RR£'!F45</f>
        <v>3.4820566051642908E-13</v>
      </c>
      <c r="G47" s="62">
        <f>Receipts_determinants!F$24*'Receipts_RR£'!G45</f>
        <v>0</v>
      </c>
      <c r="H47" s="62">
        <f>Receipts_determinants!G$24*'Receipts_RR£'!H45</f>
        <v>0</v>
      </c>
      <c r="I47" s="62">
        <f>Receipts_determinants!H$24*'Receipts_RR£'!I45</f>
        <v>0</v>
      </c>
    </row>
    <row r="48" spans="1:9">
      <c r="A48" s="61" t="s">
        <v>231</v>
      </c>
      <c r="B48" s="61" t="s">
        <v>129</v>
      </c>
      <c r="C48" s="81">
        <f>Receipts_determinants!B$25*'Receipts_RR£'!C46</f>
        <v>0</v>
      </c>
      <c r="D48" s="81">
        <f>Receipts_determinants!C$25*'Receipts_RR£'!D46</f>
        <v>0</v>
      </c>
      <c r="E48" s="81">
        <f>Receipts_determinants!D$25*'Receipts_RR£'!E46</f>
        <v>0</v>
      </c>
      <c r="F48" s="81">
        <f>Receipts_determinants!E$25*'Receipts_RR£'!F46</f>
        <v>0</v>
      </c>
      <c r="G48" s="81">
        <f>Receipts_determinants!F$25*'Receipts_RR£'!G46</f>
        <v>-1.8666518057846189E-11</v>
      </c>
      <c r="H48" s="81">
        <f>Receipts_determinants!G$25*'Receipts_RR£'!H46</f>
        <v>-2.0302277123162155E-11</v>
      </c>
      <c r="I48" s="81">
        <f>Receipts_determinants!H$25*'Receipts_RR£'!I46</f>
        <v>-4.416275762928573E-11</v>
      </c>
    </row>
    <row r="49" spans="1:9">
      <c r="A49" s="91" t="s">
        <v>206</v>
      </c>
      <c r="B49" s="91" t="s">
        <v>116</v>
      </c>
      <c r="C49" s="90">
        <f>Receipts_determinants!B$26*'Receipts_RR£'!C47</f>
        <v>0</v>
      </c>
      <c r="D49" s="90">
        <f>Receipts_determinants!C$26*'Receipts_RR£'!D47</f>
        <v>0</v>
      </c>
      <c r="E49" s="90">
        <f>Receipts_determinants!D$26*'Receipts_RR£'!E47</f>
        <v>0</v>
      </c>
      <c r="F49" s="90">
        <f>Receipts_determinants!E$26*'Receipts_RR£'!F47</f>
        <v>0</v>
      </c>
      <c r="G49" s="90">
        <f>Receipts_determinants!F$26*'Receipts_RR£'!G47</f>
        <v>0</v>
      </c>
      <c r="H49" s="90">
        <f>Receipts_determinants!G$26*'Receipts_RR£'!H47</f>
        <v>0</v>
      </c>
      <c r="I49" s="90">
        <f>Receipts_determinants!H$26*'Receipts_RR£'!I47</f>
        <v>0</v>
      </c>
    </row>
    <row r="50" spans="1:9">
      <c r="A50" s="61"/>
      <c r="B50" s="61" t="s">
        <v>115</v>
      </c>
      <c r="C50" s="81">
        <f>Receipts_determinants!B$26*'Receipts_RR£'!C48</f>
        <v>0</v>
      </c>
      <c r="D50" s="81">
        <f>Receipts_determinants!C$26*'Receipts_RR£'!D48</f>
        <v>0</v>
      </c>
      <c r="E50" s="81">
        <f>Receipts_determinants!D$26*'Receipts_RR£'!E48</f>
        <v>0</v>
      </c>
      <c r="F50" s="81">
        <f>Receipts_determinants!E$26*'Receipts_RR£'!F48</f>
        <v>0</v>
      </c>
      <c r="G50" s="81">
        <f>Receipts_determinants!F$26*'Receipts_RR£'!G48</f>
        <v>0</v>
      </c>
      <c r="H50" s="81">
        <f>Receipts_determinants!G$26*'Receipts_RR£'!H48</f>
        <v>0</v>
      </c>
      <c r="I50" s="81">
        <f>Receipts_determinants!H$26*'Receipts_RR£'!I48</f>
        <v>0</v>
      </c>
    </row>
    <row r="51" spans="1:9">
      <c r="A51" s="61"/>
      <c r="B51" s="61" t="s">
        <v>118</v>
      </c>
      <c r="C51" s="81">
        <f>Receipts_determinants!B$26*'Receipts_RR£'!C49</f>
        <v>0</v>
      </c>
      <c r="D51" s="81">
        <f>Receipts_determinants!C$26*'Receipts_RR£'!D49</f>
        <v>0</v>
      </c>
      <c r="E51" s="81">
        <f>Receipts_determinants!D$26*'Receipts_RR£'!E49</f>
        <v>0</v>
      </c>
      <c r="F51" s="81">
        <f>Receipts_determinants!E$26*'Receipts_RR£'!F49</f>
        <v>0</v>
      </c>
      <c r="G51" s="81">
        <f>Receipts_determinants!F$26*'Receipts_RR£'!G49</f>
        <v>0</v>
      </c>
      <c r="H51" s="81">
        <f>Receipts_determinants!G$26*'Receipts_RR£'!H49</f>
        <v>0</v>
      </c>
      <c r="I51" s="81">
        <f>Receipts_determinants!H$26*'Receipts_RR£'!I49</f>
        <v>0</v>
      </c>
    </row>
    <row r="52" spans="1:9">
      <c r="A52" s="61"/>
      <c r="B52" s="61" t="s">
        <v>111</v>
      </c>
      <c r="C52" s="81">
        <f>Receipts_determinants!B$26*'Receipts_RR£'!C50</f>
        <v>0</v>
      </c>
      <c r="D52" s="81">
        <f>Receipts_determinants!C$26*'Receipts_RR£'!D50</f>
        <v>0</v>
      </c>
      <c r="E52" s="81">
        <f>Receipts_determinants!D$26*'Receipts_RR£'!E50</f>
        <v>0</v>
      </c>
      <c r="F52" s="81">
        <f>Receipts_determinants!E$26*'Receipts_RR£'!F50</f>
        <v>0</v>
      </c>
      <c r="G52" s="81">
        <f>Receipts_determinants!F$26*'Receipts_RR£'!G50</f>
        <v>0</v>
      </c>
      <c r="H52" s="81">
        <f>Receipts_determinants!G$26*'Receipts_RR£'!H50</f>
        <v>0</v>
      </c>
      <c r="I52" s="81">
        <f>Receipts_determinants!H$26*'Receipts_RR£'!I50</f>
        <v>0</v>
      </c>
    </row>
    <row r="53" spans="1:9">
      <c r="A53" s="61"/>
      <c r="B53" s="73" t="s">
        <v>122</v>
      </c>
      <c r="C53" s="81">
        <f>Receipts_determinants!B$26*'Receipts_RR£'!C51</f>
        <v>0</v>
      </c>
      <c r="D53" s="81">
        <f>Receipts_determinants!C$26*'Receipts_RR£'!D51</f>
        <v>0</v>
      </c>
      <c r="E53" s="81">
        <f>Receipts_determinants!D$26*'Receipts_RR£'!E51</f>
        <v>0</v>
      </c>
      <c r="F53" s="81">
        <f>Receipts_determinants!E$26*'Receipts_RR£'!F51</f>
        <v>0</v>
      </c>
      <c r="G53" s="81">
        <f>Receipts_determinants!F$26*'Receipts_RR£'!G51</f>
        <v>0</v>
      </c>
      <c r="H53" s="81">
        <f>Receipts_determinants!G$26*'Receipts_RR£'!H51</f>
        <v>0</v>
      </c>
      <c r="I53" s="81">
        <f>Receipts_determinants!H$26*'Receipts_RR£'!I51</f>
        <v>0</v>
      </c>
    </row>
    <row r="54" spans="1:9">
      <c r="A54" s="92"/>
      <c r="B54" s="73" t="s">
        <v>125</v>
      </c>
      <c r="C54" s="62">
        <f>Receipts_determinants!B$26*'Receipts_RR£'!C52</f>
        <v>0</v>
      </c>
      <c r="D54" s="62">
        <f>Receipts_determinants!C$26*'Receipts_RR£'!D52</f>
        <v>0</v>
      </c>
      <c r="E54" s="62">
        <f>Receipts_determinants!D$26*'Receipts_RR£'!E52</f>
        <v>0</v>
      </c>
      <c r="F54" s="62">
        <f>Receipts_determinants!E$26*'Receipts_RR£'!F52</f>
        <v>0</v>
      </c>
      <c r="G54" s="62">
        <f>Receipts_determinants!F$26*'Receipts_RR£'!G52</f>
        <v>0</v>
      </c>
      <c r="H54" s="62">
        <f>Receipts_determinants!G$26*'Receipts_RR£'!H52</f>
        <v>0</v>
      </c>
      <c r="I54" s="62">
        <f>Receipts_determinants!H$26*'Receipts_RR£'!I52</f>
        <v>0</v>
      </c>
    </row>
    <row r="55" spans="1:9">
      <c r="A55" s="61" t="s">
        <v>234</v>
      </c>
      <c r="B55" s="61" t="s">
        <v>104</v>
      </c>
      <c r="C55" s="81">
        <v>0</v>
      </c>
      <c r="D55" s="81">
        <f>Receipts_determinants!B$32*'Receipts_RR£'!D53</f>
        <v>0</v>
      </c>
      <c r="E55" s="81">
        <f>Receipts_determinants!C$32*'Receipts_RR£'!E53</f>
        <v>0</v>
      </c>
      <c r="F55" s="81">
        <f>Receipts_determinants!D$32*'Receipts_RR£'!F53</f>
        <v>0</v>
      </c>
      <c r="G55" s="81">
        <f>Receipts_determinants!E$32*'Receipts_RR£'!G53</f>
        <v>0</v>
      </c>
      <c r="H55" s="81">
        <f>Receipts_determinants!F$32*'Receipts_RR£'!H53</f>
        <v>0</v>
      </c>
      <c r="I55" s="81">
        <f>Receipts_determinants!G$32*'Receipts_RR£'!I53</f>
        <v>0</v>
      </c>
    </row>
    <row r="56" spans="1:9">
      <c r="A56" s="61"/>
      <c r="B56" s="61" t="s">
        <v>106</v>
      </c>
      <c r="C56" s="81">
        <v>0</v>
      </c>
      <c r="D56" s="81">
        <f>Receipts_determinants!B$32*'Receipts_RR£'!D54</f>
        <v>0</v>
      </c>
      <c r="E56" s="81">
        <f>Receipts_determinants!C$32*'Receipts_RR£'!E54</f>
        <v>0</v>
      </c>
      <c r="F56" s="81">
        <f>Receipts_determinants!D$32*'Receipts_RR£'!F54</f>
        <v>0</v>
      </c>
      <c r="G56" s="81">
        <f>Receipts_determinants!E$32*'Receipts_RR£'!G54</f>
        <v>0</v>
      </c>
      <c r="H56" s="81">
        <f>Receipts_determinants!F$32*'Receipts_RR£'!H54</f>
        <v>0</v>
      </c>
      <c r="I56" s="81">
        <f>Receipts_determinants!G$32*'Receipts_RR£'!I54</f>
        <v>0</v>
      </c>
    </row>
    <row r="57" spans="1:9">
      <c r="A57" s="92"/>
      <c r="B57" s="92" t="s">
        <v>105</v>
      </c>
      <c r="C57" s="62">
        <v>0</v>
      </c>
      <c r="D57" s="62">
        <f>Receipts_determinants!B$32*'Receipts_RR£'!D55</f>
        <v>0</v>
      </c>
      <c r="E57" s="62">
        <f>Receipts_determinants!C$32*'Receipts_RR£'!E55</f>
        <v>0</v>
      </c>
      <c r="F57" s="62">
        <f>Receipts_determinants!D$32*'Receipts_RR£'!F55</f>
        <v>0</v>
      </c>
      <c r="G57" s="62">
        <f>Receipts_determinants!E$32*'Receipts_RR£'!G55</f>
        <v>0</v>
      </c>
      <c r="H57" s="62">
        <f>Receipts_determinants!F$32*'Receipts_RR£'!H55</f>
        <v>0</v>
      </c>
      <c r="I57" s="62">
        <f>Receipts_determinants!G$32*'Receipts_RR£'!I55</f>
        <v>0</v>
      </c>
    </row>
    <row r="58" spans="1:9">
      <c r="A58" s="92" t="s">
        <v>236</v>
      </c>
      <c r="B58" s="92" t="s">
        <v>129</v>
      </c>
      <c r="C58" s="62">
        <f>Receipts_determinants!B$28*'Receipts_RR£'!C56</f>
        <v>0</v>
      </c>
      <c r="D58" s="62">
        <f>Receipts_determinants!C$28*'Receipts_RR£'!D56</f>
        <v>0</v>
      </c>
      <c r="E58" s="62">
        <f>Receipts_determinants!D$28*'Receipts_RR£'!E56</f>
        <v>0</v>
      </c>
      <c r="F58" s="62">
        <f>Receipts_determinants!E$28*'Receipts_RR£'!F56</f>
        <v>0</v>
      </c>
      <c r="G58" s="62">
        <f>Receipts_determinants!F$28*'Receipts_RR£'!G56</f>
        <v>0</v>
      </c>
      <c r="H58" s="62">
        <f>Receipts_determinants!G$28*'Receipts_RR£'!H56</f>
        <v>0</v>
      </c>
      <c r="I58" s="62">
        <f>Receipts_determinants!H$28*'Receipts_RR£'!I56</f>
        <v>0</v>
      </c>
    </row>
    <row r="59" spans="1:9">
      <c r="A59" s="93" t="s">
        <v>238</v>
      </c>
      <c r="B59" s="93" t="s">
        <v>105</v>
      </c>
      <c r="C59" s="94">
        <f>Receipts_determinants!B$29*'Receipts_RR£'!C57</f>
        <v>0</v>
      </c>
      <c r="D59" s="94">
        <f>Receipts_determinants!C$29*'Receipts_RR£'!D57</f>
        <v>0</v>
      </c>
      <c r="E59" s="94">
        <f>Receipts_determinants!D$29*'Receipts_RR£'!E57</f>
        <v>0</v>
      </c>
      <c r="F59" s="94">
        <f>Receipts_determinants!E$29*'Receipts_RR£'!F57</f>
        <v>0</v>
      </c>
      <c r="G59" s="94">
        <f>Receipts_determinants!F$29*'Receipts_RR£'!G57</f>
        <v>0</v>
      </c>
      <c r="H59" s="94">
        <f>Receipts_determinants!G$29*'Receipts_RR£'!H57</f>
        <v>0</v>
      </c>
      <c r="I59" s="94">
        <f>Receipts_determinants!H$29*'Receipts_RR£'!I57</f>
        <v>0</v>
      </c>
    </row>
    <row r="60" spans="1:9">
      <c r="A60" s="93" t="s">
        <v>66</v>
      </c>
      <c r="B60" s="95" t="s">
        <v>126</v>
      </c>
      <c r="C60" s="62">
        <f>Receipts_determinants!B30*'Receipts_RR£'!C58</f>
        <v>0</v>
      </c>
      <c r="D60" s="62">
        <f>Receipts_determinants!C30*'Receipts_RR£'!D58</f>
        <v>0</v>
      </c>
      <c r="E60" s="62">
        <f>Receipts_determinants!D30*'Receipts_RR£'!E58</f>
        <v>0</v>
      </c>
      <c r="F60" s="62">
        <f>Receipts_determinants!E30*'Receipts_RR£'!F58</f>
        <v>0</v>
      </c>
      <c r="G60" s="62">
        <f>Receipts_determinants!F30*'Receipts_RR£'!G58</f>
        <v>0</v>
      </c>
      <c r="H60" s="62">
        <f>Receipts_determinants!G30*'Receipts_RR£'!H58</f>
        <v>0</v>
      </c>
      <c r="I60" s="62">
        <f>Receipts_determinants!H30*'Receipts_RR£'!I58</f>
        <v>0</v>
      </c>
    </row>
    <row r="61" spans="1:9">
      <c r="A61" s="91" t="s">
        <v>67</v>
      </c>
      <c r="B61" s="91" t="s">
        <v>113</v>
      </c>
      <c r="C61" s="90">
        <f>Receipts_determinants!B31*'Receipts_RR£'!C59</f>
        <v>0</v>
      </c>
      <c r="D61" s="90">
        <f>Receipts_determinants!C31*'Receipts_RR£'!D59</f>
        <v>0</v>
      </c>
      <c r="E61" s="90">
        <f>Receipts_determinants!D31*'Receipts_RR£'!E59</f>
        <v>0</v>
      </c>
      <c r="F61" s="90">
        <f>Receipts_determinants!E31*'Receipts_RR£'!F59</f>
        <v>0</v>
      </c>
      <c r="G61" s="90">
        <f>Receipts_determinants!F31*'Receipts_RR£'!G59</f>
        <v>0</v>
      </c>
      <c r="H61" s="90">
        <f>Receipts_determinants!G31*'Receipts_RR£'!H59</f>
        <v>0</v>
      </c>
      <c r="I61" s="90">
        <f>Receipts_determinants!H31*'Receipts_RR£'!I59</f>
        <v>0</v>
      </c>
    </row>
    <row r="63" spans="1:9">
      <c r="E63" s="41"/>
    </row>
  </sheetData>
  <hyperlinks>
    <hyperlink ref="A1" location="Notes!A1" display="Back to contents" xr:uid="{545BBB05-EB12-40C8-A2CD-7EBAC2EC6321}"/>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B2A8D-A06F-4B62-9577-70A5E6595AB4}">
  <dimension ref="A1:Y51"/>
  <sheetViews>
    <sheetView showGridLines="0" zoomScaleNormal="100" workbookViewId="0">
      <pane xSplit="1" ySplit="7" topLeftCell="B8" activePane="bottomRight" state="frozen"/>
      <selection pane="bottomRight" activeCell="E22" sqref="E22"/>
      <selection pane="bottomLeft" activeCell="A2" sqref="A2"/>
      <selection pane="topRight" activeCell="C1" sqref="C1"/>
    </sheetView>
  </sheetViews>
  <sheetFormatPr defaultColWidth="8.85546875" defaultRowHeight="12"/>
  <cols>
    <col min="1" max="1" width="32.28515625" style="34" bestFit="1" customWidth="1"/>
    <col min="2" max="16384" width="8.85546875" style="34"/>
  </cols>
  <sheetData>
    <row r="1" spans="1:25">
      <c r="A1" s="1" t="s">
        <v>40</v>
      </c>
    </row>
    <row r="2" spans="1:25">
      <c r="A2" s="31" t="s">
        <v>250</v>
      </c>
      <c r="B2" s="31" t="s">
        <v>91</v>
      </c>
      <c r="C2" s="31" t="s">
        <v>92</v>
      </c>
      <c r="D2" s="31" t="s">
        <v>93</v>
      </c>
      <c r="E2" s="31" t="s">
        <v>94</v>
      </c>
      <c r="F2" s="31" t="s">
        <v>95</v>
      </c>
      <c r="G2" s="31" t="s">
        <v>96</v>
      </c>
      <c r="H2" s="31" t="s">
        <v>97</v>
      </c>
    </row>
    <row r="3" spans="1:25">
      <c r="A3" s="34" t="s">
        <v>103</v>
      </c>
      <c r="B3" s="41">
        <f>Receipts_effects!C2</f>
        <v>4.9735970368533403E-13</v>
      </c>
      <c r="C3" s="41">
        <f>Receipts_effects!D2</f>
        <v>1.0346345577345285E-11</v>
      </c>
      <c r="D3" s="41">
        <f>Receipts_effects!E2</f>
        <v>1.0817629066278208E-11</v>
      </c>
      <c r="E3" s="41">
        <f>Receipts_effects!F2</f>
        <v>1.2947623068349259E-11</v>
      </c>
      <c r="F3" s="41">
        <f>Receipts_effects!G2</f>
        <v>-1.8666518057846189E-11</v>
      </c>
      <c r="G3" s="41">
        <f>Receipts_effects!H2</f>
        <v>-2.0302277123162155E-11</v>
      </c>
      <c r="H3" s="41">
        <f>Receipts_effects!I2</f>
        <v>-4.416275762928573E-11</v>
      </c>
    </row>
    <row r="4" spans="1:25">
      <c r="A4" s="82" t="s">
        <v>251</v>
      </c>
      <c r="B4" s="83">
        <f t="shared" ref="B4:G4" si="0">B3-B30</f>
        <v>4.9735970368533403E-13</v>
      </c>
      <c r="C4" s="83">
        <f t="shared" si="0"/>
        <v>1.0346345577345285E-11</v>
      </c>
      <c r="D4" s="83">
        <f t="shared" si="0"/>
        <v>1.0817629066278208E-11</v>
      </c>
      <c r="E4" s="83">
        <f t="shared" si="0"/>
        <v>1.2947623068349259E-11</v>
      </c>
      <c r="F4" s="83">
        <f t="shared" si="0"/>
        <v>0</v>
      </c>
      <c r="G4" s="83">
        <f t="shared" si="0"/>
        <v>0</v>
      </c>
      <c r="H4" s="83">
        <f t="shared" ref="H4" si="1">H3-H30</f>
        <v>0</v>
      </c>
    </row>
    <row r="5" spans="1:25">
      <c r="A5" s="82" t="s">
        <v>252</v>
      </c>
      <c r="B5" s="83">
        <f t="shared" ref="B5:G5" si="2">B30</f>
        <v>0</v>
      </c>
      <c r="C5" s="83">
        <f t="shared" si="2"/>
        <v>0</v>
      </c>
      <c r="D5" s="83">
        <f t="shared" si="2"/>
        <v>0</v>
      </c>
      <c r="E5" s="83">
        <f t="shared" si="2"/>
        <v>0</v>
      </c>
      <c r="F5" s="83">
        <f t="shared" si="2"/>
        <v>-1.8666518057846189E-11</v>
      </c>
      <c r="G5" s="83">
        <f t="shared" si="2"/>
        <v>-2.0302277123162155E-11</v>
      </c>
      <c r="H5" s="83">
        <f t="shared" ref="H5" si="3">H30</f>
        <v>-4.416275762928573E-11</v>
      </c>
    </row>
    <row r="7" spans="1:25">
      <c r="A7" s="31" t="s">
        <v>210</v>
      </c>
      <c r="B7" s="31" t="s">
        <v>91</v>
      </c>
      <c r="C7" s="31" t="s">
        <v>92</v>
      </c>
      <c r="D7" s="31" t="s">
        <v>93</v>
      </c>
      <c r="E7" s="31" t="s">
        <v>94</v>
      </c>
      <c r="F7" s="31" t="s">
        <v>95</v>
      </c>
      <c r="G7" s="31" t="s">
        <v>96</v>
      </c>
      <c r="H7" s="31" t="s">
        <v>97</v>
      </c>
    </row>
    <row r="8" spans="1:25">
      <c r="A8" s="34" t="s">
        <v>104</v>
      </c>
      <c r="B8" s="41">
        <f>SUMIF(Receipts_effects!$B$5:$B$61,$A8,Receipts_effects!C$5:C$61)</f>
        <v>0</v>
      </c>
      <c r="C8" s="41">
        <f>SUMIF(Receipts_effects!$B$5:$B$61,$A8,Receipts_effects!D$5:D$61)</f>
        <v>0</v>
      </c>
      <c r="D8" s="41">
        <f>SUMIF(Receipts_effects!$B$5:$B$61,$A8,Receipts_effects!E$5:E$61)</f>
        <v>0</v>
      </c>
      <c r="E8" s="41">
        <f>SUMIF(Receipts_effects!$B$5:$B$61,$A8,Receipts_effects!F$5:F$61)</f>
        <v>0</v>
      </c>
      <c r="F8" s="41">
        <f>SUMIF(Receipts_effects!$B$5:$B$61,$A8,Receipts_effects!G$5:G$61)</f>
        <v>0</v>
      </c>
      <c r="G8" s="41">
        <f>SUMIF(Receipts_effects!$B$5:$B$61,$A8,Receipts_effects!H$5:H$61)</f>
        <v>0</v>
      </c>
      <c r="H8" s="41">
        <f>SUMIF(Receipts_effects!$B$5:$B$61,$A8,Receipts_effects!I$5:I$61)</f>
        <v>0</v>
      </c>
      <c r="J8" s="41"/>
      <c r="K8" s="41"/>
      <c r="L8" s="41"/>
      <c r="M8" s="41"/>
      <c r="N8" s="41"/>
      <c r="O8" s="41"/>
      <c r="P8" s="41"/>
      <c r="R8" s="41"/>
      <c r="S8" s="41"/>
      <c r="T8" s="41"/>
      <c r="U8" s="41"/>
      <c r="V8" s="41"/>
      <c r="W8" s="41"/>
      <c r="X8" s="41"/>
      <c r="Y8" s="41"/>
    </row>
    <row r="9" spans="1:25">
      <c r="A9" s="34" t="s">
        <v>105</v>
      </c>
      <c r="B9" s="41">
        <f>SUMIF(Receipts_effects!$B$5:$B$61,$A9,Receipts_effects!C$5:C$61)</f>
        <v>0</v>
      </c>
      <c r="C9" s="41">
        <f>SUMIF(Receipts_effects!$B$5:$B$61,$A9,Receipts_effects!D$5:D$61)</f>
        <v>0</v>
      </c>
      <c r="D9" s="41">
        <f>SUMIF(Receipts_effects!$B$5:$B$61,$A9,Receipts_effects!E$5:E$61)</f>
        <v>0</v>
      </c>
      <c r="E9" s="41">
        <f>SUMIF(Receipts_effects!$B$5:$B$61,$A9,Receipts_effects!F$5:F$61)</f>
        <v>0</v>
      </c>
      <c r="F9" s="41">
        <f>SUMIF(Receipts_effects!$B$5:$B$61,$A9,Receipts_effects!G$5:G$61)</f>
        <v>0</v>
      </c>
      <c r="G9" s="41">
        <f>SUMIF(Receipts_effects!$B$5:$B$61,$A9,Receipts_effects!H$5:H$61)</f>
        <v>0</v>
      </c>
      <c r="H9" s="41">
        <f>SUMIF(Receipts_effects!$B$5:$B$61,$A9,Receipts_effects!I$5:I$61)</f>
        <v>0</v>
      </c>
      <c r="J9" s="41"/>
      <c r="K9" s="41"/>
      <c r="L9" s="41"/>
      <c r="M9" s="41"/>
      <c r="N9" s="41"/>
      <c r="O9" s="41"/>
      <c r="P9" s="41"/>
      <c r="R9" s="41"/>
      <c r="S9" s="41"/>
      <c r="T9" s="41"/>
      <c r="U9" s="41"/>
      <c r="V9" s="41"/>
      <c r="W9" s="41"/>
      <c r="X9" s="41"/>
      <c r="Y9" s="41"/>
    </row>
    <row r="10" spans="1:25">
      <c r="A10" s="34" t="s">
        <v>106</v>
      </c>
      <c r="B10" s="41">
        <f>SUMIF(Receipts_effects!$B$5:$B$61,$A10,Receipts_effects!C$5:C$61)</f>
        <v>0</v>
      </c>
      <c r="C10" s="41">
        <f>SUMIF(Receipts_effects!$B$5:$B$61,$A10,Receipts_effects!D$5:D$61)</f>
        <v>0</v>
      </c>
      <c r="D10" s="41">
        <f>SUMIF(Receipts_effects!$B$5:$B$61,$A10,Receipts_effects!E$5:E$61)</f>
        <v>0</v>
      </c>
      <c r="E10" s="41">
        <f>SUMIF(Receipts_effects!$B$5:$B$61,$A10,Receipts_effects!F$5:F$61)</f>
        <v>0</v>
      </c>
      <c r="F10" s="41">
        <f>SUMIF(Receipts_effects!$B$5:$B$61,$A10,Receipts_effects!G$5:G$61)</f>
        <v>0</v>
      </c>
      <c r="G10" s="41">
        <f>SUMIF(Receipts_effects!$B$5:$B$61,$A10,Receipts_effects!H$5:H$61)</f>
        <v>0</v>
      </c>
      <c r="H10" s="41">
        <f>SUMIF(Receipts_effects!$B$5:$B$61,$A10,Receipts_effects!I$5:I$61)</f>
        <v>0</v>
      </c>
      <c r="J10" s="41"/>
      <c r="K10" s="41"/>
      <c r="L10" s="41"/>
      <c r="M10" s="41"/>
      <c r="N10" s="41"/>
      <c r="O10" s="41"/>
      <c r="P10" s="41"/>
      <c r="R10" s="41"/>
      <c r="S10" s="41"/>
      <c r="T10" s="41"/>
      <c r="U10" s="41"/>
      <c r="V10" s="41"/>
      <c r="W10" s="41"/>
      <c r="X10" s="41"/>
      <c r="Y10" s="41"/>
    </row>
    <row r="11" spans="1:25">
      <c r="A11" s="34" t="s">
        <v>107</v>
      </c>
      <c r="B11" s="41">
        <f>SUMIF(Receipts_effects!$B$5:$B$61,$A11,Receipts_effects!C$5:C$61)</f>
        <v>0</v>
      </c>
      <c r="C11" s="41">
        <f>SUMIF(Receipts_effects!$B$5:$B$61,$A11,Receipts_effects!D$5:D$61)</f>
        <v>0</v>
      </c>
      <c r="D11" s="41">
        <f>SUMIF(Receipts_effects!$B$5:$B$61,$A11,Receipts_effects!E$5:E$61)</f>
        <v>0</v>
      </c>
      <c r="E11" s="41">
        <f>SUMIF(Receipts_effects!$B$5:$B$61,$A11,Receipts_effects!F$5:F$61)</f>
        <v>0</v>
      </c>
      <c r="F11" s="41">
        <f>SUMIF(Receipts_effects!$B$5:$B$61,$A11,Receipts_effects!G$5:G$61)</f>
        <v>0</v>
      </c>
      <c r="G11" s="41">
        <f>SUMIF(Receipts_effects!$B$5:$B$61,$A11,Receipts_effects!H$5:H$61)</f>
        <v>0</v>
      </c>
      <c r="H11" s="41">
        <f>SUMIF(Receipts_effects!$B$5:$B$61,$A11,Receipts_effects!I$5:I$61)</f>
        <v>0</v>
      </c>
      <c r="J11" s="41"/>
      <c r="K11" s="41"/>
      <c r="L11" s="41"/>
      <c r="M11" s="41"/>
      <c r="N11" s="41"/>
      <c r="O11" s="41"/>
      <c r="P11" s="41"/>
      <c r="R11" s="41"/>
      <c r="S11" s="41"/>
      <c r="T11" s="41"/>
      <c r="U11" s="41"/>
      <c r="V11" s="41"/>
      <c r="W11" s="41"/>
      <c r="X11" s="41"/>
      <c r="Y11" s="41"/>
    </row>
    <row r="12" spans="1:25">
      <c r="A12" s="34" t="s">
        <v>108</v>
      </c>
      <c r="B12" s="41">
        <f>SUMIF(Receipts_effects!$B$5:$B$61,$A12,Receipts_effects!C$5:C$61)</f>
        <v>0</v>
      </c>
      <c r="C12" s="41">
        <f>SUMIF(Receipts_effects!$B$5:$B$61,$A12,Receipts_effects!D$5:D$61)</f>
        <v>0</v>
      </c>
      <c r="D12" s="41">
        <f>SUMIF(Receipts_effects!$B$5:$B$61,$A12,Receipts_effects!E$5:E$61)</f>
        <v>0</v>
      </c>
      <c r="E12" s="41">
        <f>SUMIF(Receipts_effects!$B$5:$B$61,$A12,Receipts_effects!F$5:F$61)</f>
        <v>0</v>
      </c>
      <c r="F12" s="41">
        <f>SUMIF(Receipts_effects!$B$5:$B$61,$A12,Receipts_effects!G$5:G$61)</f>
        <v>0</v>
      </c>
      <c r="G12" s="41">
        <f>SUMIF(Receipts_effects!$B$5:$B$61,$A12,Receipts_effects!H$5:H$61)</f>
        <v>0</v>
      </c>
      <c r="H12" s="41">
        <f>SUMIF(Receipts_effects!$B$5:$B$61,$A12,Receipts_effects!I$5:I$61)</f>
        <v>0</v>
      </c>
      <c r="J12" s="41"/>
      <c r="K12" s="41"/>
      <c r="L12" s="41"/>
      <c r="M12" s="41"/>
      <c r="N12" s="41"/>
      <c r="O12" s="41"/>
      <c r="P12" s="41"/>
      <c r="R12" s="41"/>
      <c r="S12" s="41"/>
      <c r="T12" s="41"/>
      <c r="U12" s="41"/>
      <c r="V12" s="41"/>
      <c r="W12" s="41"/>
      <c r="X12" s="41"/>
      <c r="Y12" s="41"/>
    </row>
    <row r="13" spans="1:25">
      <c r="A13" s="34" t="s">
        <v>109</v>
      </c>
      <c r="B13" s="41">
        <f>SUMIF(Receipts_effects!$B$5:$B$61,$A13,Receipts_effects!C$5:C$61)</f>
        <v>0</v>
      </c>
      <c r="C13" s="41">
        <f>SUMIF(Receipts_effects!$B$5:$B$61,$A13,Receipts_effects!D$5:D$61)</f>
        <v>0</v>
      </c>
      <c r="D13" s="41">
        <f>SUMIF(Receipts_effects!$B$5:$B$61,$A13,Receipts_effects!E$5:E$61)</f>
        <v>0</v>
      </c>
      <c r="E13" s="41">
        <f>SUMIF(Receipts_effects!$B$5:$B$61,$A13,Receipts_effects!F$5:F$61)</f>
        <v>0</v>
      </c>
      <c r="F13" s="41">
        <f>SUMIF(Receipts_effects!$B$5:$B$61,$A13,Receipts_effects!G$5:G$61)</f>
        <v>0</v>
      </c>
      <c r="G13" s="41">
        <f>SUMIF(Receipts_effects!$B$5:$B$61,$A13,Receipts_effects!H$5:H$61)</f>
        <v>0</v>
      </c>
      <c r="H13" s="41">
        <f>SUMIF(Receipts_effects!$B$5:$B$61,$A13,Receipts_effects!I$5:I$61)</f>
        <v>0</v>
      </c>
      <c r="J13" s="41"/>
      <c r="K13" s="41"/>
      <c r="L13" s="41"/>
      <c r="M13" s="41"/>
      <c r="N13" s="41"/>
      <c r="O13" s="41"/>
      <c r="P13" s="41"/>
      <c r="R13" s="41"/>
      <c r="S13" s="41"/>
      <c r="T13" s="41"/>
      <c r="U13" s="41"/>
      <c r="V13" s="41"/>
      <c r="W13" s="41"/>
      <c r="X13" s="41"/>
      <c r="Y13" s="41"/>
    </row>
    <row r="14" spans="1:25">
      <c r="A14" s="34" t="s">
        <v>116</v>
      </c>
      <c r="B14" s="41">
        <f>SUMIF(Receipts_effects!$B$5:$B$61,$A14,Receipts_effects!C$5:C$61)</f>
        <v>4.0892830597479158E-13</v>
      </c>
      <c r="C14" s="41">
        <f>SUMIF(Receipts_effects!$B$5:$B$61,$A14,Receipts_effects!D$5:D$61)</f>
        <v>3.0146077623747509E-12</v>
      </c>
      <c r="D14" s="41">
        <f>SUMIF(Receipts_effects!$B$5:$B$61,$A14,Receipts_effects!E$5:E$61)</f>
        <v>2.9567774968727609E-12</v>
      </c>
      <c r="E14" s="41">
        <f>SUMIF(Receipts_effects!$B$5:$B$61,$A14,Receipts_effects!F$5:F$61)</f>
        <v>2.5681643759605283E-12</v>
      </c>
      <c r="F14" s="41">
        <f>SUMIF(Receipts_effects!$B$5:$B$61,$A14,Receipts_effects!G$5:G$61)</f>
        <v>0</v>
      </c>
      <c r="G14" s="41">
        <f>SUMIF(Receipts_effects!$B$5:$B$61,$A14,Receipts_effects!H$5:H$61)</f>
        <v>0</v>
      </c>
      <c r="H14" s="41">
        <f>SUMIF(Receipts_effects!$B$5:$B$61,$A14,Receipts_effects!I$5:I$61)</f>
        <v>0</v>
      </c>
      <c r="L14" s="41"/>
      <c r="M14" s="41"/>
      <c r="N14" s="41"/>
      <c r="O14" s="41"/>
      <c r="P14" s="41"/>
      <c r="R14" s="41"/>
      <c r="S14" s="41"/>
      <c r="T14" s="41"/>
      <c r="U14" s="41"/>
      <c r="V14" s="41"/>
      <c r="W14" s="41"/>
      <c r="X14" s="41"/>
      <c r="Y14" s="41"/>
    </row>
    <row r="15" spans="1:25">
      <c r="A15" s="34" t="s">
        <v>115</v>
      </c>
      <c r="B15" s="41">
        <f>SUMIF(Receipts_effects!$B$5:$B$61,$A15,Receipts_effects!C$5:C$61)</f>
        <v>8.8431397710542444E-14</v>
      </c>
      <c r="C15" s="41">
        <f>SUMIF(Receipts_effects!$B$5:$B$61,$A15,Receipts_effects!D$5:D$61)</f>
        <v>4.3784737860865569E-13</v>
      </c>
      <c r="D15" s="41">
        <f>SUMIF(Receipts_effects!$B$5:$B$61,$A15,Receipts_effects!E$5:E$61)</f>
        <v>4.3784737860865569E-13</v>
      </c>
      <c r="E15" s="41">
        <f>SUMIF(Receipts_effects!$B$5:$B$61,$A15,Receipts_effects!F$5:F$61)</f>
        <v>4.3784737860865569E-13</v>
      </c>
      <c r="F15" s="41">
        <f>SUMIF(Receipts_effects!$B$5:$B$61,$A15,Receipts_effects!G$5:G$61)</f>
        <v>0</v>
      </c>
      <c r="G15" s="41">
        <f>SUMIF(Receipts_effects!$B$5:$B$61,$A15,Receipts_effects!H$5:H$61)</f>
        <v>0</v>
      </c>
      <c r="H15" s="41">
        <f>SUMIF(Receipts_effects!$B$5:$B$61,$A15,Receipts_effects!I$5:I$61)</f>
        <v>0</v>
      </c>
      <c r="O15" s="41"/>
      <c r="P15" s="41"/>
      <c r="R15" s="41"/>
      <c r="S15" s="41"/>
      <c r="T15" s="41"/>
      <c r="U15" s="41"/>
      <c r="V15" s="41"/>
      <c r="W15" s="41"/>
      <c r="X15" s="41"/>
      <c r="Y15" s="41"/>
    </row>
    <row r="16" spans="1:25">
      <c r="A16" s="34" t="s">
        <v>110</v>
      </c>
      <c r="B16" s="41">
        <f>SUMIF(Receipts_effects!$B$5:$B$61,$A16,Receipts_effects!C$5:C$61)</f>
        <v>0</v>
      </c>
      <c r="C16" s="41">
        <f>SUMIF(Receipts_effects!$B$5:$B$61,$A16,Receipts_effects!D$5:D$61)</f>
        <v>5.4908478020730294E-12</v>
      </c>
      <c r="D16" s="41">
        <f>SUMIF(Receipts_effects!$B$5:$B$61,$A16,Receipts_effects!E$5:E$61)</f>
        <v>5.4789709196463099E-12</v>
      </c>
      <c r="E16" s="41">
        <f>SUMIF(Receipts_effects!$B$5:$B$61,$A16,Receipts_effects!F$5:F$61)</f>
        <v>5.986595359180948E-12</v>
      </c>
      <c r="F16" s="41">
        <f>SUMIF(Receipts_effects!$B$5:$B$61,$A16,Receipts_effects!G$5:G$61)</f>
        <v>0</v>
      </c>
      <c r="G16" s="41">
        <f>SUMIF(Receipts_effects!$B$5:$B$61,$A16,Receipts_effects!H$5:H$61)</f>
        <v>0</v>
      </c>
      <c r="H16" s="41">
        <f>SUMIF(Receipts_effects!$B$5:$B$61,$A16,Receipts_effects!I$5:I$61)</f>
        <v>0</v>
      </c>
      <c r="K16" s="41"/>
      <c r="L16" s="41"/>
      <c r="M16" s="41"/>
      <c r="N16" s="41"/>
      <c r="O16" s="41"/>
      <c r="P16" s="41"/>
      <c r="R16" s="41"/>
      <c r="S16" s="41"/>
      <c r="T16" s="41"/>
      <c r="U16" s="41"/>
      <c r="V16" s="41"/>
      <c r="W16" s="41"/>
      <c r="X16" s="41"/>
      <c r="Y16" s="41"/>
    </row>
    <row r="17" spans="1:25">
      <c r="A17" s="34" t="s">
        <v>117</v>
      </c>
      <c r="B17" s="41">
        <f>SUMIF(Receipts_effects!$B$5:$B$61,$A17,Receipts_effects!C$5:C$61)</f>
        <v>0</v>
      </c>
      <c r="C17" s="41">
        <f>SUMIF(Receipts_effects!$B$5:$B$61,$A17,Receipts_effects!D$5:D$61)</f>
        <v>0</v>
      </c>
      <c r="D17" s="41">
        <f>SUMIF(Receipts_effects!$B$5:$B$61,$A17,Receipts_effects!E$5:E$61)</f>
        <v>3.3280806724333047E-13</v>
      </c>
      <c r="E17" s="41">
        <f>SUMIF(Receipts_effects!$B$5:$B$61,$A17,Receipts_effects!F$5:F$61)</f>
        <v>3.4820566051642908E-13</v>
      </c>
      <c r="F17" s="41">
        <f>SUMIF(Receipts_effects!$B$5:$B$61,$A17,Receipts_effects!G$5:G$61)</f>
        <v>0</v>
      </c>
      <c r="G17" s="41">
        <f>SUMIF(Receipts_effects!$B$5:$B$61,$A17,Receipts_effects!H$5:H$61)</f>
        <v>0</v>
      </c>
      <c r="H17" s="41">
        <f>SUMIF(Receipts_effects!$B$5:$B$61,$A17,Receipts_effects!I$5:I$61)</f>
        <v>0</v>
      </c>
      <c r="P17" s="41"/>
      <c r="R17" s="41"/>
      <c r="S17" s="41"/>
      <c r="T17" s="41"/>
      <c r="U17" s="41"/>
      <c r="V17" s="41"/>
      <c r="W17" s="41"/>
      <c r="X17" s="41"/>
      <c r="Y17" s="41"/>
    </row>
    <row r="18" spans="1:25">
      <c r="A18" s="34" t="s">
        <v>113</v>
      </c>
      <c r="B18" s="41">
        <f>SUMIF(Receipts_effects!$B$5:$B$61,$A18,Receipts_effects!C$5:C$61)</f>
        <v>0</v>
      </c>
      <c r="C18" s="41">
        <f>SUMIF(Receipts_effects!$B$5:$B$61,$A18,Receipts_effects!D$5:D$61)</f>
        <v>0</v>
      </c>
      <c r="D18" s="41">
        <f>SUMIF(Receipts_effects!$B$5:$B$61,$A18,Receipts_effects!E$5:E$61)</f>
        <v>0</v>
      </c>
      <c r="E18" s="41">
        <f>SUMIF(Receipts_effects!$B$5:$B$61,$A18,Receipts_effects!F$5:F$61)</f>
        <v>0</v>
      </c>
      <c r="F18" s="41">
        <f>SUMIF(Receipts_effects!$B$5:$B$61,$A18,Receipts_effects!G$5:G$61)</f>
        <v>0</v>
      </c>
      <c r="G18" s="41">
        <f>SUMIF(Receipts_effects!$B$5:$B$61,$A18,Receipts_effects!H$5:H$61)</f>
        <v>0</v>
      </c>
      <c r="H18" s="41">
        <f>SUMIF(Receipts_effects!$B$5:$B$61,$A18,Receipts_effects!I$5:I$61)</f>
        <v>0</v>
      </c>
      <c r="R18" s="41"/>
      <c r="S18" s="41"/>
      <c r="T18" s="41"/>
      <c r="U18" s="41"/>
      <c r="V18" s="41"/>
      <c r="W18" s="41"/>
      <c r="X18" s="41"/>
      <c r="Y18" s="41"/>
    </row>
    <row r="19" spans="1:25">
      <c r="A19" s="34" t="s">
        <v>112</v>
      </c>
      <c r="B19" s="41">
        <f>SUMIF(Receipts_effects!$B$5:$B$61,$A19,Receipts_effects!C$5:C$61)</f>
        <v>0</v>
      </c>
      <c r="C19" s="41">
        <f>SUMIF(Receipts_effects!$B$5:$B$61,$A19,Receipts_effects!D$5:D$61)</f>
        <v>0</v>
      </c>
      <c r="D19" s="41">
        <f>SUMIF(Receipts_effects!$B$5:$B$61,$A19,Receipts_effects!E$5:E$61)</f>
        <v>0</v>
      </c>
      <c r="E19" s="41">
        <f>SUMIF(Receipts_effects!$B$5:$B$61,$A19,Receipts_effects!F$5:F$61)</f>
        <v>0</v>
      </c>
      <c r="F19" s="41">
        <f>SUMIF(Receipts_effects!$B$5:$B$61,$A19,Receipts_effects!G$5:G$61)</f>
        <v>0</v>
      </c>
      <c r="G19" s="41">
        <f>SUMIF(Receipts_effects!$B$5:$B$61,$A19,Receipts_effects!H$5:H$61)</f>
        <v>0</v>
      </c>
      <c r="H19" s="41">
        <f>SUMIF(Receipts_effects!$B$5:$B$61,$A19,Receipts_effects!I$5:I$61)</f>
        <v>0</v>
      </c>
      <c r="K19" s="41"/>
      <c r="L19" s="41"/>
      <c r="N19" s="41"/>
      <c r="O19" s="41"/>
      <c r="P19" s="41"/>
      <c r="R19" s="41"/>
      <c r="S19" s="41"/>
      <c r="T19" s="41"/>
      <c r="U19" s="41"/>
      <c r="V19" s="41"/>
      <c r="W19" s="41"/>
      <c r="X19" s="41"/>
      <c r="Y19" s="41"/>
    </row>
    <row r="20" spans="1:25">
      <c r="A20" s="34" t="s">
        <v>114</v>
      </c>
      <c r="B20" s="41">
        <f>SUMIF(Receipts_effects!$B$5:$B$61,$A20,Receipts_effects!C$5:C$61)</f>
        <v>0</v>
      </c>
      <c r="C20" s="41">
        <f>SUMIF(Receipts_effects!$B$5:$B$61,$A20,Receipts_effects!D$5:D$61)</f>
        <v>0</v>
      </c>
      <c r="D20" s="41">
        <f>SUMIF(Receipts_effects!$B$5:$B$61,$A20,Receipts_effects!E$5:E$61)</f>
        <v>0</v>
      </c>
      <c r="E20" s="41">
        <f>SUMIF(Receipts_effects!$B$5:$B$61,$A20,Receipts_effects!F$5:F$61)</f>
        <v>0</v>
      </c>
      <c r="F20" s="41">
        <f>SUMIF(Receipts_effects!$B$5:$B$61,$A20,Receipts_effects!G$5:G$61)</f>
        <v>0</v>
      </c>
      <c r="G20" s="41">
        <f>SUMIF(Receipts_effects!$B$5:$B$61,$A20,Receipts_effects!H$5:H$61)</f>
        <v>0</v>
      </c>
      <c r="H20" s="41">
        <f>SUMIF(Receipts_effects!$B$5:$B$61,$A20,Receipts_effects!I$5:I$61)</f>
        <v>0</v>
      </c>
      <c r="P20" s="41"/>
      <c r="R20" s="41"/>
      <c r="S20" s="41"/>
      <c r="T20" s="41"/>
      <c r="U20" s="41"/>
      <c r="V20" s="41"/>
      <c r="W20" s="41"/>
      <c r="X20" s="41"/>
      <c r="Y20" s="41"/>
    </row>
    <row r="21" spans="1:25">
      <c r="A21" s="34" t="s">
        <v>118</v>
      </c>
      <c r="B21" s="41">
        <f>SUMIF(Receipts_effects!$B$5:$B$61,$A21,Receipts_effects!C$5:C$61)</f>
        <v>0</v>
      </c>
      <c r="C21" s="41">
        <f>SUMIF(Receipts_effects!$B$5:$B$61,$A21,Receipts_effects!D$5:D$61)</f>
        <v>0</v>
      </c>
      <c r="D21" s="41">
        <f>SUMIF(Receipts_effects!$B$5:$B$61,$A21,Receipts_effects!E$5:E$61)</f>
        <v>0</v>
      </c>
      <c r="E21" s="41">
        <f>SUMIF(Receipts_effects!$B$5:$B$61,$A21,Receipts_effects!F$5:F$61)</f>
        <v>0</v>
      </c>
      <c r="F21" s="41">
        <f>SUMIF(Receipts_effects!$B$5:$B$61,$A21,Receipts_effects!G$5:G$61)</f>
        <v>0</v>
      </c>
      <c r="G21" s="41">
        <f>SUMIF(Receipts_effects!$B$5:$B$61,$A21,Receipts_effects!H$5:H$61)</f>
        <v>0</v>
      </c>
      <c r="H21" s="41">
        <f>SUMIF(Receipts_effects!$B$5:$B$61,$A21,Receipts_effects!I$5:I$61)</f>
        <v>0</v>
      </c>
      <c r="O21" s="41"/>
      <c r="P21" s="41"/>
      <c r="R21" s="41"/>
      <c r="S21" s="41"/>
      <c r="T21" s="41"/>
      <c r="U21" s="41"/>
      <c r="V21" s="41"/>
      <c r="W21" s="41"/>
      <c r="X21" s="41"/>
      <c r="Y21" s="41"/>
    </row>
    <row r="22" spans="1:25">
      <c r="A22" s="34" t="s">
        <v>121</v>
      </c>
      <c r="B22" s="41">
        <f>SUMIF(Receipts_effects!$B$5:$B$61,$A22,Receipts_effects!C$5:C$61)</f>
        <v>0</v>
      </c>
      <c r="C22" s="41">
        <f>SUMIF(Receipts_effects!$B$5:$B$61,$A22,Receipts_effects!D$5:D$61)</f>
        <v>0</v>
      </c>
      <c r="D22" s="41">
        <f>SUMIF(Receipts_effects!$B$5:$B$61,$A22,Receipts_effects!E$5:E$61)</f>
        <v>0</v>
      </c>
      <c r="E22" s="41">
        <f>SUMIF(Receipts_effects!$B$5:$B$61,$A22,Receipts_effects!F$5:F$61)</f>
        <v>0</v>
      </c>
      <c r="F22" s="41">
        <f>SUMIF(Receipts_effects!$B$5:$B$61,$A22,Receipts_effects!G$5:G$61)</f>
        <v>0</v>
      </c>
      <c r="G22" s="41">
        <f>SUMIF(Receipts_effects!$B$5:$B$61,$A22,Receipts_effects!H$5:H$61)</f>
        <v>0</v>
      </c>
      <c r="H22" s="41">
        <f>SUMIF(Receipts_effects!$B$5:$B$61,$A22,Receipts_effects!I$5:I$61)</f>
        <v>0</v>
      </c>
      <c r="R22" s="41"/>
      <c r="S22" s="41"/>
      <c r="T22" s="41"/>
      <c r="U22" s="41"/>
      <c r="V22" s="41"/>
      <c r="W22" s="41"/>
      <c r="X22" s="41"/>
      <c r="Y22" s="41"/>
    </row>
    <row r="23" spans="1:25">
      <c r="A23" s="34" t="s">
        <v>122</v>
      </c>
      <c r="B23" s="41">
        <f>SUMIF(Receipts_effects!$B$5:$B$61,$A23,Receipts_effects!C$5:C$61)</f>
        <v>0</v>
      </c>
      <c r="C23" s="41">
        <f>SUMIF(Receipts_effects!$B$5:$B$61,$A23,Receipts_effects!D$5:D$61)</f>
        <v>0</v>
      </c>
      <c r="D23" s="41">
        <f>SUMIF(Receipts_effects!$B$5:$B$61,$A23,Receipts_effects!E$5:E$61)</f>
        <v>0</v>
      </c>
      <c r="E23" s="41">
        <f>SUMIF(Receipts_effects!$B$5:$B$61,$A23,Receipts_effects!F$5:F$61)</f>
        <v>0</v>
      </c>
      <c r="F23" s="41">
        <f>SUMIF(Receipts_effects!$B$5:$B$61,$A23,Receipts_effects!G$5:G$61)</f>
        <v>0</v>
      </c>
      <c r="G23" s="41">
        <f>SUMIF(Receipts_effects!$B$5:$B$61,$A23,Receipts_effects!H$5:H$61)</f>
        <v>0</v>
      </c>
      <c r="H23" s="41">
        <f>SUMIF(Receipts_effects!$B$5:$B$61,$A23,Receipts_effects!I$5:I$61)</f>
        <v>0</v>
      </c>
      <c r="R23" s="41"/>
      <c r="S23" s="41"/>
      <c r="T23" s="41"/>
      <c r="U23" s="41"/>
      <c r="V23" s="41"/>
      <c r="W23" s="41"/>
      <c r="X23" s="41"/>
      <c r="Y23" s="41"/>
    </row>
    <row r="24" spans="1:25">
      <c r="A24" s="34" t="s">
        <v>120</v>
      </c>
      <c r="B24" s="41">
        <f>SUMIF(Receipts_effects!$B$5:$B$61,$A24,Receipts_effects!C$5:C$61)</f>
        <v>0</v>
      </c>
      <c r="C24" s="41">
        <f>SUMIF(Receipts_effects!$B$5:$B$61,$A24,Receipts_effects!D$5:D$61)</f>
        <v>1.4030426342888481E-12</v>
      </c>
      <c r="D24" s="41">
        <f>SUMIF(Receipts_effects!$B$5:$B$61,$A24,Receipts_effects!E$5:E$61)</f>
        <v>1.3953570631351012E-12</v>
      </c>
      <c r="E24" s="41">
        <f>SUMIF(Receipts_effects!$B$5:$B$61,$A24,Receipts_effects!F$5:F$61)</f>
        <v>3.3847656891576674E-12</v>
      </c>
      <c r="F24" s="41">
        <f>SUMIF(Receipts_effects!$B$5:$B$61,$A24,Receipts_effects!G$5:G$61)</f>
        <v>0</v>
      </c>
      <c r="G24" s="41">
        <f>SUMIF(Receipts_effects!$B$5:$B$61,$A24,Receipts_effects!H$5:H$61)</f>
        <v>0</v>
      </c>
      <c r="H24" s="41">
        <f>SUMIF(Receipts_effects!$B$5:$B$61,$A24,Receipts_effects!I$5:I$61)</f>
        <v>0</v>
      </c>
      <c r="M24" s="41"/>
      <c r="N24" s="41"/>
      <c r="O24" s="41"/>
      <c r="P24" s="41"/>
      <c r="R24" s="41"/>
      <c r="S24" s="41"/>
      <c r="T24" s="41"/>
      <c r="U24" s="41"/>
      <c r="V24" s="41"/>
      <c r="W24" s="41"/>
      <c r="X24" s="41"/>
      <c r="Y24" s="41"/>
    </row>
    <row r="25" spans="1:25">
      <c r="A25" s="34" t="s">
        <v>124</v>
      </c>
      <c r="B25" s="41">
        <f>SUMIF(Receipts_effects!$B$5:$B$61,$A25,Receipts_effects!C$5:C$61)</f>
        <v>0</v>
      </c>
      <c r="C25" s="41">
        <f>SUMIF(Receipts_effects!$B$5:$B$61,$A25,Receipts_effects!D$5:D$61)</f>
        <v>0</v>
      </c>
      <c r="D25" s="41">
        <f>SUMIF(Receipts_effects!$B$5:$B$61,$A25,Receipts_effects!E$5:E$61)</f>
        <v>0</v>
      </c>
      <c r="E25" s="41">
        <f>SUMIF(Receipts_effects!$B$5:$B$61,$A25,Receipts_effects!F$5:F$61)</f>
        <v>0</v>
      </c>
      <c r="F25" s="41">
        <f>SUMIF(Receipts_effects!$B$5:$B$61,$A25,Receipts_effects!G$5:G$61)</f>
        <v>0</v>
      </c>
      <c r="G25" s="41">
        <f>SUMIF(Receipts_effects!$B$5:$B$61,$A25,Receipts_effects!H$5:H$61)</f>
        <v>0</v>
      </c>
      <c r="H25" s="41">
        <f>SUMIF(Receipts_effects!$B$5:$B$61,$A25,Receipts_effects!I$5:I$61)</f>
        <v>0</v>
      </c>
      <c r="R25" s="41"/>
      <c r="S25" s="41"/>
      <c r="T25" s="41"/>
      <c r="U25" s="41"/>
      <c r="V25" s="41"/>
      <c r="W25" s="41"/>
      <c r="X25" s="41"/>
      <c r="Y25" s="41"/>
    </row>
    <row r="26" spans="1:25">
      <c r="A26" s="34" t="s">
        <v>125</v>
      </c>
      <c r="B26" s="41">
        <f>SUMIF(Receipts_effects!$B$5:$B$61,$A26,Receipts_effects!C$5:C$61)</f>
        <v>0</v>
      </c>
      <c r="C26" s="41">
        <f>SUMIF(Receipts_effects!$B$5:$B$61,$A26,Receipts_effects!D$5:D$61)</f>
        <v>0</v>
      </c>
      <c r="D26" s="41">
        <f>SUMIF(Receipts_effects!$B$5:$B$61,$A26,Receipts_effects!E$5:E$61)</f>
        <v>0</v>
      </c>
      <c r="E26" s="41">
        <f>SUMIF(Receipts_effects!$B$5:$B$61,$A26,Receipts_effects!F$5:F$61)</f>
        <v>0</v>
      </c>
      <c r="F26" s="41">
        <f>SUMIF(Receipts_effects!$B$5:$B$61,$A26,Receipts_effects!G$5:G$61)</f>
        <v>0</v>
      </c>
      <c r="G26" s="41">
        <f>SUMIF(Receipts_effects!$B$5:$B$61,$A26,Receipts_effects!H$5:H$61)</f>
        <v>0</v>
      </c>
      <c r="H26" s="41">
        <f>SUMIF(Receipts_effects!$B$5:$B$61,$A26,Receipts_effects!I$5:I$61)</f>
        <v>0</v>
      </c>
      <c r="R26" s="41"/>
      <c r="S26" s="41"/>
      <c r="T26" s="41"/>
      <c r="U26" s="41"/>
      <c r="V26" s="41"/>
      <c r="W26" s="41"/>
      <c r="X26" s="41"/>
      <c r="Y26" s="41"/>
    </row>
    <row r="27" spans="1:25">
      <c r="A27" s="34" t="s">
        <v>126</v>
      </c>
      <c r="B27" s="41">
        <f>SUMIF(Receipts_effects!$B$5:$B$61,$A27,Receipts_effects!C$5:C$61)</f>
        <v>0</v>
      </c>
      <c r="C27" s="41">
        <f>SUMIF(Receipts_effects!$B$5:$B$61,$A27,Receipts_effects!D$5:D$61)</f>
        <v>0</v>
      </c>
      <c r="D27" s="41">
        <f>SUMIF(Receipts_effects!$B$5:$B$61,$A27,Receipts_effects!E$5:E$61)</f>
        <v>0</v>
      </c>
      <c r="E27" s="41">
        <f>SUMIF(Receipts_effects!$B$5:$B$61,$A27,Receipts_effects!F$5:F$61)</f>
        <v>0</v>
      </c>
      <c r="F27" s="41">
        <f>SUMIF(Receipts_effects!$B$5:$B$61,$A27,Receipts_effects!G$5:G$61)</f>
        <v>0</v>
      </c>
      <c r="G27" s="41">
        <f>SUMIF(Receipts_effects!$B$5:$B$61,$A27,Receipts_effects!H$5:H$61)</f>
        <v>0</v>
      </c>
      <c r="H27" s="41">
        <f>SUMIF(Receipts_effects!$B$5:$B$61,$A27,Receipts_effects!I$5:I$61)</f>
        <v>0</v>
      </c>
      <c r="R27" s="41"/>
      <c r="S27" s="41"/>
      <c r="T27" s="41"/>
      <c r="U27" s="41"/>
      <c r="V27" s="41"/>
      <c r="W27" s="41"/>
      <c r="X27" s="41"/>
      <c r="Y27" s="41"/>
    </row>
    <row r="28" spans="1:25">
      <c r="A28" s="34" t="s">
        <v>119</v>
      </c>
      <c r="B28" s="41">
        <f>SUMIF(Receipts_effects!$B$5:$B$61,$A28,Receipts_effects!C$5:C$61)</f>
        <v>0</v>
      </c>
      <c r="C28" s="41">
        <f>SUMIF(Receipts_effects!$B$5:$B$61,$A28,Receipts_effects!D$5:D$61)</f>
        <v>0</v>
      </c>
      <c r="D28" s="41">
        <f>SUMIF(Receipts_effects!$B$5:$B$61,$A28,Receipts_effects!E$5:E$61)</f>
        <v>2.1586814077204913E-13</v>
      </c>
      <c r="E28" s="41">
        <f>SUMIF(Receipts_effects!$B$5:$B$61,$A28,Receipts_effects!F$5:F$61)</f>
        <v>2.2204460492503131E-13</v>
      </c>
      <c r="F28" s="41">
        <f>SUMIF(Receipts_effects!$B$5:$B$61,$A28,Receipts_effects!G$5:G$61)</f>
        <v>0</v>
      </c>
      <c r="G28" s="41">
        <f>SUMIF(Receipts_effects!$B$5:$B$61,$A28,Receipts_effects!H$5:H$61)</f>
        <v>0</v>
      </c>
      <c r="H28" s="41">
        <f>SUMIF(Receipts_effects!$B$5:$B$61,$A28,Receipts_effects!I$5:I$61)</f>
        <v>0</v>
      </c>
      <c r="R28" s="41"/>
      <c r="S28" s="41"/>
      <c r="T28" s="41"/>
      <c r="U28" s="41"/>
      <c r="V28" s="41"/>
      <c r="W28" s="41"/>
      <c r="X28" s="41"/>
      <c r="Y28" s="41"/>
    </row>
    <row r="29" spans="1:25">
      <c r="A29" s="61" t="s">
        <v>127</v>
      </c>
      <c r="B29" s="81">
        <f>SUMIF(Receipts_effects!$B$5:$B$61,$A29,Receipts_effects!C$5:C$61)</f>
        <v>0</v>
      </c>
      <c r="C29" s="81">
        <f>SUMIF(Receipts_effects!$B$5:$B$61,$A29,Receipts_effects!D$5:D$61)</f>
        <v>0</v>
      </c>
      <c r="D29" s="81">
        <f>SUMIF(Receipts_effects!$B$5:$B$61,$A29,Receipts_effects!E$5:E$61)</f>
        <v>0</v>
      </c>
      <c r="E29" s="81">
        <f>SUMIF(Receipts_effects!$B$5:$B$61,$A29,Receipts_effects!F$5:F$61)</f>
        <v>0</v>
      </c>
      <c r="F29" s="81">
        <f>SUMIF(Receipts_effects!$B$5:$B$61,$A29,Receipts_effects!G$5:G$61)</f>
        <v>0</v>
      </c>
      <c r="G29" s="81">
        <f>SUMIF(Receipts_effects!$B$5:$B$61,$A29,Receipts_effects!H$5:H$61)</f>
        <v>0</v>
      </c>
      <c r="H29" s="81">
        <f>SUMIF(Receipts_effects!$B$5:$B$61,$A29,Receipts_effects!I$5:I$61)</f>
        <v>0</v>
      </c>
      <c r="N29" s="41"/>
      <c r="O29" s="41"/>
      <c r="P29" s="41"/>
      <c r="R29" s="41"/>
      <c r="S29" s="41"/>
      <c r="T29" s="41"/>
      <c r="U29" s="41"/>
      <c r="V29" s="41"/>
      <c r="W29" s="41"/>
      <c r="X29" s="41"/>
      <c r="Y29" s="41"/>
    </row>
    <row r="30" spans="1:25">
      <c r="A30" s="34" t="s">
        <v>129</v>
      </c>
      <c r="B30" s="41">
        <f>SUMIF(Receipts_effects!$B$5:$B$61,$A30,Receipts_effects!C$5:C$61)</f>
        <v>0</v>
      </c>
      <c r="C30" s="41">
        <f>SUMIF(Receipts_effects!$B$5:$B$61,$A30,Receipts_effects!D$5:D$61)</f>
        <v>0</v>
      </c>
      <c r="D30" s="41">
        <f>SUMIF(Receipts_effects!$B$5:$B$61,$A30,Receipts_effects!E$5:E$61)</f>
        <v>0</v>
      </c>
      <c r="E30" s="41">
        <f>SUMIF(Receipts_effects!$B$5:$B$61,$A30,Receipts_effects!F$5:F$61)</f>
        <v>0</v>
      </c>
      <c r="F30" s="41">
        <f>SUMIF(Receipts_effects!$B$5:$B$61,$A30,Receipts_effects!G$5:G$61)</f>
        <v>-1.8666518057846189E-11</v>
      </c>
      <c r="G30" s="41">
        <f>SUMIF(Receipts_effects!$B$5:$B$61,$A30,Receipts_effects!H$5:H$61)</f>
        <v>-2.0302277123162155E-11</v>
      </c>
      <c r="H30" s="41">
        <f>SUMIF(Receipts_effects!$B$5:$B$61,$A30,Receipts_effects!I$5:I$61)</f>
        <v>-4.416275762928573E-11</v>
      </c>
      <c r="J30" s="41"/>
      <c r="K30" s="41"/>
      <c r="L30" s="41"/>
      <c r="M30" s="41"/>
      <c r="N30" s="41"/>
      <c r="O30" s="41"/>
      <c r="P30" s="41"/>
      <c r="R30" s="41"/>
      <c r="S30" s="41"/>
      <c r="T30" s="41"/>
      <c r="U30" s="41"/>
      <c r="V30" s="41"/>
      <c r="W30" s="41"/>
      <c r="X30" s="41"/>
      <c r="Y30" s="41"/>
    </row>
    <row r="31" spans="1:25">
      <c r="A31" s="34" t="s">
        <v>111</v>
      </c>
      <c r="B31" s="41">
        <f>SUMIF(Receipts_effects!$B$5:$B$61,$A31,Receipts_effects!C$5:C$61)</f>
        <v>0</v>
      </c>
      <c r="C31" s="41">
        <f>SUMIF(Receipts_effects!$B$5:$B$61,$A31,Receipts_effects!D$5:D$61)</f>
        <v>0</v>
      </c>
      <c r="D31" s="41">
        <f>SUMIF(Receipts_effects!$B$5:$B$61,$A31,Receipts_effects!E$5:E$61)</f>
        <v>0</v>
      </c>
      <c r="E31" s="41">
        <f>SUMIF(Receipts_effects!$B$5:$B$61,$A31,Receipts_effects!F$5:F$61)</f>
        <v>0</v>
      </c>
      <c r="F31" s="41">
        <f>SUMIF(Receipts_effects!$B$5:$B$61,$A31,Receipts_effects!G$5:G$61)</f>
        <v>0</v>
      </c>
      <c r="G31" s="41">
        <f>SUMIF(Receipts_effects!$B$5:$B$61,$A31,Receipts_effects!H$5:H$61)</f>
        <v>0</v>
      </c>
      <c r="H31" s="41">
        <f>SUMIF(Receipts_effects!$B$5:$B$61,$A31,Receipts_effects!I$5:I$61)</f>
        <v>0</v>
      </c>
      <c r="K31" s="41"/>
      <c r="L31" s="41"/>
      <c r="M31" s="41"/>
      <c r="N31" s="41"/>
      <c r="O31" s="41"/>
      <c r="P31" s="41"/>
      <c r="R31" s="41"/>
      <c r="S31" s="41"/>
      <c r="T31" s="41"/>
      <c r="U31" s="41"/>
      <c r="V31" s="41"/>
      <c r="W31" s="41"/>
      <c r="X31" s="41"/>
      <c r="Y31" s="41"/>
    </row>
    <row r="32" spans="1:25">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row r="51" spans="2:6">
      <c r="B51" s="41"/>
      <c r="C51" s="41"/>
      <c r="D51" s="41"/>
      <c r="E51" s="41"/>
      <c r="F51" s="41"/>
    </row>
  </sheetData>
  <phoneticPr fontId="26" type="noConversion"/>
  <hyperlinks>
    <hyperlink ref="A1" location="Notes!A1" display="Back to contents" xr:uid="{CFC95316-0387-46E2-A610-5D85B9F52A39}"/>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F52A33-25F9-4840-8E20-D7278A10C44A}">
  <dimension ref="A1:H50"/>
  <sheetViews>
    <sheetView showGridLines="0" zoomScaleNormal="100" workbookViewId="0">
      <pane xSplit="1" ySplit="6" topLeftCell="B7" activePane="bottomRight" state="frozen"/>
      <selection pane="bottomRight" activeCell="E22" sqref="E22"/>
      <selection pane="bottomLeft" activeCell="A2" sqref="A2"/>
      <selection pane="topRight" activeCell="C1" sqref="C1"/>
    </sheetView>
  </sheetViews>
  <sheetFormatPr defaultColWidth="8.85546875" defaultRowHeight="12"/>
  <cols>
    <col min="1" max="1" width="32.28515625" style="34" bestFit="1" customWidth="1"/>
    <col min="2" max="16384" width="8.85546875" style="34"/>
  </cols>
  <sheetData>
    <row r="1" spans="1:8">
      <c r="A1" s="1" t="s">
        <v>40</v>
      </c>
    </row>
    <row r="2" spans="1:8">
      <c r="A2" s="31" t="s">
        <v>250</v>
      </c>
      <c r="B2" s="31" t="s">
        <v>91</v>
      </c>
      <c r="C2" s="31" t="s">
        <v>92</v>
      </c>
      <c r="D2" s="31" t="s">
        <v>93</v>
      </c>
      <c r="E2" s="31" t="s">
        <v>94</v>
      </c>
      <c r="F2" s="31" t="s">
        <v>95</v>
      </c>
      <c r="G2" s="31" t="s">
        <v>96</v>
      </c>
      <c r="H2" s="31" t="s">
        <v>97</v>
      </c>
    </row>
    <row r="3" spans="1:8">
      <c r="A3" s="34" t="s">
        <v>103</v>
      </c>
      <c r="B3" s="41">
        <f>Receipts_effects!C2</f>
        <v>4.9735970368533403E-13</v>
      </c>
      <c r="C3" s="41">
        <f>Receipts_effects!D2</f>
        <v>1.0346345577345285E-11</v>
      </c>
      <c r="D3" s="41">
        <f>Receipts_effects!E2</f>
        <v>1.0817629066278208E-11</v>
      </c>
      <c r="E3" s="41">
        <f>Receipts_effects!F2</f>
        <v>1.2947623068349259E-11</v>
      </c>
      <c r="F3" s="41">
        <f>Receipts_effects!G2</f>
        <v>-1.8666518057846189E-11</v>
      </c>
      <c r="G3" s="41">
        <f>Receipts_effects!H2</f>
        <v>-2.0302277123162155E-11</v>
      </c>
      <c r="H3" s="41">
        <f>Receipts_effects!I2</f>
        <v>-4.416275762928573E-11</v>
      </c>
    </row>
    <row r="4" spans="1:8">
      <c r="A4" s="98" t="s">
        <v>253</v>
      </c>
      <c r="B4" s="99">
        <f t="shared" ref="B4:G4" si="0">B3-SUM(B7:B31)</f>
        <v>0</v>
      </c>
      <c r="C4" s="99">
        <f t="shared" si="0"/>
        <v>0</v>
      </c>
      <c r="D4" s="99">
        <f t="shared" si="0"/>
        <v>0</v>
      </c>
      <c r="E4" s="99">
        <f t="shared" si="0"/>
        <v>0</v>
      </c>
      <c r="F4" s="99">
        <f t="shared" si="0"/>
        <v>0</v>
      </c>
      <c r="G4" s="99">
        <f t="shared" si="0"/>
        <v>0</v>
      </c>
      <c r="H4" s="99">
        <f t="shared" ref="H4" si="1">H3-SUM(H7:H31)</f>
        <v>0</v>
      </c>
    </row>
    <row r="6" spans="1:8">
      <c r="A6" s="31" t="s">
        <v>210</v>
      </c>
      <c r="B6" s="31" t="s">
        <v>91</v>
      </c>
      <c r="C6" s="31" t="s">
        <v>92</v>
      </c>
      <c r="D6" s="31" t="s">
        <v>93</v>
      </c>
      <c r="E6" s="31" t="s">
        <v>94</v>
      </c>
      <c r="F6" s="31" t="s">
        <v>95</v>
      </c>
      <c r="G6" s="31" t="s">
        <v>96</v>
      </c>
      <c r="H6" s="31" t="s">
        <v>97</v>
      </c>
    </row>
    <row r="7" spans="1:8">
      <c r="A7" s="61" t="s">
        <v>50</v>
      </c>
      <c r="B7" s="81">
        <f>Receipts_effects!C5+Receipts_effects!C6</f>
        <v>0</v>
      </c>
      <c r="C7" s="81">
        <f>Receipts_effects!D5+Receipts_effects!D6</f>
        <v>0</v>
      </c>
      <c r="D7" s="81">
        <f>Receipts_effects!E5+Receipts_effects!E6</f>
        <v>0</v>
      </c>
      <c r="E7" s="81">
        <f>Receipts_effects!F5+Receipts_effects!F6</f>
        <v>0</v>
      </c>
      <c r="F7" s="81">
        <f>Receipts_effects!G5+Receipts_effects!G6</f>
        <v>0</v>
      </c>
      <c r="G7" s="81">
        <f>Receipts_effects!H5+Receipts_effects!H6</f>
        <v>0</v>
      </c>
      <c r="H7" s="81">
        <f>Receipts_effects!I5+Receipts_effects!I6</f>
        <v>0</v>
      </c>
    </row>
    <row r="8" spans="1:8">
      <c r="A8" s="61" t="s">
        <v>51</v>
      </c>
      <c r="B8" s="81">
        <f>Receipts_effects!C7+Receipts_effects!C8</f>
        <v>0</v>
      </c>
      <c r="C8" s="81">
        <f>Receipts_effects!D7+Receipts_effects!D8</f>
        <v>0</v>
      </c>
      <c r="D8" s="81">
        <f>Receipts_effects!E7+Receipts_effects!E8</f>
        <v>0</v>
      </c>
      <c r="E8" s="81">
        <f>Receipts_effects!F7+Receipts_effects!F8</f>
        <v>0</v>
      </c>
      <c r="F8" s="81">
        <f>Receipts_effects!G7+Receipts_effects!G8</f>
        <v>0</v>
      </c>
      <c r="G8" s="81">
        <f>Receipts_effects!H7+Receipts_effects!H8</f>
        <v>0</v>
      </c>
      <c r="H8" s="81">
        <f>Receipts_effects!I7+Receipts_effects!I8</f>
        <v>0</v>
      </c>
    </row>
    <row r="9" spans="1:8">
      <c r="A9" s="61" t="s">
        <v>52</v>
      </c>
      <c r="B9" s="81">
        <f>Receipts_effects!C9+Receipts_effects!C10</f>
        <v>0</v>
      </c>
      <c r="C9" s="81">
        <f>Receipts_effects!D9+Receipts_effects!D10</f>
        <v>0</v>
      </c>
      <c r="D9" s="81">
        <f>Receipts_effects!E9+Receipts_effects!E10</f>
        <v>0</v>
      </c>
      <c r="E9" s="81">
        <f>Receipts_effects!F9+Receipts_effects!F10</f>
        <v>0</v>
      </c>
      <c r="F9" s="81">
        <f>Receipts_effects!G9+Receipts_effects!G10</f>
        <v>0</v>
      </c>
      <c r="G9" s="81">
        <f>Receipts_effects!H9+Receipts_effects!H10</f>
        <v>0</v>
      </c>
      <c r="H9" s="81">
        <f>Receipts_effects!I9+Receipts_effects!I10</f>
        <v>0</v>
      </c>
    </row>
    <row r="10" spans="1:8">
      <c r="A10" s="61" t="s">
        <v>53</v>
      </c>
      <c r="B10" s="81">
        <f>Receipts_effects!C11+Receipts_effects!C12</f>
        <v>0</v>
      </c>
      <c r="C10" s="81">
        <f>Receipts_effects!D11+Receipts_effects!D12</f>
        <v>0</v>
      </c>
      <c r="D10" s="81">
        <f>Receipts_effects!E11+Receipts_effects!E12</f>
        <v>0</v>
      </c>
      <c r="E10" s="81">
        <f>Receipts_effects!F11+Receipts_effects!F12</f>
        <v>0</v>
      </c>
      <c r="F10" s="81">
        <f>Receipts_effects!G11+Receipts_effects!G12</f>
        <v>0</v>
      </c>
      <c r="G10" s="81">
        <f>Receipts_effects!H11+Receipts_effects!H12</f>
        <v>0</v>
      </c>
      <c r="H10" s="81">
        <f>Receipts_effects!I11+Receipts_effects!I12</f>
        <v>0</v>
      </c>
    </row>
    <row r="11" spans="1:8">
      <c r="A11" s="61" t="s">
        <v>198</v>
      </c>
      <c r="B11" s="81">
        <f>Receipts_effects!C13+Receipts_effects!C14</f>
        <v>0</v>
      </c>
      <c r="C11" s="81">
        <f>Receipts_effects!D13+Receipts_effects!D14</f>
        <v>0</v>
      </c>
      <c r="D11" s="81">
        <f>Receipts_effects!E13+Receipts_effects!E14</f>
        <v>0</v>
      </c>
      <c r="E11" s="81">
        <f>Receipts_effects!F13+Receipts_effects!F14</f>
        <v>0</v>
      </c>
      <c r="F11" s="81">
        <f>Receipts_effects!G13+Receipts_effects!G14</f>
        <v>0</v>
      </c>
      <c r="G11" s="81">
        <f>Receipts_effects!H13+Receipts_effects!H14</f>
        <v>0</v>
      </c>
      <c r="H11" s="81">
        <f>Receipts_effects!I13+Receipts_effects!I14</f>
        <v>0</v>
      </c>
    </row>
    <row r="12" spans="1:8">
      <c r="A12" s="61" t="s">
        <v>199</v>
      </c>
      <c r="B12" s="81">
        <f>Receipts_effects!C15+Receipts_effects!C16</f>
        <v>0</v>
      </c>
      <c r="C12" s="81">
        <f>Receipts_effects!D15+Receipts_effects!D16</f>
        <v>0</v>
      </c>
      <c r="D12" s="81">
        <f>Receipts_effects!E15+Receipts_effects!E16</f>
        <v>0</v>
      </c>
      <c r="E12" s="81">
        <f>Receipts_effects!F15+Receipts_effects!F16</f>
        <v>0</v>
      </c>
      <c r="F12" s="81">
        <f>Receipts_effects!G15+Receipts_effects!G16</f>
        <v>0</v>
      </c>
      <c r="G12" s="81">
        <f>Receipts_effects!H15+Receipts_effects!H16</f>
        <v>0</v>
      </c>
      <c r="H12" s="81">
        <f>Receipts_effects!I15+Receipts_effects!I16</f>
        <v>0</v>
      </c>
    </row>
    <row r="13" spans="1:8">
      <c r="A13" s="61" t="s">
        <v>254</v>
      </c>
      <c r="B13" s="81">
        <f>Receipts_effects!C17</f>
        <v>0</v>
      </c>
      <c r="C13" s="81">
        <f>Receipts_effects!D17</f>
        <v>0</v>
      </c>
      <c r="D13" s="81">
        <f>Receipts_effects!E17</f>
        <v>0</v>
      </c>
      <c r="E13" s="81">
        <f>Receipts_effects!F17</f>
        <v>0</v>
      </c>
      <c r="F13" s="81">
        <f>Receipts_effects!G17</f>
        <v>0</v>
      </c>
      <c r="G13" s="81">
        <f>Receipts_effects!H17</f>
        <v>0</v>
      </c>
      <c r="H13" s="81">
        <f>Receipts_effects!I17</f>
        <v>0</v>
      </c>
    </row>
    <row r="14" spans="1:8">
      <c r="A14" s="61" t="s">
        <v>57</v>
      </c>
      <c r="B14" s="81">
        <f>Receipts_effects!C18+Receipts_effects!C19</f>
        <v>0</v>
      </c>
      <c r="C14" s="81">
        <f>Receipts_effects!D18+Receipts_effects!D19</f>
        <v>0</v>
      </c>
      <c r="D14" s="81">
        <f>Receipts_effects!E18+Receipts_effects!E19</f>
        <v>0</v>
      </c>
      <c r="E14" s="81">
        <f>Receipts_effects!F18+Receipts_effects!F19</f>
        <v>0</v>
      </c>
      <c r="F14" s="81">
        <f>Receipts_effects!G18+Receipts_effects!G19</f>
        <v>0</v>
      </c>
      <c r="G14" s="81">
        <f>Receipts_effects!H18+Receipts_effects!H19</f>
        <v>0</v>
      </c>
      <c r="H14" s="81">
        <f>Receipts_effects!I18+Receipts_effects!I19</f>
        <v>0</v>
      </c>
    </row>
    <row r="15" spans="1:8">
      <c r="A15" s="61" t="s">
        <v>59</v>
      </c>
      <c r="B15" s="81">
        <f>Receipts_effects!C20</f>
        <v>0</v>
      </c>
      <c r="C15" s="81">
        <f>Receipts_effects!D20</f>
        <v>0</v>
      </c>
      <c r="D15" s="81">
        <f>Receipts_effects!E20</f>
        <v>0</v>
      </c>
      <c r="E15" s="81">
        <f>Receipts_effects!F20</f>
        <v>0</v>
      </c>
      <c r="F15" s="81">
        <f>Receipts_effects!G20</f>
        <v>0</v>
      </c>
      <c r="G15" s="81">
        <f>Receipts_effects!H20</f>
        <v>0</v>
      </c>
      <c r="H15" s="81">
        <f>Receipts_effects!I20</f>
        <v>0</v>
      </c>
    </row>
    <row r="16" spans="1:8">
      <c r="A16" s="61" t="s">
        <v>58</v>
      </c>
      <c r="B16" s="81">
        <f>Receipts_effects!C21</f>
        <v>0</v>
      </c>
      <c r="C16" s="81">
        <f>Receipts_effects!D21</f>
        <v>0</v>
      </c>
      <c r="D16" s="81">
        <f>Receipts_effects!E21</f>
        <v>0</v>
      </c>
      <c r="E16" s="81">
        <f>Receipts_effects!F21</f>
        <v>0</v>
      </c>
      <c r="F16" s="81">
        <f>Receipts_effects!G21</f>
        <v>0</v>
      </c>
      <c r="G16" s="81">
        <f>Receipts_effects!H21</f>
        <v>0</v>
      </c>
      <c r="H16" s="81">
        <f>Receipts_effects!I21</f>
        <v>0</v>
      </c>
    </row>
    <row r="17" spans="1:8">
      <c r="A17" s="61" t="s">
        <v>60</v>
      </c>
      <c r="B17" s="81">
        <f>Receipts_effects!C22+Receipts_effects!C23</f>
        <v>0</v>
      </c>
      <c r="C17" s="81">
        <f>Receipts_effects!D22+Receipts_effects!D23</f>
        <v>0</v>
      </c>
      <c r="D17" s="81">
        <f>Receipts_effects!E22+Receipts_effects!E23</f>
        <v>0</v>
      </c>
      <c r="E17" s="81">
        <f>Receipts_effects!F22+Receipts_effects!F23</f>
        <v>0</v>
      </c>
      <c r="F17" s="81">
        <f>Receipts_effects!G22+Receipts_effects!G23</f>
        <v>0</v>
      </c>
      <c r="G17" s="81">
        <f>Receipts_effects!H22+Receipts_effects!H23</f>
        <v>0</v>
      </c>
      <c r="H17" s="81">
        <f>Receipts_effects!I22+Receipts_effects!I23</f>
        <v>0</v>
      </c>
    </row>
    <row r="18" spans="1:8">
      <c r="A18" s="61" t="s">
        <v>255</v>
      </c>
      <c r="B18" s="81">
        <f>Receipts_effects!C24+Receipts_effects!C25</f>
        <v>0</v>
      </c>
      <c r="C18" s="81">
        <f>Receipts_effects!D24+Receipts_effects!D25</f>
        <v>0</v>
      </c>
      <c r="D18" s="81">
        <f>Receipts_effects!E24+Receipts_effects!E25</f>
        <v>0</v>
      </c>
      <c r="E18" s="81">
        <f>Receipts_effects!F24+Receipts_effects!F25</f>
        <v>0</v>
      </c>
      <c r="F18" s="81">
        <f>Receipts_effects!G24+Receipts_effects!G25</f>
        <v>0</v>
      </c>
      <c r="G18" s="81">
        <f>Receipts_effects!H24+Receipts_effects!H25</f>
        <v>0</v>
      </c>
      <c r="H18" s="81">
        <f>Receipts_effects!I24+Receipts_effects!I25</f>
        <v>0</v>
      </c>
    </row>
    <row r="19" spans="1:8">
      <c r="A19" s="61" t="s">
        <v>63</v>
      </c>
      <c r="B19" s="81">
        <f>Receipts_effects!C26+Receipts_effects!C27+Receipts_effects!C28</f>
        <v>0</v>
      </c>
      <c r="C19" s="81">
        <f>Receipts_effects!D26+Receipts_effects!D27+Receipts_effects!D28</f>
        <v>0</v>
      </c>
      <c r="D19" s="81">
        <f>Receipts_effects!E26+Receipts_effects!E27+Receipts_effects!E28</f>
        <v>0</v>
      </c>
      <c r="E19" s="81">
        <f>Receipts_effects!F26+Receipts_effects!F27+Receipts_effects!F28</f>
        <v>0</v>
      </c>
      <c r="F19" s="81">
        <f>Receipts_effects!G26+Receipts_effects!G27+Receipts_effects!G28</f>
        <v>0</v>
      </c>
      <c r="G19" s="81">
        <f>Receipts_effects!H26+Receipts_effects!H27+Receipts_effects!H28</f>
        <v>0</v>
      </c>
      <c r="H19" s="81">
        <f>Receipts_effects!I26+Receipts_effects!I27+Receipts_effects!I28</f>
        <v>0</v>
      </c>
    </row>
    <row r="20" spans="1:8">
      <c r="A20" s="61" t="s">
        <v>64</v>
      </c>
      <c r="B20" s="81">
        <f>Receipts_effects!C29+Receipts_effects!C30+Receipts_effects!C31</f>
        <v>0</v>
      </c>
      <c r="C20" s="81">
        <f>Receipts_effects!D29+Receipts_effects!D30+Receipts_effects!D31</f>
        <v>0</v>
      </c>
      <c r="D20" s="81">
        <f>Receipts_effects!E29+Receipts_effects!E30+Receipts_effects!E31</f>
        <v>0</v>
      </c>
      <c r="E20" s="81">
        <f>Receipts_effects!F29+Receipts_effects!F30+Receipts_effects!F31</f>
        <v>0</v>
      </c>
      <c r="F20" s="81">
        <f>Receipts_effects!G29+Receipts_effects!G30+Receipts_effects!G31</f>
        <v>0</v>
      </c>
      <c r="G20" s="81">
        <f>Receipts_effects!H29+Receipts_effects!H30+Receipts_effects!H31</f>
        <v>0</v>
      </c>
      <c r="H20" s="81">
        <f>Receipts_effects!I29+Receipts_effects!I30+Receipts_effects!I31</f>
        <v>0</v>
      </c>
    </row>
    <row r="21" spans="1:8">
      <c r="A21" s="61" t="s">
        <v>65</v>
      </c>
      <c r="B21" s="81">
        <f>Receipts_effects!C32+Receipts_effects!C33</f>
        <v>0</v>
      </c>
      <c r="C21" s="81">
        <f>Receipts_effects!D32+Receipts_effects!D33</f>
        <v>0</v>
      </c>
      <c r="D21" s="81">
        <f>Receipts_effects!E32+Receipts_effects!E33</f>
        <v>0</v>
      </c>
      <c r="E21" s="81">
        <f>Receipts_effects!F32+Receipts_effects!F33</f>
        <v>0</v>
      </c>
      <c r="F21" s="81">
        <f>Receipts_effects!G32+Receipts_effects!G33</f>
        <v>0</v>
      </c>
      <c r="G21" s="81">
        <f>Receipts_effects!H32+Receipts_effects!H33</f>
        <v>0</v>
      </c>
      <c r="H21" s="81">
        <f>Receipts_effects!I32+Receipts_effects!I33</f>
        <v>0</v>
      </c>
    </row>
    <row r="22" spans="1:8">
      <c r="A22" s="61" t="s">
        <v>68</v>
      </c>
      <c r="B22" s="81">
        <f>Receipts_effects!C34+Receipts_effects!C35+Receipts_effects!C36</f>
        <v>0</v>
      </c>
      <c r="C22" s="81">
        <f>Receipts_effects!D34+Receipts_effects!D35+Receipts_effects!D36</f>
        <v>0</v>
      </c>
      <c r="D22" s="81">
        <f>Receipts_effects!E34+Receipts_effects!E35+Receipts_effects!E36</f>
        <v>0</v>
      </c>
      <c r="E22" s="81">
        <f>Receipts_effects!F34+Receipts_effects!F35+Receipts_effects!F36</f>
        <v>0</v>
      </c>
      <c r="F22" s="81">
        <f>Receipts_effects!G34+Receipts_effects!G35+Receipts_effects!G36</f>
        <v>0</v>
      </c>
      <c r="G22" s="81">
        <f>Receipts_effects!H34+Receipts_effects!H35+Receipts_effects!H36</f>
        <v>0</v>
      </c>
      <c r="H22" s="81">
        <f>Receipts_effects!I34+Receipts_effects!I35+Receipts_effects!I36</f>
        <v>0</v>
      </c>
    </row>
    <row r="23" spans="1:8">
      <c r="A23" s="61" t="s">
        <v>69</v>
      </c>
      <c r="B23" s="81">
        <f>Receipts_effects!C37+Receipts_effects!C38</f>
        <v>0</v>
      </c>
      <c r="C23" s="81">
        <f>Receipts_effects!D37+Receipts_effects!D38</f>
        <v>0</v>
      </c>
      <c r="D23" s="81">
        <f>Receipts_effects!E37+Receipts_effects!E38</f>
        <v>0</v>
      </c>
      <c r="E23" s="81">
        <f>Receipts_effects!F37+Receipts_effects!F38</f>
        <v>0</v>
      </c>
      <c r="F23" s="81">
        <f>Receipts_effects!G37+Receipts_effects!G38</f>
        <v>0</v>
      </c>
      <c r="G23" s="81">
        <f>Receipts_effects!H37+Receipts_effects!H38</f>
        <v>0</v>
      </c>
      <c r="H23" s="81">
        <f>Receipts_effects!I37+Receipts_effects!I38</f>
        <v>0</v>
      </c>
    </row>
    <row r="24" spans="1:8">
      <c r="A24" s="61" t="s">
        <v>70</v>
      </c>
      <c r="B24" s="81">
        <f>Receipts_effects!C39</f>
        <v>0</v>
      </c>
      <c r="C24" s="81">
        <f>Receipts_effects!D39</f>
        <v>0</v>
      </c>
      <c r="D24" s="81">
        <f>Receipts_effects!E39</f>
        <v>0</v>
      </c>
      <c r="E24" s="81">
        <f>Receipts_effects!F39</f>
        <v>0</v>
      </c>
      <c r="F24" s="81">
        <f>Receipts_effects!G39</f>
        <v>0</v>
      </c>
      <c r="G24" s="81">
        <f>Receipts_effects!H39</f>
        <v>0</v>
      </c>
      <c r="H24" s="81">
        <f>Receipts_effects!I39</f>
        <v>0</v>
      </c>
    </row>
    <row r="25" spans="1:8">
      <c r="A25" s="61" t="s">
        <v>204</v>
      </c>
      <c r="B25" s="81">
        <f>Receipts_effects!C40+Receipts_effects!C41</f>
        <v>0</v>
      </c>
      <c r="C25" s="81">
        <f>Receipts_effects!D40+Receipts_effects!D41</f>
        <v>0</v>
      </c>
      <c r="D25" s="81">
        <f>Receipts_effects!E40+Receipts_effects!E41</f>
        <v>0</v>
      </c>
      <c r="E25" s="81">
        <f>Receipts_effects!F40+Receipts_effects!F41</f>
        <v>0</v>
      </c>
      <c r="F25" s="81">
        <f>Receipts_effects!G40+Receipts_effects!G41</f>
        <v>0</v>
      </c>
      <c r="G25" s="81">
        <f>Receipts_effects!H40+Receipts_effects!H41</f>
        <v>0</v>
      </c>
      <c r="H25" s="81">
        <f>Receipts_effects!I40+Receipts_effects!I41</f>
        <v>0</v>
      </c>
    </row>
    <row r="26" spans="1:8">
      <c r="A26" s="61" t="s">
        <v>72</v>
      </c>
      <c r="B26" s="81">
        <f>Receipts_effects!C42+Receipts_effects!C43+Receipts_effects!C44+Receipts_effects!C45+Receipts_effects!C46+Receipts_effects!C47+Receipts_effects!C48</f>
        <v>4.9735970368533403E-13</v>
      </c>
      <c r="C26" s="81">
        <f>Receipts_effects!D42+Receipts_effects!D43+Receipts_effects!D44+Receipts_effects!D45+Receipts_effects!D46+Receipts_effects!D47+Receipts_effects!D48</f>
        <v>1.0346345577345285E-11</v>
      </c>
      <c r="D26" s="81">
        <f>Receipts_effects!E42+Receipts_effects!E43+Receipts_effects!E44+Receipts_effects!E45+Receipts_effects!E46+Receipts_effects!E47+Receipts_effects!E48</f>
        <v>1.0817629066278208E-11</v>
      </c>
      <c r="E26" s="81">
        <f>Receipts_effects!F42+Receipts_effects!F43+Receipts_effects!F44+Receipts_effects!F45+Receipts_effects!F46+Receipts_effects!F47+Receipts_effects!F48</f>
        <v>1.2947623068349259E-11</v>
      </c>
      <c r="F26" s="81">
        <f>Receipts_effects!G42+Receipts_effects!G43+Receipts_effects!G44+Receipts_effects!G45+Receipts_effects!G46+Receipts_effects!G47+Receipts_effects!G48</f>
        <v>-1.8666518057846189E-11</v>
      </c>
      <c r="G26" s="81">
        <f>Receipts_effects!H42+Receipts_effects!H43+Receipts_effects!H44+Receipts_effects!H45+Receipts_effects!H46+Receipts_effects!H47+Receipts_effects!H48</f>
        <v>-2.0302277123162155E-11</v>
      </c>
      <c r="H26" s="81">
        <f>Receipts_effects!I42+Receipts_effects!I43+Receipts_effects!I44+Receipts_effects!I45+Receipts_effects!I46+Receipts_effects!I47+Receipts_effects!I48</f>
        <v>-4.416275762928573E-11</v>
      </c>
    </row>
    <row r="27" spans="1:8">
      <c r="A27" s="61" t="s">
        <v>73</v>
      </c>
      <c r="B27" s="81">
        <f>Receipts_effects!C49+Receipts_effects!C50+Receipts_effects!C51+Receipts_effects!C52+Receipts_effects!C54+Receipts_effects!C55+Receipts_effects!C56+Receipts_effects!C57</f>
        <v>0</v>
      </c>
      <c r="C27" s="81">
        <f>Receipts_effects!D49+Receipts_effects!D50+Receipts_effects!D51+Receipts_effects!D52+Receipts_effects!D54+Receipts_effects!D55+Receipts_effects!D56+Receipts_effects!D57</f>
        <v>0</v>
      </c>
      <c r="D27" s="81">
        <f>Receipts_effects!E49+Receipts_effects!E50+Receipts_effects!E51+Receipts_effects!E52+Receipts_effects!E54+Receipts_effects!E55+Receipts_effects!E56+Receipts_effects!E57</f>
        <v>0</v>
      </c>
      <c r="E27" s="81">
        <f>Receipts_effects!F49+Receipts_effects!F50+Receipts_effects!F51+Receipts_effects!F52+Receipts_effects!F54+Receipts_effects!F55+Receipts_effects!F56+Receipts_effects!F57</f>
        <v>0</v>
      </c>
      <c r="F27" s="81">
        <f>Receipts_effects!G49+Receipts_effects!G50+Receipts_effects!G51+Receipts_effects!G52+Receipts_effects!G54+Receipts_effects!G55+Receipts_effects!G56+Receipts_effects!G57</f>
        <v>0</v>
      </c>
      <c r="G27" s="81">
        <f>Receipts_effects!H49+Receipts_effects!H50+Receipts_effects!H51+Receipts_effects!H52+Receipts_effects!H54+Receipts_effects!H55+Receipts_effects!H56+Receipts_effects!H57</f>
        <v>0</v>
      </c>
      <c r="H27" s="81">
        <f>Receipts_effects!I49+Receipts_effects!I50+Receipts_effects!I51+Receipts_effects!I52+Receipts_effects!I54+Receipts_effects!I55+Receipts_effects!I56+Receipts_effects!I57</f>
        <v>0</v>
      </c>
    </row>
    <row r="28" spans="1:8">
      <c r="A28" s="61" t="s">
        <v>74</v>
      </c>
      <c r="B28" s="81">
        <f>Receipts_effects!C58</f>
        <v>0</v>
      </c>
      <c r="C28" s="81">
        <f>Receipts_effects!D58</f>
        <v>0</v>
      </c>
      <c r="D28" s="81">
        <f>Receipts_effects!E58</f>
        <v>0</v>
      </c>
      <c r="E28" s="81">
        <f>Receipts_effects!F58</f>
        <v>0</v>
      </c>
      <c r="F28" s="81">
        <f>Receipts_effects!G58</f>
        <v>0</v>
      </c>
      <c r="G28" s="81">
        <f>Receipts_effects!H58</f>
        <v>0</v>
      </c>
      <c r="H28" s="81">
        <f>Receipts_effects!I58</f>
        <v>0</v>
      </c>
    </row>
    <row r="29" spans="1:8">
      <c r="A29" s="61" t="s">
        <v>75</v>
      </c>
      <c r="B29" s="81">
        <f>Receipts_effects!C59</f>
        <v>0</v>
      </c>
      <c r="C29" s="81">
        <f>Receipts_effects!D59</f>
        <v>0</v>
      </c>
      <c r="D29" s="81">
        <f>Receipts_effects!E59</f>
        <v>0</v>
      </c>
      <c r="E29" s="81">
        <f>Receipts_effects!F59</f>
        <v>0</v>
      </c>
      <c r="F29" s="81">
        <f>Receipts_effects!G59</f>
        <v>0</v>
      </c>
      <c r="G29" s="81">
        <f>Receipts_effects!H59</f>
        <v>0</v>
      </c>
      <c r="H29" s="81">
        <f>Receipts_effects!I59</f>
        <v>0</v>
      </c>
    </row>
    <row r="30" spans="1:8">
      <c r="A30" s="61" t="s">
        <v>66</v>
      </c>
      <c r="B30" s="81">
        <f>Receipts_effects!C60</f>
        <v>0</v>
      </c>
      <c r="C30" s="81">
        <f>Receipts_effects!D60</f>
        <v>0</v>
      </c>
      <c r="D30" s="81">
        <f>Receipts_effects!E60</f>
        <v>0</v>
      </c>
      <c r="E30" s="81">
        <f>Receipts_effects!F60</f>
        <v>0</v>
      </c>
      <c r="F30" s="81">
        <f>Receipts_effects!G60</f>
        <v>0</v>
      </c>
      <c r="G30" s="81">
        <f>Receipts_effects!H60</f>
        <v>0</v>
      </c>
      <c r="H30" s="81">
        <f>Receipts_effects!I60</f>
        <v>0</v>
      </c>
    </row>
    <row r="31" spans="1:8">
      <c r="A31" s="61" t="s">
        <v>67</v>
      </c>
      <c r="B31" s="81">
        <f>Receipts_effects!C61</f>
        <v>0</v>
      </c>
      <c r="C31" s="81">
        <f>Receipts_effects!D61</f>
        <v>0</v>
      </c>
      <c r="D31" s="81">
        <f>Receipts_effects!E61</f>
        <v>0</v>
      </c>
      <c r="E31" s="81">
        <f>Receipts_effects!F61</f>
        <v>0</v>
      </c>
      <c r="F31" s="81">
        <f>Receipts_effects!G61</f>
        <v>0</v>
      </c>
      <c r="G31" s="81">
        <f>Receipts_effects!H61</f>
        <v>0</v>
      </c>
      <c r="H31" s="81">
        <f>Receipts_effects!I61</f>
        <v>0</v>
      </c>
    </row>
    <row r="32" spans="1:8">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row r="47" spans="2:6">
      <c r="B47" s="41"/>
      <c r="C47" s="41"/>
      <c r="D47" s="41"/>
      <c r="E47" s="41"/>
      <c r="F47" s="41"/>
    </row>
    <row r="48" spans="2:6">
      <c r="B48" s="41"/>
      <c r="C48" s="41"/>
      <c r="D48" s="41"/>
      <c r="E48" s="41"/>
      <c r="F48" s="41"/>
    </row>
    <row r="49" spans="2:6">
      <c r="B49" s="41"/>
      <c r="C49" s="41"/>
      <c r="D49" s="41"/>
      <c r="E49" s="41"/>
      <c r="F49" s="41"/>
    </row>
    <row r="50" spans="2:6">
      <c r="B50" s="41"/>
      <c r="C50" s="41"/>
      <c r="D50" s="41"/>
      <c r="E50" s="41"/>
      <c r="F50" s="41"/>
    </row>
  </sheetData>
  <phoneticPr fontId="26" type="noConversion"/>
  <hyperlinks>
    <hyperlink ref="A1" location="Notes!A1" display="Back to contents" xr:uid="{E5854A29-0E4E-4149-9740-D7F4D555D701}"/>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77EB3-8BEA-4CF0-950A-0ECC36EB242E}">
  <dimension ref="A1:H46"/>
  <sheetViews>
    <sheetView showGridLines="0" zoomScaleNormal="100" workbookViewId="0">
      <pane xSplit="1" ySplit="2" topLeftCell="B3" activePane="bottomRight" state="frozen"/>
      <selection pane="bottomRight"/>
      <selection pane="bottomLeft" activeCell="A2" sqref="A2"/>
      <selection pane="topRight" activeCell="C1" sqref="C1"/>
    </sheetView>
  </sheetViews>
  <sheetFormatPr defaultColWidth="8.85546875" defaultRowHeight="12"/>
  <cols>
    <col min="1" max="1" width="32.28515625" style="34" bestFit="1" customWidth="1"/>
    <col min="2" max="16384" width="8.85546875" style="34"/>
  </cols>
  <sheetData>
    <row r="1" spans="1:8">
      <c r="A1" s="1" t="s">
        <v>40</v>
      </c>
    </row>
    <row r="2" spans="1:8">
      <c r="A2" s="31" t="s">
        <v>256</v>
      </c>
      <c r="B2" s="31" t="s">
        <v>91</v>
      </c>
      <c r="C2" s="31" t="s">
        <v>92</v>
      </c>
      <c r="D2" s="31" t="s">
        <v>93</v>
      </c>
      <c r="E2" s="31" t="s">
        <v>94</v>
      </c>
      <c r="F2" s="31" t="s">
        <v>95</v>
      </c>
      <c r="G2" s="31" t="s">
        <v>96</v>
      </c>
      <c r="H2" s="31" t="s">
        <v>97</v>
      </c>
    </row>
    <row r="3" spans="1:8">
      <c r="A3" s="34" t="s">
        <v>104</v>
      </c>
      <c r="B3" s="41">
        <v>0</v>
      </c>
      <c r="C3" s="41">
        <v>0</v>
      </c>
      <c r="D3" s="41">
        <v>0</v>
      </c>
      <c r="E3" s="41">
        <v>0</v>
      </c>
      <c r="F3" s="41">
        <v>0</v>
      </c>
      <c r="G3" s="41">
        <v>0</v>
      </c>
      <c r="H3" s="41">
        <v>0</v>
      </c>
    </row>
    <row r="4" spans="1:8">
      <c r="A4" s="34" t="s">
        <v>105</v>
      </c>
      <c r="B4" s="41">
        <v>0</v>
      </c>
      <c r="C4" s="41">
        <v>0</v>
      </c>
      <c r="D4" s="41">
        <v>0</v>
      </c>
      <c r="E4" s="41">
        <v>0</v>
      </c>
      <c r="F4" s="41">
        <v>0</v>
      </c>
      <c r="G4" s="41">
        <v>0</v>
      </c>
      <c r="H4" s="41">
        <v>0</v>
      </c>
    </row>
    <row r="5" spans="1:8">
      <c r="A5" s="34" t="s">
        <v>106</v>
      </c>
      <c r="B5" s="41">
        <v>0</v>
      </c>
      <c r="C5" s="41">
        <v>0</v>
      </c>
      <c r="D5" s="41">
        <v>0</v>
      </c>
      <c r="E5" s="41">
        <v>0</v>
      </c>
      <c r="F5" s="41">
        <v>0</v>
      </c>
      <c r="G5" s="41">
        <v>0</v>
      </c>
      <c r="H5" s="41">
        <v>0</v>
      </c>
    </row>
    <row r="6" spans="1:8">
      <c r="A6" s="34" t="s">
        <v>107</v>
      </c>
      <c r="B6" s="41">
        <v>0</v>
      </c>
      <c r="C6" s="41">
        <v>0</v>
      </c>
      <c r="D6" s="41">
        <v>0</v>
      </c>
      <c r="E6" s="41">
        <v>0</v>
      </c>
      <c r="F6" s="41">
        <v>0</v>
      </c>
      <c r="G6" s="41">
        <v>0</v>
      </c>
      <c r="H6" s="41">
        <v>0</v>
      </c>
    </row>
    <row r="7" spans="1:8">
      <c r="A7" s="34" t="s">
        <v>108</v>
      </c>
      <c r="B7" s="41">
        <v>0</v>
      </c>
      <c r="C7" s="41">
        <v>0</v>
      </c>
      <c r="D7" s="41">
        <v>0</v>
      </c>
      <c r="E7" s="41">
        <v>0</v>
      </c>
      <c r="F7" s="41">
        <v>0</v>
      </c>
      <c r="G7" s="41">
        <v>0</v>
      </c>
      <c r="H7" s="41">
        <v>0</v>
      </c>
    </row>
    <row r="8" spans="1:8">
      <c r="A8" s="34" t="s">
        <v>109</v>
      </c>
      <c r="B8" s="41">
        <v>0</v>
      </c>
      <c r="C8" s="41">
        <v>0</v>
      </c>
      <c r="D8" s="41">
        <v>0</v>
      </c>
      <c r="E8" s="41">
        <v>0</v>
      </c>
      <c r="F8" s="41">
        <v>0</v>
      </c>
      <c r="G8" s="41">
        <v>0</v>
      </c>
      <c r="H8" s="41">
        <v>0</v>
      </c>
    </row>
    <row r="9" spans="1:8">
      <c r="A9" s="34" t="s">
        <v>116</v>
      </c>
      <c r="B9" s="41">
        <v>0</v>
      </c>
      <c r="C9" s="41">
        <v>0</v>
      </c>
      <c r="D9" s="41">
        <v>0</v>
      </c>
      <c r="E9" s="41">
        <v>0</v>
      </c>
      <c r="F9" s="41">
        <v>0</v>
      </c>
      <c r="G9" s="41">
        <v>0</v>
      </c>
      <c r="H9" s="41">
        <v>0</v>
      </c>
    </row>
    <row r="10" spans="1:8">
      <c r="A10" s="34" t="s">
        <v>115</v>
      </c>
      <c r="B10" s="41">
        <v>0</v>
      </c>
      <c r="C10" s="41">
        <v>0</v>
      </c>
      <c r="D10" s="41">
        <v>0</v>
      </c>
      <c r="E10" s="41">
        <v>0</v>
      </c>
      <c r="F10" s="41">
        <v>0</v>
      </c>
      <c r="G10" s="41">
        <v>0</v>
      </c>
      <c r="H10" s="41">
        <v>0</v>
      </c>
    </row>
    <row r="11" spans="1:8">
      <c r="A11" s="34" t="s">
        <v>110</v>
      </c>
      <c r="B11" s="41">
        <v>0</v>
      </c>
      <c r="C11" s="41">
        <v>0</v>
      </c>
      <c r="D11" s="41">
        <v>0</v>
      </c>
      <c r="E11" s="41">
        <v>0</v>
      </c>
      <c r="F11" s="41">
        <v>0</v>
      </c>
      <c r="G11" s="41">
        <v>0</v>
      </c>
      <c r="H11" s="41">
        <v>0</v>
      </c>
    </row>
    <row r="12" spans="1:8">
      <c r="A12" s="34" t="s">
        <v>117</v>
      </c>
      <c r="B12" s="41">
        <v>0</v>
      </c>
      <c r="C12" s="41">
        <v>0</v>
      </c>
      <c r="D12" s="41">
        <v>0</v>
      </c>
      <c r="E12" s="41">
        <v>0</v>
      </c>
      <c r="F12" s="41">
        <v>0</v>
      </c>
      <c r="G12" s="41">
        <v>0</v>
      </c>
      <c r="H12" s="41">
        <v>0</v>
      </c>
    </row>
    <row r="13" spans="1:8">
      <c r="A13" s="34" t="s">
        <v>113</v>
      </c>
      <c r="B13" s="41">
        <v>0</v>
      </c>
      <c r="C13" s="41">
        <v>0</v>
      </c>
      <c r="D13" s="41">
        <v>0</v>
      </c>
      <c r="E13" s="41">
        <v>0</v>
      </c>
      <c r="F13" s="41">
        <v>0</v>
      </c>
      <c r="G13" s="41">
        <v>0</v>
      </c>
      <c r="H13" s="41">
        <v>0</v>
      </c>
    </row>
    <row r="14" spans="1:8">
      <c r="A14" s="34" t="s">
        <v>112</v>
      </c>
      <c r="B14" s="41">
        <v>0</v>
      </c>
      <c r="C14" s="41">
        <v>0</v>
      </c>
      <c r="D14" s="41">
        <v>0</v>
      </c>
      <c r="E14" s="41">
        <v>0</v>
      </c>
      <c r="F14" s="41">
        <v>0</v>
      </c>
      <c r="G14" s="41">
        <v>0</v>
      </c>
      <c r="H14" s="41">
        <v>0</v>
      </c>
    </row>
    <row r="15" spans="1:8">
      <c r="A15" s="34" t="s">
        <v>114</v>
      </c>
      <c r="B15" s="41">
        <v>0</v>
      </c>
      <c r="C15" s="41">
        <v>0</v>
      </c>
      <c r="D15" s="41">
        <v>0</v>
      </c>
      <c r="E15" s="41">
        <v>0</v>
      </c>
      <c r="F15" s="41">
        <v>0</v>
      </c>
      <c r="G15" s="41">
        <v>0</v>
      </c>
      <c r="H15" s="41">
        <v>0</v>
      </c>
    </row>
    <row r="16" spans="1:8">
      <c r="A16" s="34" t="s">
        <v>118</v>
      </c>
      <c r="B16" s="41">
        <v>0</v>
      </c>
      <c r="C16" s="41">
        <v>0</v>
      </c>
      <c r="D16" s="41">
        <v>0</v>
      </c>
      <c r="E16" s="41">
        <v>0</v>
      </c>
      <c r="F16" s="41">
        <v>0</v>
      </c>
      <c r="G16" s="41">
        <v>0</v>
      </c>
      <c r="H16" s="41">
        <v>0</v>
      </c>
    </row>
    <row r="17" spans="1:8">
      <c r="A17" s="34" t="s">
        <v>121</v>
      </c>
      <c r="B17" s="41">
        <v>0</v>
      </c>
      <c r="C17" s="41">
        <v>0</v>
      </c>
      <c r="D17" s="41">
        <v>0</v>
      </c>
      <c r="E17" s="41">
        <v>0</v>
      </c>
      <c r="F17" s="41">
        <v>0</v>
      </c>
      <c r="G17" s="41">
        <v>0</v>
      </c>
      <c r="H17" s="41">
        <v>0</v>
      </c>
    </row>
    <row r="18" spans="1:8">
      <c r="A18" s="34" t="s">
        <v>122</v>
      </c>
      <c r="B18" s="41">
        <v>0</v>
      </c>
      <c r="C18" s="41">
        <v>0</v>
      </c>
      <c r="D18" s="41">
        <v>0</v>
      </c>
      <c r="E18" s="41">
        <v>0</v>
      </c>
      <c r="F18" s="41">
        <v>0</v>
      </c>
      <c r="G18" s="41">
        <v>0</v>
      </c>
      <c r="H18" s="41">
        <v>0</v>
      </c>
    </row>
    <row r="19" spans="1:8">
      <c r="A19" s="34" t="s">
        <v>120</v>
      </c>
      <c r="B19" s="41">
        <v>0</v>
      </c>
      <c r="C19" s="41">
        <v>0</v>
      </c>
      <c r="D19" s="41">
        <v>0</v>
      </c>
      <c r="E19" s="41">
        <v>0</v>
      </c>
      <c r="F19" s="41">
        <v>0</v>
      </c>
      <c r="G19" s="41">
        <v>0</v>
      </c>
      <c r="H19" s="41">
        <v>0</v>
      </c>
    </row>
    <row r="20" spans="1:8">
      <c r="A20" s="34" t="s">
        <v>124</v>
      </c>
      <c r="B20" s="41">
        <v>0</v>
      </c>
      <c r="C20" s="41">
        <v>0</v>
      </c>
      <c r="D20" s="41">
        <v>0</v>
      </c>
      <c r="E20" s="41">
        <v>0</v>
      </c>
      <c r="F20" s="41">
        <v>0</v>
      </c>
      <c r="G20" s="41">
        <v>0</v>
      </c>
      <c r="H20" s="41">
        <v>0</v>
      </c>
    </row>
    <row r="21" spans="1:8">
      <c r="A21" s="34" t="s">
        <v>125</v>
      </c>
      <c r="B21" s="41">
        <v>0</v>
      </c>
      <c r="C21" s="41">
        <v>0</v>
      </c>
      <c r="D21" s="41">
        <v>0</v>
      </c>
      <c r="E21" s="41">
        <v>0</v>
      </c>
      <c r="F21" s="41">
        <v>0</v>
      </c>
      <c r="G21" s="41">
        <v>0</v>
      </c>
      <c r="H21" s="41">
        <v>0</v>
      </c>
    </row>
    <row r="22" spans="1:8">
      <c r="A22" s="34" t="s">
        <v>126</v>
      </c>
      <c r="B22" s="41">
        <v>0</v>
      </c>
      <c r="C22" s="41">
        <v>0</v>
      </c>
      <c r="D22" s="41">
        <v>0</v>
      </c>
      <c r="E22" s="41">
        <v>0</v>
      </c>
      <c r="F22" s="41">
        <v>0</v>
      </c>
      <c r="G22" s="41">
        <v>0</v>
      </c>
      <c r="H22" s="41">
        <v>0</v>
      </c>
    </row>
    <row r="23" spans="1:8">
      <c r="A23" s="34" t="s">
        <v>119</v>
      </c>
      <c r="B23" s="41">
        <v>0</v>
      </c>
      <c r="C23" s="41">
        <v>0</v>
      </c>
      <c r="D23" s="41">
        <v>0</v>
      </c>
      <c r="E23" s="41">
        <v>0</v>
      </c>
      <c r="F23" s="41">
        <v>0</v>
      </c>
      <c r="G23" s="41">
        <v>0</v>
      </c>
      <c r="H23" s="41">
        <v>0</v>
      </c>
    </row>
    <row r="24" spans="1:8">
      <c r="A24" s="61" t="s">
        <v>127</v>
      </c>
      <c r="B24" s="41">
        <v>0</v>
      </c>
      <c r="C24" s="41">
        <v>0</v>
      </c>
      <c r="D24" s="41">
        <v>0</v>
      </c>
      <c r="E24" s="41">
        <v>0</v>
      </c>
      <c r="F24" s="41">
        <v>0</v>
      </c>
      <c r="G24" s="41">
        <v>0</v>
      </c>
      <c r="H24" s="41">
        <v>0</v>
      </c>
    </row>
    <row r="25" spans="1:8">
      <c r="A25" s="34" t="s">
        <v>129</v>
      </c>
      <c r="B25" s="41">
        <v>0</v>
      </c>
      <c r="C25" s="41">
        <v>0</v>
      </c>
      <c r="D25" s="41">
        <v>0</v>
      </c>
      <c r="E25" s="41">
        <v>0</v>
      </c>
      <c r="F25" s="41">
        <v>0</v>
      </c>
      <c r="G25" s="41">
        <v>0</v>
      </c>
      <c r="H25" s="41">
        <v>0</v>
      </c>
    </row>
    <row r="26" spans="1:8">
      <c r="A26" s="34" t="s">
        <v>111</v>
      </c>
      <c r="B26" s="41">
        <v>0</v>
      </c>
      <c r="C26" s="41">
        <v>0</v>
      </c>
      <c r="D26" s="41">
        <v>0</v>
      </c>
      <c r="E26" s="41">
        <v>0</v>
      </c>
      <c r="F26" s="41">
        <v>0</v>
      </c>
      <c r="G26" s="41">
        <v>0</v>
      </c>
      <c r="H26" s="41">
        <v>0</v>
      </c>
    </row>
    <row r="27" spans="1:8">
      <c r="B27" s="41"/>
      <c r="C27" s="41"/>
      <c r="D27" s="41"/>
      <c r="E27" s="41"/>
      <c r="F27" s="41"/>
    </row>
    <row r="28" spans="1:8">
      <c r="B28" s="41"/>
      <c r="C28" s="41"/>
      <c r="D28" s="41"/>
      <c r="E28" s="41"/>
      <c r="F28" s="41"/>
    </row>
    <row r="29" spans="1:8">
      <c r="B29" s="41"/>
      <c r="C29" s="41"/>
      <c r="D29" s="41"/>
      <c r="E29" s="41"/>
      <c r="F29" s="41"/>
    </row>
    <row r="30" spans="1:8">
      <c r="B30" s="41"/>
      <c r="C30" s="41"/>
      <c r="D30" s="41"/>
      <c r="E30" s="41"/>
      <c r="F30" s="41"/>
    </row>
    <row r="31" spans="1:8">
      <c r="B31" s="41"/>
      <c r="C31" s="41"/>
      <c r="D31" s="41"/>
      <c r="E31" s="41"/>
      <c r="F31" s="41"/>
    </row>
    <row r="32" spans="1:8">
      <c r="B32" s="41"/>
      <c r="C32" s="41"/>
      <c r="D32" s="41"/>
      <c r="E32" s="41"/>
      <c r="F32" s="41"/>
    </row>
    <row r="33" spans="2:6">
      <c r="B33" s="41"/>
      <c r="C33" s="41"/>
      <c r="D33" s="41"/>
      <c r="E33" s="41"/>
      <c r="F33" s="41"/>
    </row>
    <row r="34" spans="2:6">
      <c r="B34" s="41"/>
      <c r="C34" s="41"/>
      <c r="D34" s="41"/>
      <c r="E34" s="41"/>
      <c r="F34" s="41"/>
    </row>
    <row r="35" spans="2:6">
      <c r="B35" s="41"/>
      <c r="C35" s="41"/>
      <c r="D35" s="41"/>
      <c r="E35" s="41"/>
      <c r="F35" s="41"/>
    </row>
    <row r="36" spans="2:6">
      <c r="B36" s="41"/>
      <c r="C36" s="41"/>
      <c r="D36" s="41"/>
      <c r="E36" s="41"/>
      <c r="F36" s="41"/>
    </row>
    <row r="37" spans="2:6">
      <c r="B37" s="41"/>
      <c r="C37" s="41"/>
      <c r="D37" s="41"/>
      <c r="E37" s="41"/>
      <c r="F37" s="41"/>
    </row>
    <row r="38" spans="2:6">
      <c r="B38" s="41"/>
      <c r="C38" s="41"/>
      <c r="D38" s="41"/>
      <c r="E38" s="41"/>
      <c r="F38" s="41"/>
    </row>
    <row r="39" spans="2:6">
      <c r="B39" s="41"/>
      <c r="C39" s="41"/>
      <c r="D39" s="41"/>
      <c r="E39" s="41"/>
      <c r="F39" s="41"/>
    </row>
    <row r="40" spans="2:6">
      <c r="B40" s="41"/>
      <c r="C40" s="41"/>
      <c r="D40" s="41"/>
      <c r="E40" s="41"/>
      <c r="F40" s="41"/>
    </row>
    <row r="41" spans="2:6">
      <c r="B41" s="41"/>
      <c r="C41" s="41"/>
      <c r="D41" s="41"/>
      <c r="E41" s="41"/>
      <c r="F41" s="41"/>
    </row>
    <row r="42" spans="2:6">
      <c r="B42" s="41"/>
      <c r="C42" s="41"/>
      <c r="D42" s="41"/>
      <c r="E42" s="41"/>
      <c r="F42" s="41"/>
    </row>
    <row r="43" spans="2:6">
      <c r="B43" s="41"/>
      <c r="C43" s="41"/>
      <c r="D43" s="41"/>
      <c r="E43" s="41"/>
      <c r="F43" s="41"/>
    </row>
    <row r="44" spans="2:6">
      <c r="B44" s="41"/>
      <c r="C44" s="41"/>
      <c r="D44" s="41"/>
      <c r="E44" s="41"/>
      <c r="F44" s="41"/>
    </row>
    <row r="45" spans="2:6">
      <c r="B45" s="41"/>
      <c r="C45" s="41"/>
      <c r="D45" s="41"/>
      <c r="E45" s="41"/>
      <c r="F45" s="41"/>
    </row>
    <row r="46" spans="2:6">
      <c r="B46" s="41"/>
      <c r="C46" s="41"/>
      <c r="D46" s="41"/>
      <c r="E46" s="41"/>
      <c r="F46" s="41"/>
    </row>
  </sheetData>
  <phoneticPr fontId="26" type="noConversion"/>
  <hyperlinks>
    <hyperlink ref="A1" location="Notes!A1" display="Back to contents" xr:uid="{36EC3DD5-04EF-452C-A0DF-E298CC97A78F}"/>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D3B33-4575-40C6-A04B-66DD6C8337AB}">
  <dimension ref="A1:H25"/>
  <sheetViews>
    <sheetView showGridLines="0" zoomScaleNormal="100" workbookViewId="0">
      <pane xSplit="1" ySplit="2" topLeftCell="B3" activePane="bottomRight" state="frozen"/>
      <selection pane="bottomRight"/>
      <selection pane="bottomLeft" activeCell="A2" sqref="A2"/>
      <selection pane="topRight" activeCell="C1" sqref="C1"/>
    </sheetView>
  </sheetViews>
  <sheetFormatPr defaultColWidth="8.85546875" defaultRowHeight="12"/>
  <cols>
    <col min="1" max="1" width="38.85546875" style="34" bestFit="1" customWidth="1"/>
    <col min="2" max="6" width="9" style="34" bestFit="1" customWidth="1"/>
    <col min="7" max="7" width="10.42578125" style="34" bestFit="1" customWidth="1"/>
    <col min="8" max="8" width="10.42578125" style="34" customWidth="1"/>
    <col min="9" max="16384" width="8.85546875" style="34"/>
  </cols>
  <sheetData>
    <row r="1" spans="1:8">
      <c r="A1" s="1" t="s">
        <v>40</v>
      </c>
    </row>
    <row r="2" spans="1:8">
      <c r="A2" s="31" t="s">
        <v>257</v>
      </c>
      <c r="B2" s="31" t="s">
        <v>91</v>
      </c>
      <c r="C2" s="31" t="s">
        <v>92</v>
      </c>
      <c r="D2" s="31" t="s">
        <v>93</v>
      </c>
      <c r="E2" s="31" t="s">
        <v>94</v>
      </c>
      <c r="F2" s="31" t="s">
        <v>95</v>
      </c>
      <c r="G2" s="31" t="s">
        <v>96</v>
      </c>
      <c r="H2" s="31" t="s">
        <v>97</v>
      </c>
    </row>
    <row r="3" spans="1:8">
      <c r="A3" s="34" t="s">
        <v>258</v>
      </c>
      <c r="B3" s="113"/>
      <c r="C3" s="113">
        <f t="array" ref="C3:H3">TRANSPOSE(Scenario_inputs!$AJ$5:$AJ$10)</f>
        <v>0</v>
      </c>
      <c r="D3" s="113">
        <v>0</v>
      </c>
      <c r="E3" s="113">
        <v>0</v>
      </c>
      <c r="F3" s="113">
        <v>0</v>
      </c>
      <c r="G3" s="113">
        <v>0</v>
      </c>
      <c r="H3" s="113">
        <v>0</v>
      </c>
    </row>
    <row r="4" spans="1:8">
      <c r="A4" s="34" t="s">
        <v>259</v>
      </c>
      <c r="B4" s="113"/>
      <c r="C4" s="113">
        <f t="array" ref="C4:H4">TRANSPOSE(Scenario_inputs!$AG$5:$AG$10)</f>
        <v>0</v>
      </c>
      <c r="D4" s="113">
        <v>0</v>
      </c>
      <c r="E4" s="113">
        <v>0</v>
      </c>
      <c r="F4" s="113">
        <v>0</v>
      </c>
      <c r="G4" s="113">
        <v>0</v>
      </c>
      <c r="H4" s="113">
        <v>0</v>
      </c>
    </row>
    <row r="5" spans="1:8">
      <c r="A5" s="34" t="s">
        <v>260</v>
      </c>
      <c r="B5" s="113"/>
      <c r="C5" s="113">
        <f t="array" ref="C5:H5">TRANSPOSE(Scenario_inputs!$AK$5:$AK$10)</f>
        <v>0</v>
      </c>
      <c r="D5" s="113">
        <v>0</v>
      </c>
      <c r="E5" s="113">
        <v>0</v>
      </c>
      <c r="F5" s="113">
        <v>0</v>
      </c>
      <c r="G5" s="113">
        <v>0</v>
      </c>
      <c r="H5" s="113">
        <v>0</v>
      </c>
    </row>
    <row r="6" spans="1:8">
      <c r="A6" s="34" t="s">
        <v>80</v>
      </c>
      <c r="B6" s="113"/>
      <c r="C6" s="113">
        <f t="array" ref="C6:H6">TRANSPOSE(Scenario_inputs!$AF$5:$AF$10)</f>
        <v>0</v>
      </c>
      <c r="D6" s="113">
        <v>0</v>
      </c>
      <c r="E6" s="113">
        <v>0</v>
      </c>
      <c r="F6" s="113">
        <v>0</v>
      </c>
      <c r="G6" s="113">
        <v>0</v>
      </c>
      <c r="H6" s="113">
        <v>0</v>
      </c>
    </row>
    <row r="7" spans="1:8">
      <c r="A7" s="34" t="s">
        <v>85</v>
      </c>
      <c r="B7" s="113">
        <f t="array" ref="B7:H7">TRANSPOSE(Scenario_inputs!$AL$5:$AL$11)</f>
        <v>0</v>
      </c>
      <c r="C7" s="113">
        <v>-2.2204460492503131E-14</v>
      </c>
      <c r="D7" s="113">
        <v>0</v>
      </c>
      <c r="E7" s="113">
        <v>0</v>
      </c>
      <c r="F7" s="113">
        <v>0</v>
      </c>
      <c r="G7" s="113">
        <v>0</v>
      </c>
      <c r="H7" s="113">
        <v>2.2204460492503131E-14</v>
      </c>
    </row>
    <row r="8" spans="1:8">
      <c r="A8" s="34" t="s">
        <v>261</v>
      </c>
      <c r="B8" s="113"/>
      <c r="C8" s="113">
        <f t="array" ref="C8:H8">TRANSPOSE(Scenario_inputs!$AM$5:$AM$10)</f>
        <v>0</v>
      </c>
      <c r="D8" s="113">
        <v>0</v>
      </c>
      <c r="E8" s="113">
        <v>0</v>
      </c>
      <c r="F8" s="113">
        <v>0</v>
      </c>
      <c r="G8" s="113">
        <v>0</v>
      </c>
      <c r="H8" s="113">
        <v>0</v>
      </c>
    </row>
    <row r="9" spans="1:8">
      <c r="A9" s="34" t="s">
        <v>262</v>
      </c>
      <c r="B9" s="113">
        <f t="array" ref="B9:H9">TRANSPOSE(Scenario_inputs!$AD$5:$AD$11)*10</f>
        <v>0</v>
      </c>
      <c r="C9" s="113">
        <v>0</v>
      </c>
      <c r="D9" s="113">
        <v>0</v>
      </c>
      <c r="E9" s="113">
        <v>0</v>
      </c>
      <c r="F9" s="113">
        <v>0</v>
      </c>
      <c r="G9" s="113">
        <v>0</v>
      </c>
      <c r="H9" s="113">
        <v>0</v>
      </c>
    </row>
    <row r="10" spans="1:8">
      <c r="A10" s="34" t="s">
        <v>263</v>
      </c>
      <c r="B10" s="113">
        <f t="array" ref="B10:H10">TRANSPOSE(Scenario_inputs!$AN$5:$AN$11)*10</f>
        <v>0</v>
      </c>
      <c r="C10" s="113">
        <v>0</v>
      </c>
      <c r="D10" s="113">
        <v>0</v>
      </c>
      <c r="E10" s="113">
        <v>0</v>
      </c>
      <c r="F10" s="113">
        <v>0</v>
      </c>
      <c r="G10" s="113">
        <v>0</v>
      </c>
      <c r="H10" s="113">
        <v>0</v>
      </c>
    </row>
    <row r="11" spans="1:8">
      <c r="A11" s="34" t="s">
        <v>61</v>
      </c>
      <c r="B11" s="113">
        <f t="array" ref="B11:H11">TRANSPOSE(Scenario_inputs!$M$5:$M$11)</f>
        <v>0</v>
      </c>
      <c r="C11" s="113">
        <v>0</v>
      </c>
      <c r="D11" s="113">
        <v>0</v>
      </c>
      <c r="E11" s="113">
        <v>0</v>
      </c>
      <c r="F11" s="113">
        <v>0</v>
      </c>
      <c r="G11" s="113">
        <v>0</v>
      </c>
      <c r="H11" s="113">
        <v>0</v>
      </c>
    </row>
    <row r="12" spans="1:8">
      <c r="A12" s="34" t="s">
        <v>58</v>
      </c>
      <c r="B12" s="113">
        <f t="array" ref="B12:H12">TRANSPOSE(Scenario_inputs!$J$5:$J$11)</f>
        <v>0</v>
      </c>
      <c r="C12" s="113">
        <v>0</v>
      </c>
      <c r="D12" s="113">
        <v>0</v>
      </c>
      <c r="E12" s="113">
        <v>0</v>
      </c>
      <c r="F12" s="113">
        <v>0</v>
      </c>
      <c r="G12" s="113">
        <v>0</v>
      </c>
      <c r="H12" s="113">
        <v>0</v>
      </c>
    </row>
    <row r="13" spans="1:8">
      <c r="A13" s="34" t="s">
        <v>206</v>
      </c>
      <c r="B13" s="113">
        <f t="array" ref="B13:H13">TRANSPOSE(Scenario_inputs!$AP$5:$AP$11)</f>
        <v>0</v>
      </c>
      <c r="C13" s="113">
        <v>0</v>
      </c>
      <c r="D13" s="113">
        <v>0</v>
      </c>
      <c r="E13" s="113">
        <v>0</v>
      </c>
      <c r="F13" s="113">
        <v>0</v>
      </c>
      <c r="G13" s="113">
        <v>0</v>
      </c>
      <c r="H13" s="113">
        <v>0</v>
      </c>
    </row>
    <row r="14" spans="1:8">
      <c r="B14" s="42"/>
      <c r="C14" s="42"/>
      <c r="D14" s="42"/>
      <c r="E14" s="42"/>
      <c r="F14" s="42"/>
    </row>
    <row r="15" spans="1:8">
      <c r="B15" s="42"/>
      <c r="C15" s="42"/>
      <c r="D15" s="42"/>
      <c r="E15" s="42"/>
      <c r="F15" s="42"/>
    </row>
    <row r="16" spans="1:8">
      <c r="B16" s="42"/>
      <c r="C16" s="42"/>
      <c r="D16" s="42"/>
      <c r="E16" s="42"/>
      <c r="F16" s="42"/>
    </row>
    <row r="17" spans="2:6">
      <c r="B17" s="42"/>
      <c r="C17" s="42"/>
      <c r="D17" s="42"/>
      <c r="E17" s="42"/>
      <c r="F17" s="42"/>
    </row>
    <row r="18" spans="2:6">
      <c r="B18" s="42"/>
      <c r="C18" s="42"/>
      <c r="D18" s="42"/>
      <c r="E18" s="42"/>
      <c r="F18" s="42"/>
    </row>
    <row r="19" spans="2:6">
      <c r="B19" s="42"/>
      <c r="C19" s="42"/>
      <c r="D19" s="42"/>
      <c r="E19" s="42"/>
      <c r="F19" s="42"/>
    </row>
    <row r="20" spans="2:6">
      <c r="B20" s="42"/>
      <c r="C20" s="42"/>
      <c r="D20" s="42"/>
      <c r="E20" s="42"/>
      <c r="F20" s="42"/>
    </row>
    <row r="21" spans="2:6">
      <c r="B21" s="42"/>
      <c r="C21" s="42"/>
      <c r="D21" s="42"/>
      <c r="E21" s="42"/>
      <c r="F21" s="42"/>
    </row>
    <row r="22" spans="2:6">
      <c r="B22" s="42"/>
      <c r="C22" s="42"/>
      <c r="D22" s="42"/>
      <c r="E22" s="42"/>
      <c r="F22" s="42"/>
    </row>
    <row r="23" spans="2:6">
      <c r="B23" s="42"/>
      <c r="C23" s="42"/>
      <c r="D23" s="42"/>
      <c r="E23" s="42"/>
      <c r="F23" s="42"/>
    </row>
    <row r="24" spans="2:6">
      <c r="B24" s="42"/>
      <c r="C24" s="42"/>
      <c r="D24" s="42"/>
      <c r="E24" s="42"/>
      <c r="F24" s="42"/>
    </row>
    <row r="25" spans="2:6">
      <c r="B25" s="42"/>
      <c r="C25" s="42"/>
      <c r="D25" s="42"/>
      <c r="E25" s="42"/>
      <c r="F25" s="42"/>
    </row>
  </sheetData>
  <phoneticPr fontId="26" type="noConversion"/>
  <hyperlinks>
    <hyperlink ref="A1" location="Notes!A1" display="Back to contents" xr:uid="{3C290612-B0F5-453E-B350-FCB01867628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75C5A-B295-4EE5-8554-52C2D1B8F78A}">
  <dimension ref="A1:K122"/>
  <sheetViews>
    <sheetView showGridLines="0" zoomScaleNormal="100" workbookViewId="0">
      <pane xSplit="3" ySplit="2" topLeftCell="D74" activePane="bottomRight" state="frozen"/>
      <selection pane="bottomRight"/>
      <selection pane="bottomLeft" activeCell="A2" sqref="A2"/>
      <selection pane="topRight" activeCell="D1" sqref="D1"/>
    </sheetView>
  </sheetViews>
  <sheetFormatPr defaultColWidth="8.85546875" defaultRowHeight="12"/>
  <cols>
    <col min="1" max="1" width="58.140625" style="34" bestFit="1" customWidth="1"/>
    <col min="2" max="2" width="29.28515625" style="34" bestFit="1" customWidth="1"/>
    <col min="3" max="3" width="10.42578125" style="34" customWidth="1"/>
    <col min="4" max="10" width="8.85546875" style="34"/>
    <col min="11" max="11" width="83.5703125" style="34" bestFit="1" customWidth="1"/>
    <col min="12" max="16384" width="8.85546875" style="34"/>
  </cols>
  <sheetData>
    <row r="1" spans="1:11">
      <c r="A1" s="1" t="s">
        <v>40</v>
      </c>
    </row>
    <row r="2" spans="1:11">
      <c r="A2" s="31" t="s">
        <v>264</v>
      </c>
      <c r="B2" s="31" t="s">
        <v>210</v>
      </c>
      <c r="C2" s="31" t="s">
        <v>265</v>
      </c>
      <c r="D2" s="31" t="s">
        <v>91</v>
      </c>
      <c r="E2" s="31" t="s">
        <v>92</v>
      </c>
      <c r="F2" s="31" t="s">
        <v>93</v>
      </c>
      <c r="G2" s="31" t="s">
        <v>94</v>
      </c>
      <c r="H2" s="31" t="s">
        <v>95</v>
      </c>
      <c r="I2" s="31" t="s">
        <v>96</v>
      </c>
      <c r="J2" s="31" t="s">
        <v>97</v>
      </c>
      <c r="K2" s="31" t="s">
        <v>98</v>
      </c>
    </row>
    <row r="3" spans="1:11">
      <c r="A3" s="31" t="s">
        <v>207</v>
      </c>
      <c r="B3" s="31" t="s">
        <v>266</v>
      </c>
      <c r="C3" s="34" t="s">
        <v>91</v>
      </c>
      <c r="D3" s="41">
        <v>353.44299810215352</v>
      </c>
      <c r="E3" s="41">
        <v>403.35883547020637</v>
      </c>
      <c r="F3" s="41">
        <v>433.55562485808548</v>
      </c>
      <c r="G3" s="41">
        <v>455.91344685557959</v>
      </c>
      <c r="H3" s="41">
        <v>485.48773248388301</v>
      </c>
      <c r="I3" s="41">
        <v>516.68278217226373</v>
      </c>
      <c r="J3" s="41">
        <f>I3*I3/H3</f>
        <v>549.88227205541875</v>
      </c>
      <c r="K3" s="34" t="s">
        <v>267</v>
      </c>
    </row>
    <row r="4" spans="1:11">
      <c r="A4" s="31"/>
      <c r="B4" s="31"/>
      <c r="C4" s="34" t="s">
        <v>92</v>
      </c>
      <c r="D4" s="41">
        <v>0</v>
      </c>
      <c r="E4" s="41">
        <v>419.67058234131582</v>
      </c>
      <c r="F4" s="41">
        <v>451.03729893044147</v>
      </c>
      <c r="G4" s="41">
        <v>474.31794228295257</v>
      </c>
      <c r="H4" s="41">
        <v>505.00589569302247</v>
      </c>
      <c r="I4" s="41">
        <v>537.32627301737591</v>
      </c>
      <c r="J4" s="41">
        <f t="shared" ref="J4:J5" si="0">I4*I4/H4</f>
        <v>571.71515449048798</v>
      </c>
      <c r="K4" s="34" t="s">
        <v>268</v>
      </c>
    </row>
    <row r="5" spans="1:11">
      <c r="A5" s="31"/>
      <c r="B5" s="31"/>
      <c r="C5" s="34" t="s">
        <v>93</v>
      </c>
      <c r="D5" s="41">
        <v>0</v>
      </c>
      <c r="E5" s="41">
        <v>0</v>
      </c>
      <c r="F5" s="41">
        <v>473.47566906225893</v>
      </c>
      <c r="G5" s="41">
        <v>497.76785696068237</v>
      </c>
      <c r="H5" s="41">
        <v>529.80757858911056</v>
      </c>
      <c r="I5" s="41">
        <v>563.90959441285941</v>
      </c>
      <c r="J5" s="41">
        <f t="shared" si="0"/>
        <v>600.20664769971916</v>
      </c>
      <c r="K5" s="34" t="s">
        <v>269</v>
      </c>
    </row>
    <row r="6" spans="1:11">
      <c r="A6" s="31"/>
      <c r="B6" s="31"/>
      <c r="C6" s="34" t="s">
        <v>94</v>
      </c>
      <c r="D6" s="41">
        <v>0</v>
      </c>
      <c r="E6" s="41">
        <v>0</v>
      </c>
      <c r="F6" s="41">
        <v>0</v>
      </c>
      <c r="G6" s="41">
        <v>511.80238152819948</v>
      </c>
      <c r="H6" s="41">
        <v>547.13564546528141</v>
      </c>
      <c r="I6" s="41">
        <v>584.05804544113016</v>
      </c>
      <c r="J6" s="41">
        <v>620.81802581577631</v>
      </c>
    </row>
    <row r="7" spans="1:11">
      <c r="A7" s="31"/>
      <c r="B7" s="31"/>
      <c r="C7" s="34" t="s">
        <v>95</v>
      </c>
      <c r="D7" s="41">
        <v>0</v>
      </c>
      <c r="E7" s="41">
        <v>0</v>
      </c>
      <c r="F7" s="41">
        <v>0</v>
      </c>
      <c r="G7" s="41">
        <v>0</v>
      </c>
      <c r="H7" s="41">
        <v>558.53621422502329</v>
      </c>
      <c r="I7" s="41">
        <v>596.90936647195849</v>
      </c>
      <c r="J7" s="41">
        <v>634.41355005205605</v>
      </c>
    </row>
    <row r="8" spans="1:11">
      <c r="A8" s="31"/>
      <c r="B8" s="31"/>
      <c r="C8" s="34" t="s">
        <v>96</v>
      </c>
      <c r="D8" s="41">
        <v>0</v>
      </c>
      <c r="E8" s="41">
        <v>0</v>
      </c>
      <c r="F8" s="41">
        <v>0</v>
      </c>
      <c r="G8" s="41">
        <v>0</v>
      </c>
      <c r="H8" s="41">
        <v>0</v>
      </c>
      <c r="I8" s="41">
        <v>594.92054733041005</v>
      </c>
      <c r="J8" s="41">
        <v>633.27343777909027</v>
      </c>
    </row>
    <row r="9" spans="1:11">
      <c r="A9" s="31"/>
      <c r="B9" s="31"/>
      <c r="C9" s="34" t="s">
        <v>97</v>
      </c>
      <c r="D9" s="41"/>
      <c r="E9" s="41"/>
      <c r="F9" s="41"/>
      <c r="G9" s="41">
        <v>0</v>
      </c>
      <c r="H9" s="41">
        <v>0</v>
      </c>
      <c r="I9" s="41">
        <v>0</v>
      </c>
      <c r="J9" s="57">
        <v>632.27291896099723</v>
      </c>
    </row>
    <row r="10" spans="1:11">
      <c r="A10" s="31"/>
      <c r="B10" s="84" t="s">
        <v>270</v>
      </c>
      <c r="C10" s="59" t="s">
        <v>91</v>
      </c>
      <c r="D10" s="58">
        <v>110.2</v>
      </c>
      <c r="E10" s="58">
        <v>112.5</v>
      </c>
      <c r="F10" s="58">
        <v>101.6</v>
      </c>
      <c r="G10" s="58">
        <v>94.199999999999989</v>
      </c>
      <c r="H10" s="58">
        <v>90.199999999999989</v>
      </c>
      <c r="I10" s="58">
        <v>86.369851380042448</v>
      </c>
      <c r="J10" s="41"/>
      <c r="K10" s="34" t="s">
        <v>267</v>
      </c>
    </row>
    <row r="11" spans="1:11">
      <c r="A11" s="31"/>
      <c r="B11" s="31"/>
      <c r="C11" s="34" t="s">
        <v>92</v>
      </c>
      <c r="D11" s="41">
        <v>0</v>
      </c>
      <c r="E11" s="41">
        <v>114.3</v>
      </c>
      <c r="F11" s="41">
        <v>108.9</v>
      </c>
      <c r="G11" s="41">
        <v>101.69999999999999</v>
      </c>
      <c r="H11" s="41">
        <v>98.1</v>
      </c>
      <c r="I11" s="41">
        <v>94.627433628318585</v>
      </c>
      <c r="J11" s="41">
        <f t="shared" ref="J11" si="1">I11*I11/H11</f>
        <v>91.277789960059522</v>
      </c>
    </row>
    <row r="12" spans="1:11">
      <c r="A12" s="31"/>
      <c r="B12" s="31"/>
      <c r="C12" s="34" t="s">
        <v>93</v>
      </c>
      <c r="D12" s="41">
        <v>0</v>
      </c>
      <c r="E12" s="41">
        <v>0</v>
      </c>
      <c r="F12" s="41">
        <v>72.935991275965534</v>
      </c>
      <c r="G12" s="41">
        <v>49.133613482287068</v>
      </c>
      <c r="H12" s="41">
        <v>51.186956482795722</v>
      </c>
      <c r="I12" s="41">
        <v>52.608113915501235</v>
      </c>
      <c r="J12" s="41">
        <v>53.572413288044118</v>
      </c>
    </row>
    <row r="13" spans="1:11">
      <c r="A13" s="31"/>
      <c r="B13" s="31"/>
      <c r="C13" s="34" t="s">
        <v>94</v>
      </c>
      <c r="D13" s="41">
        <v>0</v>
      </c>
      <c r="E13" s="41">
        <v>0</v>
      </c>
      <c r="F13" s="41">
        <v>0</v>
      </c>
      <c r="G13" s="41">
        <v>46.925494552897135</v>
      </c>
      <c r="H13" s="41">
        <v>50.199744207332515</v>
      </c>
      <c r="I13" s="41">
        <v>51.593492624941064</v>
      </c>
      <c r="J13" s="41">
        <v>52.539194131090881</v>
      </c>
    </row>
    <row r="14" spans="1:11">
      <c r="A14" s="31"/>
      <c r="B14" s="31"/>
      <c r="C14" s="34" t="s">
        <v>95</v>
      </c>
      <c r="D14" s="41">
        <v>0</v>
      </c>
      <c r="E14" s="41">
        <v>0</v>
      </c>
      <c r="F14" s="41">
        <v>0</v>
      </c>
      <c r="G14" s="41">
        <v>0</v>
      </c>
      <c r="H14" s="41">
        <v>49.914811364463276</v>
      </c>
      <c r="I14" s="41">
        <v>52.55643600399253</v>
      </c>
      <c r="J14" s="41">
        <v>53.519788127643551</v>
      </c>
    </row>
    <row r="15" spans="1:11">
      <c r="A15" s="31"/>
      <c r="B15" s="31"/>
      <c r="C15" s="34" t="s">
        <v>96</v>
      </c>
      <c r="D15" s="41">
        <v>0</v>
      </c>
      <c r="E15" s="41">
        <v>0</v>
      </c>
      <c r="F15" s="41">
        <v>0</v>
      </c>
      <c r="G15" s="41">
        <v>0</v>
      </c>
      <c r="H15" s="41">
        <v>0</v>
      </c>
      <c r="I15" s="41">
        <v>51.183407405183061</v>
      </c>
      <c r="J15" s="41">
        <v>53.414847366608228</v>
      </c>
    </row>
    <row r="16" spans="1:11">
      <c r="A16" s="31"/>
      <c r="B16" s="31"/>
      <c r="C16" s="34" t="s">
        <v>97</v>
      </c>
      <c r="D16" s="41"/>
      <c r="E16" s="41"/>
      <c r="F16" s="41">
        <v>0</v>
      </c>
      <c r="G16" s="41">
        <v>0</v>
      </c>
      <c r="H16" s="41">
        <v>0</v>
      </c>
      <c r="I16" s="41">
        <v>0</v>
      </c>
      <c r="J16" s="57">
        <v>52.122345735893759</v>
      </c>
    </row>
    <row r="17" spans="1:11">
      <c r="A17" s="31"/>
      <c r="B17" s="84" t="s">
        <v>271</v>
      </c>
      <c r="C17" s="59" t="s">
        <v>91</v>
      </c>
      <c r="D17" s="58">
        <v>55.973423260464529</v>
      </c>
      <c r="E17" s="58">
        <v>53.345110573764032</v>
      </c>
      <c r="F17" s="58">
        <v>54.969261912260322</v>
      </c>
      <c r="G17" s="58">
        <v>49.765180644542852</v>
      </c>
      <c r="H17" s="58">
        <v>50.079805661653495</v>
      </c>
      <c r="I17" s="58">
        <v>50.396419798468109</v>
      </c>
      <c r="J17" s="41"/>
      <c r="K17" s="34" t="s">
        <v>267</v>
      </c>
    </row>
    <row r="18" spans="1:11">
      <c r="A18" s="31"/>
      <c r="B18" s="31"/>
      <c r="C18" s="34" t="s">
        <v>92</v>
      </c>
      <c r="D18" s="41">
        <v>0</v>
      </c>
      <c r="E18" s="41">
        <v>57.217718479524592</v>
      </c>
      <c r="F18" s="41">
        <v>50.637222802623569</v>
      </c>
      <c r="G18" s="41">
        <v>47.780024602599269</v>
      </c>
      <c r="H18" s="41">
        <v>33.146216852328394</v>
      </c>
      <c r="I18" s="41">
        <v>40.957310121007595</v>
      </c>
      <c r="J18" s="41">
        <v>35.439210635855261</v>
      </c>
    </row>
    <row r="19" spans="1:11">
      <c r="A19" s="31"/>
      <c r="B19" s="31"/>
      <c r="C19" s="34" t="s">
        <v>93</v>
      </c>
      <c r="D19" s="41">
        <v>0</v>
      </c>
      <c r="E19" s="41">
        <v>0</v>
      </c>
      <c r="F19" s="41">
        <v>56.542816686725246</v>
      </c>
      <c r="G19" s="41">
        <v>55.985532518163723</v>
      </c>
      <c r="H19" s="41">
        <v>39.008069755589645</v>
      </c>
      <c r="I19" s="41">
        <v>41.185650128922589</v>
      </c>
      <c r="J19" s="41">
        <v>33.843189530439759</v>
      </c>
    </row>
    <row r="20" spans="1:11">
      <c r="A20" s="31"/>
      <c r="B20" s="31"/>
      <c r="C20" s="34" t="s">
        <v>94</v>
      </c>
      <c r="D20" s="41">
        <v>0</v>
      </c>
      <c r="E20" s="41">
        <v>0</v>
      </c>
      <c r="F20" s="41">
        <v>0</v>
      </c>
      <c r="G20" s="41">
        <v>53.052415555421817</v>
      </c>
      <c r="H20" s="41">
        <v>35.865949712087058</v>
      </c>
      <c r="I20" s="41">
        <v>43.672739682849624</v>
      </c>
      <c r="J20" s="41">
        <v>31.10828956746127</v>
      </c>
    </row>
    <row r="21" spans="1:11">
      <c r="A21" s="31"/>
      <c r="B21" s="31"/>
      <c r="C21" s="34" t="s">
        <v>95</v>
      </c>
      <c r="D21" s="41">
        <v>0</v>
      </c>
      <c r="E21" s="41">
        <v>0</v>
      </c>
      <c r="F21" s="41">
        <v>0</v>
      </c>
      <c r="G21" s="41">
        <v>0</v>
      </c>
      <c r="H21" s="41">
        <v>34.524555836380046</v>
      </c>
      <c r="I21" s="41">
        <v>46.550223271232085</v>
      </c>
      <c r="J21" s="41">
        <v>34.257000257815776</v>
      </c>
    </row>
    <row r="22" spans="1:11">
      <c r="A22" s="31"/>
      <c r="B22" s="31"/>
      <c r="C22" s="34" t="s">
        <v>96</v>
      </c>
      <c r="D22" s="41">
        <v>0</v>
      </c>
      <c r="E22" s="41">
        <v>0</v>
      </c>
      <c r="F22" s="41">
        <v>0</v>
      </c>
      <c r="G22" s="41">
        <v>0</v>
      </c>
      <c r="H22" s="41">
        <v>0</v>
      </c>
      <c r="I22" s="41">
        <v>48.017668460897767</v>
      </c>
      <c r="J22" s="41">
        <v>31.506088843585417</v>
      </c>
    </row>
    <row r="23" spans="1:11">
      <c r="A23" s="31"/>
      <c r="B23" s="31"/>
      <c r="C23" s="34" t="s">
        <v>97</v>
      </c>
      <c r="D23" s="41"/>
      <c r="E23" s="41">
        <v>0</v>
      </c>
      <c r="F23" s="41">
        <v>0</v>
      </c>
      <c r="G23" s="41">
        <v>0</v>
      </c>
      <c r="H23" s="41">
        <v>0</v>
      </c>
      <c r="I23" s="41">
        <v>0</v>
      </c>
      <c r="J23" s="57">
        <v>32.616644843584595</v>
      </c>
    </row>
    <row r="24" spans="1:11">
      <c r="A24" s="31"/>
      <c r="B24" s="84" t="s">
        <v>272</v>
      </c>
      <c r="C24" s="59" t="s">
        <v>91</v>
      </c>
      <c r="D24" s="58">
        <v>288.8076820397946</v>
      </c>
      <c r="E24" s="58">
        <v>292.29554595622176</v>
      </c>
      <c r="F24" s="58">
        <v>279.59643940285605</v>
      </c>
      <c r="G24" s="58">
        <v>266.40362206564896</v>
      </c>
      <c r="H24" s="58">
        <v>255.60183754110767</v>
      </c>
      <c r="I24" s="58">
        <v>245.23802960265749</v>
      </c>
      <c r="J24" s="41"/>
      <c r="K24" s="34" t="s">
        <v>267</v>
      </c>
    </row>
    <row r="25" spans="1:11">
      <c r="A25" s="31"/>
      <c r="B25" s="31"/>
      <c r="C25" s="34" t="s">
        <v>92</v>
      </c>
      <c r="D25" s="41">
        <v>0</v>
      </c>
      <c r="E25" s="41">
        <v>305.22632852206516</v>
      </c>
      <c r="F25" s="41">
        <v>296.0402107159789</v>
      </c>
      <c r="G25" s="41">
        <v>292.04576477313822</v>
      </c>
      <c r="H25" s="41">
        <v>282.98990288163623</v>
      </c>
      <c r="I25" s="41">
        <v>272.30067132758995</v>
      </c>
      <c r="J25" s="41">
        <v>261.53769761087096</v>
      </c>
    </row>
    <row r="26" spans="1:11">
      <c r="A26" s="31"/>
      <c r="B26" s="31"/>
      <c r="C26" s="34" t="s">
        <v>93</v>
      </c>
      <c r="D26" s="41">
        <v>0</v>
      </c>
      <c r="E26" s="41">
        <v>0</v>
      </c>
      <c r="F26" s="41">
        <v>310.59479334704884</v>
      </c>
      <c r="G26" s="41">
        <v>306.40396363120817</v>
      </c>
      <c r="H26" s="41">
        <v>296.90287745792011</v>
      </c>
      <c r="I26" s="41">
        <v>285.68811829551487</v>
      </c>
      <c r="J26" s="41">
        <v>274.39599149538117</v>
      </c>
    </row>
    <row r="27" spans="1:11">
      <c r="A27" s="31"/>
      <c r="B27" s="31"/>
      <c r="C27" s="34" t="s">
        <v>94</v>
      </c>
      <c r="D27" s="41">
        <v>0</v>
      </c>
      <c r="E27" s="41">
        <v>0</v>
      </c>
      <c r="F27" s="41">
        <v>0</v>
      </c>
      <c r="G27" s="41">
        <v>300.49453328152231</v>
      </c>
      <c r="H27" s="41">
        <v>291.17668888592743</v>
      </c>
      <c r="I27" s="41">
        <v>280.17822208923462</v>
      </c>
      <c r="J27" s="41">
        <v>269.10387979826555</v>
      </c>
    </row>
    <row r="28" spans="1:11">
      <c r="A28" s="31"/>
      <c r="B28" s="31"/>
      <c r="C28" s="34" t="s">
        <v>95</v>
      </c>
      <c r="D28" s="41">
        <v>0</v>
      </c>
      <c r="E28" s="41">
        <v>0</v>
      </c>
      <c r="F28" s="41">
        <v>0</v>
      </c>
      <c r="G28" s="41">
        <v>0</v>
      </c>
      <c r="H28" s="41">
        <v>296.61122433664787</v>
      </c>
      <c r="I28" s="41">
        <v>285.4074816370703</v>
      </c>
      <c r="J28" s="41">
        <v>274.12644729941167</v>
      </c>
    </row>
    <row r="29" spans="1:11">
      <c r="A29" s="31"/>
      <c r="B29" s="31"/>
      <c r="C29" s="34" t="s">
        <v>96</v>
      </c>
      <c r="D29" s="41">
        <v>0</v>
      </c>
      <c r="E29" s="41">
        <v>0</v>
      </c>
      <c r="F29" s="41">
        <v>0</v>
      </c>
      <c r="G29" s="41">
        <v>0</v>
      </c>
      <c r="H29" s="41">
        <v>0</v>
      </c>
      <c r="I29" s="41">
        <v>284.84785912405277</v>
      </c>
      <c r="J29" s="41">
        <v>273.5889444615641</v>
      </c>
    </row>
    <row r="30" spans="1:11">
      <c r="A30" s="31"/>
      <c r="B30" s="31"/>
      <c r="C30" s="34" t="s">
        <v>97</v>
      </c>
      <c r="D30" s="41"/>
      <c r="E30" s="41">
        <v>0</v>
      </c>
      <c r="F30" s="41">
        <v>0</v>
      </c>
      <c r="G30" s="41">
        <v>0</v>
      </c>
      <c r="H30" s="41">
        <v>0</v>
      </c>
      <c r="I30" s="41">
        <v>0</v>
      </c>
      <c r="J30" s="57">
        <v>273.58894446157137</v>
      </c>
    </row>
    <row r="31" spans="1:11">
      <c r="A31" s="31"/>
      <c r="B31" s="84" t="s">
        <v>273</v>
      </c>
      <c r="C31" s="59" t="s">
        <v>91</v>
      </c>
      <c r="D31" s="58">
        <v>39.512643941619494</v>
      </c>
      <c r="E31" s="58">
        <v>41.323315888429228</v>
      </c>
      <c r="F31" s="58">
        <v>41.482906601595857</v>
      </c>
      <c r="G31" s="58">
        <v>41.431310387767276</v>
      </c>
      <c r="H31" s="58">
        <v>41.722346750739334</v>
      </c>
      <c r="I31" s="58">
        <v>42.015435716003189</v>
      </c>
      <c r="J31" s="41"/>
      <c r="K31" s="34" t="s">
        <v>267</v>
      </c>
    </row>
    <row r="32" spans="1:11">
      <c r="A32" s="31"/>
      <c r="B32" s="31"/>
      <c r="C32" s="34" t="s">
        <v>92</v>
      </c>
      <c r="D32" s="41">
        <v>0</v>
      </c>
      <c r="E32" s="41">
        <v>43.15522040628953</v>
      </c>
      <c r="F32" s="41">
        <v>43.336038286245611</v>
      </c>
      <c r="G32" s="41">
        <v>43.282141789251462</v>
      </c>
      <c r="H32" s="41">
        <v>43.586187921344703</v>
      </c>
      <c r="I32" s="41">
        <v>43.892369900847967</v>
      </c>
      <c r="J32" s="41"/>
    </row>
    <row r="33" spans="1:11">
      <c r="A33" s="31"/>
      <c r="B33" s="31"/>
      <c r="C33" s="34" t="s">
        <v>93</v>
      </c>
      <c r="D33" s="41">
        <v>0</v>
      </c>
      <c r="E33" s="41">
        <v>0</v>
      </c>
      <c r="F33" s="41">
        <v>45.388117758872383</v>
      </c>
      <c r="G33" s="41">
        <v>46.175623724360022</v>
      </c>
      <c r="H33" s="41">
        <v>47.030973709620199</v>
      </c>
      <c r="I33" s="41">
        <v>47.677666841988128</v>
      </c>
      <c r="J33" s="41">
        <v>48.488043238934317</v>
      </c>
    </row>
    <row r="34" spans="1:11">
      <c r="A34" s="31"/>
      <c r="B34" s="31"/>
      <c r="C34" s="34" t="s">
        <v>94</v>
      </c>
      <c r="D34" s="41">
        <v>0</v>
      </c>
      <c r="E34" s="41">
        <v>0</v>
      </c>
      <c r="F34" s="41">
        <v>0</v>
      </c>
      <c r="G34" s="41">
        <v>46.731393641506642</v>
      </c>
      <c r="H34" s="41">
        <v>47.621489238755601</v>
      </c>
      <c r="I34" s="41">
        <v>48.290134956230595</v>
      </c>
      <c r="J34" s="41">
        <v>49.125673272920857</v>
      </c>
    </row>
    <row r="35" spans="1:11">
      <c r="A35" s="31"/>
      <c r="B35" s="31"/>
      <c r="C35" s="34" t="s">
        <v>95</v>
      </c>
      <c r="D35" s="41">
        <v>0</v>
      </c>
      <c r="E35" s="41">
        <v>0</v>
      </c>
      <c r="F35" s="41">
        <v>0</v>
      </c>
      <c r="G35" s="41">
        <v>0</v>
      </c>
      <c r="H35" s="41">
        <v>47.672464139218981</v>
      </c>
      <c r="I35" s="41">
        <v>48.344265341547434</v>
      </c>
      <c r="J35" s="41">
        <v>49.172824289307329</v>
      </c>
    </row>
    <row r="36" spans="1:11">
      <c r="A36" s="31"/>
      <c r="B36" s="31"/>
      <c r="C36" s="34" t="s">
        <v>96</v>
      </c>
      <c r="D36" s="41">
        <v>0</v>
      </c>
      <c r="E36" s="41">
        <v>0</v>
      </c>
      <c r="F36" s="41">
        <v>0</v>
      </c>
      <c r="G36" s="41">
        <v>0</v>
      </c>
      <c r="H36" s="41">
        <v>0</v>
      </c>
      <c r="I36" s="41">
        <v>48.322399127969135</v>
      </c>
      <c r="J36" s="41">
        <v>49.160093376604081</v>
      </c>
    </row>
    <row r="37" spans="1:11">
      <c r="A37" s="31"/>
      <c r="B37" s="31"/>
      <c r="C37" s="34" t="s">
        <v>97</v>
      </c>
      <c r="D37" s="41"/>
      <c r="E37" s="41"/>
      <c r="F37" s="41">
        <v>0</v>
      </c>
      <c r="G37" s="41">
        <v>0</v>
      </c>
      <c r="H37" s="41">
        <v>0</v>
      </c>
      <c r="I37" s="41">
        <v>0</v>
      </c>
      <c r="J37" s="57">
        <v>49.152379882624615</v>
      </c>
    </row>
    <row r="38" spans="1:11">
      <c r="A38" s="31"/>
      <c r="B38" s="84" t="s">
        <v>274</v>
      </c>
      <c r="C38" s="59" t="s">
        <v>91</v>
      </c>
      <c r="D38" s="58">
        <v>6.8339234021091162</v>
      </c>
      <c r="E38" s="58">
        <v>6.6831394429996784</v>
      </c>
      <c r="F38" s="58">
        <v>0.54477226094967257</v>
      </c>
      <c r="G38" s="58">
        <v>0.23439473941463884</v>
      </c>
      <c r="H38" s="58">
        <v>0.49811495284448792</v>
      </c>
      <c r="I38" s="58">
        <v>1.0585498073331354</v>
      </c>
      <c r="J38" s="41"/>
      <c r="K38" s="34" t="s">
        <v>267</v>
      </c>
    </row>
    <row r="39" spans="1:11">
      <c r="A39" s="31"/>
      <c r="B39" s="31"/>
      <c r="C39" s="34" t="s">
        <v>92</v>
      </c>
      <c r="D39" s="41">
        <v>0</v>
      </c>
      <c r="E39" s="41">
        <v>6.8398350380181832</v>
      </c>
      <c r="F39" s="41">
        <v>0.67236594600001887</v>
      </c>
      <c r="G39" s="41">
        <v>0.31062196937006004</v>
      </c>
      <c r="H39" s="41">
        <v>0.56879714338383192</v>
      </c>
      <c r="I39" s="41">
        <v>1.0415560463341509</v>
      </c>
      <c r="J39" s="41"/>
    </row>
    <row r="40" spans="1:11">
      <c r="A40" s="31"/>
      <c r="B40" s="31"/>
      <c r="C40" s="34" t="s">
        <v>93</v>
      </c>
      <c r="D40" s="41">
        <v>0</v>
      </c>
      <c r="E40" s="41">
        <v>0</v>
      </c>
      <c r="F40" s="41">
        <v>123.1683507494314</v>
      </c>
      <c r="G40" s="41">
        <v>122.29240120323189</v>
      </c>
      <c r="H40" s="41">
        <v>120.59310112144189</v>
      </c>
      <c r="I40" s="41">
        <v>118.19319950917418</v>
      </c>
      <c r="J40" s="41">
        <v>115.96982192020158</v>
      </c>
    </row>
    <row r="41" spans="1:11">
      <c r="A41" s="31"/>
      <c r="B41" s="31"/>
      <c r="C41" s="34" t="s">
        <v>94</v>
      </c>
      <c r="D41" s="41">
        <v>0</v>
      </c>
      <c r="E41" s="41">
        <v>0</v>
      </c>
      <c r="F41" s="41">
        <v>0</v>
      </c>
      <c r="G41" s="41">
        <v>121.21268865949352</v>
      </c>
      <c r="H41" s="41">
        <v>120.54512360390564</v>
      </c>
      <c r="I41" s="41">
        <v>118.14446257540567</v>
      </c>
      <c r="J41" s="41">
        <v>115.91977166314706</v>
      </c>
    </row>
    <row r="42" spans="1:11">
      <c r="A42" s="31"/>
      <c r="B42" s="31"/>
      <c r="C42" s="34" t="s">
        <v>95</v>
      </c>
      <c r="D42" s="41">
        <v>0</v>
      </c>
      <c r="E42" s="41">
        <v>0</v>
      </c>
      <c r="F42" s="41">
        <v>0</v>
      </c>
      <c r="G42" s="41">
        <v>0</v>
      </c>
      <c r="H42" s="41">
        <v>130.93159185062103</v>
      </c>
      <c r="I42" s="41">
        <v>129.31001221103912</v>
      </c>
      <c r="J42" s="41">
        <v>137.79349494939447</v>
      </c>
    </row>
    <row r="43" spans="1:11">
      <c r="A43" s="31"/>
      <c r="B43" s="31"/>
      <c r="C43" s="34" t="s">
        <v>96</v>
      </c>
      <c r="D43" s="41">
        <v>0</v>
      </c>
      <c r="E43" s="41">
        <v>0</v>
      </c>
      <c r="F43" s="41">
        <v>0</v>
      </c>
      <c r="G43" s="41">
        <v>0</v>
      </c>
      <c r="H43" s="41">
        <v>0</v>
      </c>
      <c r="I43" s="41">
        <v>144.65364463800665</v>
      </c>
      <c r="J43" s="41">
        <v>153.90993546619123</v>
      </c>
    </row>
    <row r="44" spans="1:11">
      <c r="A44" s="31"/>
      <c r="B44" s="31"/>
      <c r="C44" s="34" t="s">
        <v>97</v>
      </c>
      <c r="D44" s="41"/>
      <c r="E44" s="41"/>
      <c r="F44" s="41">
        <v>0</v>
      </c>
      <c r="G44" s="41">
        <v>0</v>
      </c>
      <c r="H44" s="41">
        <v>0</v>
      </c>
      <c r="I44" s="41">
        <v>0</v>
      </c>
      <c r="J44" s="57">
        <v>141.97525957228902</v>
      </c>
    </row>
    <row r="45" spans="1:11">
      <c r="A45" s="31"/>
      <c r="B45" s="84" t="s">
        <v>275</v>
      </c>
      <c r="C45" s="59" t="s">
        <v>91</v>
      </c>
      <c r="D45" s="58">
        <v>413.50853068732863</v>
      </c>
      <c r="E45" s="58">
        <v>500.73416756789015</v>
      </c>
      <c r="F45" s="58">
        <v>572.06618566074371</v>
      </c>
      <c r="G45" s="58">
        <v>585.5356791447449</v>
      </c>
      <c r="H45" s="58">
        <v>598.63878860026932</v>
      </c>
      <c r="I45" s="58">
        <v>614.21891961379174</v>
      </c>
      <c r="J45" s="41"/>
      <c r="K45" s="34" t="s">
        <v>267</v>
      </c>
    </row>
    <row r="46" spans="1:11">
      <c r="A46" s="31"/>
      <c r="B46" s="31"/>
      <c r="C46" s="34" t="s">
        <v>92</v>
      </c>
      <c r="D46" s="41">
        <v>0</v>
      </c>
      <c r="E46" s="41">
        <v>603.79676171317294</v>
      </c>
      <c r="F46" s="41">
        <v>694.6739628337441</v>
      </c>
      <c r="G46" s="41">
        <v>715.47924213185115</v>
      </c>
      <c r="H46" s="41">
        <v>734.10025457231518</v>
      </c>
      <c r="I46" s="41">
        <v>753.20589617305336</v>
      </c>
      <c r="J46" s="41">
        <f t="shared" ref="J46" si="2">I46*I46/H46</f>
        <v>772.80877985850998</v>
      </c>
    </row>
    <row r="47" spans="1:11">
      <c r="A47" s="31"/>
      <c r="B47" s="31"/>
      <c r="C47" s="34" t="s">
        <v>93</v>
      </c>
      <c r="D47" s="41">
        <v>0</v>
      </c>
      <c r="E47" s="41">
        <v>0</v>
      </c>
      <c r="F47" s="41">
        <v>721.98582089305876</v>
      </c>
      <c r="G47" s="41">
        <v>743.69362633624269</v>
      </c>
      <c r="H47" s="41">
        <v>762.76754291921236</v>
      </c>
      <c r="I47" s="41">
        <v>782.33065865749325</v>
      </c>
      <c r="J47" s="41">
        <f t="shared" ref="J47" si="3">I47*I47/H47</f>
        <v>802.39552030898471</v>
      </c>
    </row>
    <row r="48" spans="1:11">
      <c r="A48" s="31"/>
      <c r="B48" s="31"/>
      <c r="C48" s="34" t="s">
        <v>94</v>
      </c>
      <c r="D48" s="41">
        <v>0</v>
      </c>
      <c r="E48" s="41">
        <v>0</v>
      </c>
      <c r="F48" s="41">
        <v>0</v>
      </c>
      <c r="G48" s="41">
        <v>853.93999999999994</v>
      </c>
      <c r="H48" s="41">
        <v>873.66</v>
      </c>
      <c r="I48" s="41">
        <v>899.15</v>
      </c>
      <c r="J48" s="41">
        <v>925.13</v>
      </c>
    </row>
    <row r="49" spans="1:11">
      <c r="A49" s="31"/>
      <c r="B49" s="31"/>
      <c r="C49" s="34" t="s">
        <v>95</v>
      </c>
      <c r="D49" s="41">
        <v>0</v>
      </c>
      <c r="E49" s="41">
        <v>0</v>
      </c>
      <c r="F49" s="41">
        <v>0</v>
      </c>
      <c r="G49" s="41">
        <v>0</v>
      </c>
      <c r="H49" s="41">
        <v>888.01</v>
      </c>
      <c r="I49" s="41">
        <v>913.5100000000001</v>
      </c>
      <c r="J49" s="41">
        <v>939.44</v>
      </c>
    </row>
    <row r="50" spans="1:11">
      <c r="A50" s="31"/>
      <c r="B50" s="31"/>
      <c r="C50" s="34" t="s">
        <v>96</v>
      </c>
      <c r="D50" s="41">
        <v>0</v>
      </c>
      <c r="E50" s="41">
        <v>0</v>
      </c>
      <c r="F50" s="41">
        <v>0</v>
      </c>
      <c r="G50" s="41">
        <v>0</v>
      </c>
      <c r="H50" s="41">
        <v>0</v>
      </c>
      <c r="I50" s="41">
        <v>911.81999999999994</v>
      </c>
      <c r="J50" s="41">
        <v>937.78</v>
      </c>
    </row>
    <row r="51" spans="1:11">
      <c r="A51" s="31"/>
      <c r="B51" s="31"/>
      <c r="C51" s="34" t="s">
        <v>97</v>
      </c>
      <c r="D51" s="41"/>
      <c r="E51" s="41"/>
      <c r="F51" s="41"/>
      <c r="G51" s="41">
        <v>0</v>
      </c>
      <c r="H51" s="41">
        <v>0</v>
      </c>
      <c r="I51" s="41">
        <v>0</v>
      </c>
      <c r="J51" s="57">
        <v>938.51</v>
      </c>
    </row>
    <row r="52" spans="1:11">
      <c r="A52" s="84" t="s">
        <v>259</v>
      </c>
      <c r="B52" s="84" t="s">
        <v>139</v>
      </c>
      <c r="C52" s="59" t="s">
        <v>91</v>
      </c>
      <c r="D52" s="58">
        <v>430.00562318554745</v>
      </c>
      <c r="E52" s="58">
        <v>458.43056114828676</v>
      </c>
      <c r="F52" s="58">
        <v>467.35594696809613</v>
      </c>
      <c r="G52" s="58">
        <v>475.34549353812031</v>
      </c>
      <c r="H52" s="58">
        <v>482.73994461047664</v>
      </c>
      <c r="I52" s="58">
        <v>490.24942339931448</v>
      </c>
      <c r="J52" s="41"/>
      <c r="K52" s="34" t="s">
        <v>267</v>
      </c>
    </row>
    <row r="53" spans="1:11">
      <c r="A53" s="31"/>
      <c r="B53" s="31"/>
      <c r="C53" s="34" t="s">
        <v>92</v>
      </c>
      <c r="D53" s="41">
        <v>0</v>
      </c>
      <c r="E53" s="41">
        <v>480.5924424758341</v>
      </c>
      <c r="F53" s="41">
        <v>535.16142763031803</v>
      </c>
      <c r="G53" s="41">
        <v>541.60988078593005</v>
      </c>
      <c r="H53" s="41">
        <v>550.89051799400397</v>
      </c>
      <c r="I53" s="41">
        <v>559.49123888323527</v>
      </c>
      <c r="J53" s="41">
        <v>572.62948196121431</v>
      </c>
    </row>
    <row r="54" spans="1:11">
      <c r="A54" s="31"/>
      <c r="B54" s="31"/>
      <c r="C54" s="34" t="s">
        <v>93</v>
      </c>
      <c r="D54" s="41">
        <v>0</v>
      </c>
      <c r="E54" s="41">
        <v>0</v>
      </c>
      <c r="F54" s="41">
        <v>559.67262984865647</v>
      </c>
      <c r="G54" s="41">
        <v>566.98544197987144</v>
      </c>
      <c r="H54" s="41">
        <v>577.01463766815789</v>
      </c>
      <c r="I54" s="41">
        <v>586.34949272135134</v>
      </c>
      <c r="J54" s="41">
        <v>600.123667213555</v>
      </c>
    </row>
    <row r="55" spans="1:11">
      <c r="A55" s="31"/>
      <c r="B55" s="31"/>
      <c r="C55" s="34" t="s">
        <v>94</v>
      </c>
      <c r="D55" s="41">
        <v>0</v>
      </c>
      <c r="E55" s="41">
        <v>0</v>
      </c>
      <c r="F55" s="41">
        <v>0</v>
      </c>
      <c r="G55" s="41">
        <v>556.54157552125912</v>
      </c>
      <c r="H55" s="41">
        <v>566.26268561711834</v>
      </c>
      <c r="I55" s="41">
        <v>575.29539172028751</v>
      </c>
      <c r="J55" s="41">
        <v>588.80783474903581</v>
      </c>
    </row>
    <row r="56" spans="1:11">
      <c r="A56" s="31"/>
      <c r="B56" s="31"/>
      <c r="C56" s="34" t="s">
        <v>95</v>
      </c>
      <c r="D56" s="41">
        <v>0</v>
      </c>
      <c r="E56" s="41">
        <v>0</v>
      </c>
      <c r="F56" s="41">
        <v>0</v>
      </c>
      <c r="G56" s="41">
        <v>0</v>
      </c>
      <c r="H56" s="41">
        <v>576.46700631860506</v>
      </c>
      <c r="I56" s="41">
        <v>585.78647195817473</v>
      </c>
      <c r="J56" s="41">
        <v>599.54731562879022</v>
      </c>
    </row>
    <row r="57" spans="1:11">
      <c r="A57" s="31"/>
      <c r="B57" s="31"/>
      <c r="C57" s="34" t="s">
        <v>96</v>
      </c>
      <c r="D57" s="41">
        <v>0</v>
      </c>
      <c r="E57" s="41">
        <v>0</v>
      </c>
      <c r="F57" s="41">
        <v>0</v>
      </c>
      <c r="G57" s="41">
        <v>0</v>
      </c>
      <c r="H57" s="41">
        <v>0</v>
      </c>
      <c r="I57" s="41">
        <v>584.6637423186811</v>
      </c>
      <c r="J57" s="41">
        <v>598.3980027627025</v>
      </c>
    </row>
    <row r="58" spans="1:11">
      <c r="A58" s="31"/>
      <c r="B58" s="31"/>
      <c r="C58" s="34" t="s">
        <v>97</v>
      </c>
      <c r="D58" s="41"/>
      <c r="E58" s="41">
        <v>0</v>
      </c>
      <c r="F58" s="41">
        <v>0</v>
      </c>
      <c r="G58" s="41">
        <v>0</v>
      </c>
      <c r="H58" s="41">
        <v>0</v>
      </c>
      <c r="I58" s="41">
        <v>0</v>
      </c>
      <c r="J58" s="57">
        <v>598.39800276270978</v>
      </c>
    </row>
    <row r="59" spans="1:11">
      <c r="A59" s="84" t="s">
        <v>276</v>
      </c>
      <c r="B59" s="84" t="s">
        <v>272</v>
      </c>
      <c r="C59" s="59" t="s">
        <v>91</v>
      </c>
      <c r="D59" s="58">
        <v>54.689710260709944</v>
      </c>
      <c r="E59" s="58">
        <v>54.405903550722542</v>
      </c>
      <c r="F59" s="58">
        <v>52.507108693566806</v>
      </c>
      <c r="G59" s="58">
        <v>50.429665100942657</v>
      </c>
      <c r="H59" s="58">
        <v>48.832453984230597</v>
      </c>
      <c r="I59" s="58">
        <v>47.285829825537036</v>
      </c>
      <c r="J59" s="41"/>
      <c r="K59" s="34" t="s">
        <v>267</v>
      </c>
    </row>
    <row r="60" spans="1:11">
      <c r="A60" s="31"/>
      <c r="B60" s="31"/>
      <c r="C60" s="34" t="s">
        <v>92</v>
      </c>
      <c r="D60" s="41">
        <v>0</v>
      </c>
      <c r="E60" s="41">
        <v>56.452036079669597</v>
      </c>
      <c r="F60" s="41">
        <v>55.299267321553089</v>
      </c>
      <c r="G60" s="41">
        <v>54.735321843133534</v>
      </c>
      <c r="H60" s="41">
        <v>53.49291670411003</v>
      </c>
      <c r="I60" s="41">
        <v>51.938787613989916</v>
      </c>
      <c r="J60" s="41">
        <v>50.352433527110406</v>
      </c>
    </row>
    <row r="61" spans="1:11">
      <c r="A61" s="31"/>
      <c r="B61" s="31"/>
      <c r="C61" s="34" t="s">
        <v>93</v>
      </c>
      <c r="D61" s="41">
        <v>0</v>
      </c>
      <c r="E61" s="41">
        <v>0</v>
      </c>
      <c r="F61" s="41">
        <v>58.018012027627265</v>
      </c>
      <c r="G61" s="41">
        <v>57.426340616148082</v>
      </c>
      <c r="H61" s="41">
        <v>56.12285361188242</v>
      </c>
      <c r="I61" s="41">
        <v>54.492316995208057</v>
      </c>
      <c r="J61" s="41">
        <v>52.827971065315978</v>
      </c>
    </row>
    <row r="62" spans="1:11">
      <c r="A62" s="31"/>
      <c r="B62" s="31"/>
      <c r="C62" s="34" t="s">
        <v>94</v>
      </c>
      <c r="D62" s="41">
        <v>0</v>
      </c>
      <c r="E62" s="41">
        <v>0</v>
      </c>
      <c r="F62" s="41">
        <v>0</v>
      </c>
      <c r="G62" s="41">
        <v>56.318793063281191</v>
      </c>
      <c r="H62" s="41">
        <v>55.040445634796924</v>
      </c>
      <c r="I62" s="41">
        <v>53.441356204557451</v>
      </c>
      <c r="J62" s="41">
        <v>51.809109521144819</v>
      </c>
    </row>
    <row r="63" spans="1:11">
      <c r="A63" s="31"/>
      <c r="B63" s="31"/>
      <c r="C63" s="34" t="s">
        <v>95</v>
      </c>
      <c r="D63" s="41">
        <v>0</v>
      </c>
      <c r="E63" s="41">
        <v>0</v>
      </c>
      <c r="F63" s="41">
        <v>0</v>
      </c>
      <c r="G63" s="41">
        <v>0</v>
      </c>
      <c r="H63" s="41">
        <v>56.067723107353231</v>
      </c>
      <c r="I63" s="41">
        <v>54.438788196587666</v>
      </c>
      <c r="J63" s="41">
        <v>52.776077184112182</v>
      </c>
    </row>
    <row r="64" spans="1:11">
      <c r="A64" s="31"/>
      <c r="B64" s="31"/>
      <c r="C64" s="34" t="s">
        <v>96</v>
      </c>
      <c r="D64" s="41">
        <v>0</v>
      </c>
      <c r="E64" s="41">
        <v>0</v>
      </c>
      <c r="F64" s="41">
        <v>0</v>
      </c>
      <c r="G64" s="41">
        <v>0</v>
      </c>
      <c r="H64" s="41">
        <v>0</v>
      </c>
      <c r="I64" s="41">
        <v>54.33204547463356</v>
      </c>
      <c r="J64" s="41">
        <v>52.672594679828762</v>
      </c>
    </row>
    <row r="65" spans="1:11">
      <c r="A65" s="31"/>
      <c r="B65" s="31"/>
      <c r="C65" s="34" t="s">
        <v>97</v>
      </c>
      <c r="D65" s="41"/>
      <c r="E65" s="41">
        <v>0</v>
      </c>
      <c r="F65" s="41">
        <v>0</v>
      </c>
      <c r="G65" s="41">
        <v>0</v>
      </c>
      <c r="H65" s="41">
        <v>0</v>
      </c>
      <c r="I65" s="41">
        <v>0</v>
      </c>
      <c r="J65" s="57">
        <v>52.672594679829672</v>
      </c>
    </row>
    <row r="66" spans="1:11">
      <c r="A66" s="84" t="s">
        <v>277</v>
      </c>
      <c r="B66" s="84" t="s">
        <v>271</v>
      </c>
      <c r="C66" s="59" t="s">
        <v>91</v>
      </c>
      <c r="D66" s="58">
        <v>134.61911999999984</v>
      </c>
      <c r="E66" s="58">
        <v>138.2268499999991</v>
      </c>
      <c r="F66" s="58">
        <v>136.92136000000005</v>
      </c>
      <c r="G66" s="58">
        <v>126.41792299999963</v>
      </c>
      <c r="H66" s="58">
        <v>118.97912200000007</v>
      </c>
      <c r="I66" s="58">
        <v>115.19862553556686</v>
      </c>
      <c r="J66" s="41"/>
      <c r="K66" s="34" t="s">
        <v>278</v>
      </c>
    </row>
    <row r="67" spans="1:11">
      <c r="A67" s="31"/>
      <c r="B67" s="31"/>
      <c r="C67" s="34" t="s">
        <v>92</v>
      </c>
      <c r="D67" s="41">
        <v>0</v>
      </c>
      <c r="E67" s="41">
        <v>138.91238999999973</v>
      </c>
      <c r="F67" s="41">
        <v>139.86215000000038</v>
      </c>
      <c r="G67" s="41">
        <v>137.28339000000028</v>
      </c>
      <c r="H67" s="41">
        <v>137.36673000000064</v>
      </c>
      <c r="I67" s="41">
        <v>136.45745300000021</v>
      </c>
      <c r="J67" s="41">
        <v>127.99774100000047</v>
      </c>
    </row>
    <row r="68" spans="1:11">
      <c r="A68" s="31"/>
      <c r="B68" s="31"/>
      <c r="C68" s="34" t="s">
        <v>93</v>
      </c>
      <c r="D68" s="41">
        <v>0</v>
      </c>
      <c r="E68" s="41">
        <v>0</v>
      </c>
      <c r="F68" s="41">
        <v>140.59242000000017</v>
      </c>
      <c r="G68" s="41">
        <v>138.22337000000061</v>
      </c>
      <c r="H68" s="41">
        <v>133.78916000000049</v>
      </c>
      <c r="I68" s="41">
        <v>130.25369000000057</v>
      </c>
      <c r="J68" s="41">
        <v>127.3038829999997</v>
      </c>
    </row>
    <row r="69" spans="1:11">
      <c r="A69" s="31"/>
      <c r="B69" s="31"/>
      <c r="C69" s="34" t="s">
        <v>94</v>
      </c>
      <c r="D69" s="41">
        <v>0</v>
      </c>
      <c r="E69" s="41">
        <v>0</v>
      </c>
      <c r="F69" s="41">
        <v>0</v>
      </c>
      <c r="G69" s="41">
        <v>143.11140000000069</v>
      </c>
      <c r="H69" s="41">
        <v>138.22879000000012</v>
      </c>
      <c r="I69" s="41">
        <v>134.3725900000004</v>
      </c>
      <c r="J69" s="41">
        <v>130.39715800000033</v>
      </c>
    </row>
    <row r="70" spans="1:11">
      <c r="A70" s="31"/>
      <c r="B70" s="31"/>
      <c r="C70" s="34" t="s">
        <v>95</v>
      </c>
      <c r="D70" s="41">
        <v>0</v>
      </c>
      <c r="E70" s="41">
        <v>0</v>
      </c>
      <c r="F70" s="41">
        <v>0</v>
      </c>
      <c r="G70" s="41">
        <v>0</v>
      </c>
      <c r="H70" s="41">
        <v>132.34758000000056</v>
      </c>
      <c r="I70" s="41">
        <v>131.535079</v>
      </c>
      <c r="J70" s="41">
        <v>126.9879659999998</v>
      </c>
    </row>
    <row r="71" spans="1:11">
      <c r="A71" s="31"/>
      <c r="B71" s="31"/>
      <c r="C71" s="34" t="s">
        <v>96</v>
      </c>
      <c r="D71" s="41">
        <v>0</v>
      </c>
      <c r="E71" s="41">
        <v>0</v>
      </c>
      <c r="F71" s="41">
        <v>0</v>
      </c>
      <c r="G71" s="41">
        <v>0</v>
      </c>
      <c r="H71" s="41">
        <v>0</v>
      </c>
      <c r="I71" s="41">
        <v>134.38923299999988</v>
      </c>
      <c r="J71" s="41">
        <v>130.57499700000017</v>
      </c>
    </row>
    <row r="72" spans="1:11">
      <c r="A72" s="31"/>
      <c r="B72" s="31"/>
      <c r="C72" s="34" t="s">
        <v>97</v>
      </c>
      <c r="D72" s="41"/>
      <c r="E72" s="41">
        <v>0</v>
      </c>
      <c r="F72" s="41">
        <v>0</v>
      </c>
      <c r="G72" s="41">
        <v>0</v>
      </c>
      <c r="H72" s="41">
        <v>0</v>
      </c>
      <c r="I72" s="41">
        <v>0</v>
      </c>
      <c r="J72" s="57">
        <v>128.33329500000002</v>
      </c>
    </row>
    <row r="73" spans="1:11">
      <c r="A73" s="31"/>
      <c r="B73" s="84" t="s">
        <v>273</v>
      </c>
      <c r="C73" s="59" t="s">
        <v>91</v>
      </c>
      <c r="D73" s="58">
        <v>24.733886144408302</v>
      </c>
      <c r="E73" s="58">
        <v>25.609558435220322</v>
      </c>
      <c r="F73" s="58">
        <v>25.987078726677623</v>
      </c>
      <c r="G73" s="58">
        <v>26.622727406426634</v>
      </c>
      <c r="H73" s="58">
        <v>27.243862060696017</v>
      </c>
      <c r="I73" s="58">
        <v>27.879488402944791</v>
      </c>
      <c r="J73" s="41"/>
      <c r="K73" s="34" t="s">
        <v>278</v>
      </c>
    </row>
    <row r="74" spans="1:11">
      <c r="A74" s="31"/>
      <c r="B74" s="31"/>
      <c r="C74" s="34" t="s">
        <v>92</v>
      </c>
      <c r="D74" s="41">
        <v>0</v>
      </c>
      <c r="E74" s="41">
        <v>26.226209190133432</v>
      </c>
      <c r="F74" s="41">
        <v>26.612819766113944</v>
      </c>
      <c r="G74" s="41">
        <v>27.263774185680745</v>
      </c>
      <c r="H74" s="41">
        <v>27.899865097567215</v>
      </c>
      <c r="I74" s="41">
        <v>28.550796641767796</v>
      </c>
      <c r="J74" s="41"/>
    </row>
    <row r="75" spans="1:11">
      <c r="A75" s="31"/>
      <c r="B75" s="31"/>
      <c r="C75" s="34" t="s">
        <v>93</v>
      </c>
      <c r="D75" s="41">
        <v>0</v>
      </c>
      <c r="E75" s="41">
        <v>0</v>
      </c>
      <c r="F75" s="41">
        <v>27.513507294080966</v>
      </c>
      <c r="G75" s="41">
        <v>28.205300134291804</v>
      </c>
      <c r="H75" s="41">
        <v>28.939265266792972</v>
      </c>
      <c r="I75" s="41">
        <v>29.711295003452051</v>
      </c>
      <c r="J75" s="41">
        <v>30.633673537038931</v>
      </c>
    </row>
    <row r="76" spans="1:11">
      <c r="A76" s="31"/>
      <c r="B76" s="31"/>
      <c r="C76" s="34" t="s">
        <v>94</v>
      </c>
      <c r="D76" s="41">
        <v>0</v>
      </c>
      <c r="E76" s="41">
        <v>0</v>
      </c>
      <c r="F76" s="41">
        <v>0</v>
      </c>
      <c r="G76" s="41">
        <v>28.634378943793649</v>
      </c>
      <c r="H76" s="41">
        <v>29.379509668711989</v>
      </c>
      <c r="I76" s="41">
        <v>30.163284063244703</v>
      </c>
      <c r="J76" s="41">
        <v>31.09969446606226</v>
      </c>
    </row>
    <row r="77" spans="1:11">
      <c r="A77" s="31"/>
      <c r="B77" s="31"/>
      <c r="C77" s="34" t="s">
        <v>95</v>
      </c>
      <c r="D77" s="41">
        <v>0</v>
      </c>
      <c r="E77" s="41">
        <v>0</v>
      </c>
      <c r="F77" s="41">
        <v>0</v>
      </c>
      <c r="G77" s="41">
        <v>0</v>
      </c>
      <c r="H77" s="41">
        <v>29.4037589680878</v>
      </c>
      <c r="I77" s="41">
        <v>30.188180275388788</v>
      </c>
      <c r="J77" s="41">
        <v>31.125363573890354</v>
      </c>
    </row>
    <row r="78" spans="1:11">
      <c r="A78" s="31"/>
      <c r="B78" s="31"/>
      <c r="C78" s="34" t="s">
        <v>96</v>
      </c>
      <c r="D78" s="41">
        <v>0</v>
      </c>
      <c r="E78" s="41">
        <v>0</v>
      </c>
      <c r="F78" s="41">
        <v>0</v>
      </c>
      <c r="G78" s="41">
        <v>0</v>
      </c>
      <c r="H78" s="41">
        <v>0</v>
      </c>
      <c r="I78" s="41">
        <v>30.135107198872788</v>
      </c>
      <c r="J78" s="41">
        <v>31.070642859110649</v>
      </c>
    </row>
    <row r="79" spans="1:11">
      <c r="A79" s="31"/>
      <c r="B79" s="31"/>
      <c r="C79" s="34" t="s">
        <v>97</v>
      </c>
      <c r="D79" s="41"/>
      <c r="E79" s="41"/>
      <c r="F79" s="41">
        <v>0</v>
      </c>
      <c r="G79" s="41">
        <v>0</v>
      </c>
      <c r="H79" s="41">
        <v>0</v>
      </c>
      <c r="I79" s="41">
        <v>0</v>
      </c>
      <c r="J79" s="57">
        <v>30.987305304758706</v>
      </c>
    </row>
    <row r="80" spans="1:11">
      <c r="A80" s="31"/>
      <c r="B80" s="84" t="s">
        <v>274</v>
      </c>
      <c r="C80" s="59" t="s">
        <v>91</v>
      </c>
      <c r="D80" s="58">
        <v>18.756333210356388</v>
      </c>
      <c r="E80" s="58">
        <v>19.551277856042361</v>
      </c>
      <c r="F80" s="58">
        <v>19.729244906358872</v>
      </c>
      <c r="G80" s="58">
        <v>19.944424233166718</v>
      </c>
      <c r="H80" s="58">
        <v>20.235512812392699</v>
      </c>
      <c r="I80" s="58">
        <v>20.530849825164079</v>
      </c>
      <c r="J80" s="41"/>
      <c r="K80" s="34" t="s">
        <v>278</v>
      </c>
    </row>
    <row r="81" spans="1:11">
      <c r="A81" s="31"/>
      <c r="B81" s="31"/>
      <c r="C81" s="34" t="s">
        <v>92</v>
      </c>
      <c r="D81" s="41">
        <v>0</v>
      </c>
      <c r="E81" s="41">
        <v>19.551277856042361</v>
      </c>
      <c r="F81" s="41">
        <v>19.729244906358872</v>
      </c>
      <c r="G81" s="41">
        <v>19.944424233166718</v>
      </c>
      <c r="H81" s="41">
        <v>20.235512812392699</v>
      </c>
      <c r="I81" s="41">
        <v>20.530849825164079</v>
      </c>
      <c r="J81" s="41">
        <f>I81*I81/H81</f>
        <v>20.830497277306154</v>
      </c>
    </row>
    <row r="82" spans="1:11">
      <c r="A82" s="31"/>
      <c r="B82" s="31"/>
      <c r="C82" s="34" t="s">
        <v>93</v>
      </c>
      <c r="D82" s="41">
        <v>0</v>
      </c>
      <c r="E82" s="41">
        <v>0</v>
      </c>
      <c r="F82" s="41">
        <v>-24.126692940313887</v>
      </c>
      <c r="G82" s="41">
        <v>-27.091922167620908</v>
      </c>
      <c r="H82" s="41">
        <v>-29.021227853053944</v>
      </c>
      <c r="I82" s="41">
        <v>-32.689131605124544</v>
      </c>
      <c r="J82" s="41">
        <v>-34.866007081788553</v>
      </c>
    </row>
    <row r="83" spans="1:11">
      <c r="A83" s="31"/>
      <c r="B83" s="31"/>
      <c r="C83" s="34" t="s">
        <v>94</v>
      </c>
      <c r="D83" s="41">
        <v>0</v>
      </c>
      <c r="E83" s="41">
        <v>0</v>
      </c>
      <c r="F83" s="41">
        <v>0</v>
      </c>
      <c r="G83" s="41">
        <v>-26.658172261003088</v>
      </c>
      <c r="H83" s="41">
        <v>-30.390014469645621</v>
      </c>
      <c r="I83" s="41">
        <v>-32.34564826465558</v>
      </c>
      <c r="J83" s="41">
        <v>-35.009691758743244</v>
      </c>
    </row>
    <row r="84" spans="1:11">
      <c r="A84" s="31"/>
      <c r="B84" s="31"/>
      <c r="C84" s="34" t="s">
        <v>95</v>
      </c>
      <c r="D84" s="41">
        <v>0</v>
      </c>
      <c r="E84" s="41">
        <v>0</v>
      </c>
      <c r="F84" s="41">
        <v>0</v>
      </c>
      <c r="G84" s="41">
        <v>0</v>
      </c>
      <c r="H84" s="41">
        <v>-27.98862735897778</v>
      </c>
      <c r="I84" s="41">
        <v>-31.844673371534071</v>
      </c>
      <c r="J84" s="41">
        <v>-33.741577540386203</v>
      </c>
    </row>
    <row r="85" spans="1:11">
      <c r="A85" s="31"/>
      <c r="B85" s="31"/>
      <c r="C85" s="34" t="s">
        <v>96</v>
      </c>
      <c r="D85" s="41">
        <v>0</v>
      </c>
      <c r="E85" s="41">
        <v>0</v>
      </c>
      <c r="F85" s="41">
        <v>0</v>
      </c>
      <c r="G85" s="41">
        <v>0</v>
      </c>
      <c r="H85" s="41">
        <v>0</v>
      </c>
      <c r="I85" s="41">
        <v>-29.302621803527273</v>
      </c>
      <c r="J85" s="41">
        <v>-33.222873683607546</v>
      </c>
    </row>
    <row r="86" spans="1:11">
      <c r="A86" s="31"/>
      <c r="B86" s="31"/>
      <c r="C86" s="34" t="s">
        <v>97</v>
      </c>
      <c r="D86" s="41"/>
      <c r="E86" s="41"/>
      <c r="F86" s="41">
        <v>0</v>
      </c>
      <c r="G86" s="41">
        <v>0</v>
      </c>
      <c r="H86" s="41">
        <v>0</v>
      </c>
      <c r="I86" s="41">
        <v>0</v>
      </c>
      <c r="J86" s="57">
        <v>-30.814579572021827</v>
      </c>
    </row>
    <row r="87" spans="1:11">
      <c r="A87" s="31"/>
      <c r="B87" s="84" t="s">
        <v>275</v>
      </c>
      <c r="C87" s="59" t="s">
        <v>91</v>
      </c>
      <c r="D87" s="58">
        <v>-112.94491488915443</v>
      </c>
      <c r="E87" s="58">
        <v>-128.72790506296539</v>
      </c>
      <c r="F87" s="58">
        <v>-145.53344526017381</v>
      </c>
      <c r="G87" s="58">
        <v>-145.61350468786623</v>
      </c>
      <c r="H87" s="58">
        <v>-146.93889912755967</v>
      </c>
      <c r="I87" s="58">
        <v>-148.27635749239892</v>
      </c>
      <c r="J87" s="41"/>
      <c r="K87" s="34" t="s">
        <v>278</v>
      </c>
    </row>
    <row r="88" spans="1:11">
      <c r="A88" s="31"/>
      <c r="B88" s="31"/>
      <c r="C88" s="34" t="s">
        <v>92</v>
      </c>
      <c r="D88" s="41">
        <v>0</v>
      </c>
      <c r="E88" s="41">
        <v>-131.80602745783995</v>
      </c>
      <c r="F88" s="41">
        <v>-149.00001511124418</v>
      </c>
      <c r="G88" s="41">
        <v>-149.10232842976762</v>
      </c>
      <c r="H88" s="41">
        <v>-150.46882906769179</v>
      </c>
      <c r="I88" s="41">
        <v>-151.84785348048325</v>
      </c>
      <c r="J88" s="41"/>
    </row>
    <row r="89" spans="1:11">
      <c r="A89" s="31"/>
      <c r="B89" s="31"/>
      <c r="C89" s="34" t="s">
        <v>93</v>
      </c>
      <c r="D89" s="41">
        <v>0</v>
      </c>
      <c r="E89" s="41">
        <v>0</v>
      </c>
      <c r="F89" s="41">
        <v>-186.0584543879757</v>
      </c>
      <c r="G89" s="41">
        <v>-187.75307838833808</v>
      </c>
      <c r="H89" s="41">
        <v>-188.90470950745581</v>
      </c>
      <c r="I89" s="41">
        <v>-193.58545470750616</v>
      </c>
      <c r="J89" s="41">
        <v>-197.96433086590577</v>
      </c>
    </row>
    <row r="90" spans="1:11">
      <c r="A90" s="31"/>
      <c r="B90" s="31"/>
      <c r="C90" s="34" t="s">
        <v>94</v>
      </c>
      <c r="D90" s="41">
        <v>0</v>
      </c>
      <c r="E90" s="41">
        <v>0</v>
      </c>
      <c r="F90" s="41">
        <v>0</v>
      </c>
      <c r="G90" s="41">
        <v>-195.29098047650339</v>
      </c>
      <c r="H90" s="41">
        <v>-196.47656286828038</v>
      </c>
      <c r="I90" s="41">
        <v>-201.33160259015085</v>
      </c>
      <c r="J90" s="41">
        <v>-205.90537020189285</v>
      </c>
    </row>
    <row r="91" spans="1:11">
      <c r="A91" s="31"/>
      <c r="B91" s="31"/>
      <c r="C91" s="34" t="s">
        <v>95</v>
      </c>
      <c r="D91" s="41">
        <v>0</v>
      </c>
      <c r="E91" s="41">
        <v>0</v>
      </c>
      <c r="F91" s="41">
        <v>0</v>
      </c>
      <c r="G91" s="41">
        <v>0</v>
      </c>
      <c r="H91" s="41">
        <v>-197.20282855727768</v>
      </c>
      <c r="I91" s="41">
        <v>-202.07869136784933</v>
      </c>
      <c r="J91" s="41">
        <v>-206.66136283998296</v>
      </c>
    </row>
    <row r="92" spans="1:11">
      <c r="A92" s="31"/>
      <c r="B92" s="31"/>
      <c r="C92" s="34" t="s">
        <v>96</v>
      </c>
      <c r="D92" s="41">
        <v>0</v>
      </c>
      <c r="E92" s="41">
        <v>0</v>
      </c>
      <c r="F92" s="41">
        <v>0</v>
      </c>
      <c r="G92" s="41">
        <v>0</v>
      </c>
      <c r="H92" s="41">
        <v>0</v>
      </c>
      <c r="I92" s="41">
        <v>-201.57941302370836</v>
      </c>
      <c r="J92" s="41">
        <v>-206.16132030801964</v>
      </c>
    </row>
    <row r="93" spans="1:11">
      <c r="A93" s="31"/>
      <c r="B93" s="31"/>
      <c r="C93" s="34" t="s">
        <v>97</v>
      </c>
      <c r="D93" s="41"/>
      <c r="E93" s="41"/>
      <c r="F93" s="41">
        <v>0</v>
      </c>
      <c r="G93" s="41">
        <v>0</v>
      </c>
      <c r="H93" s="41">
        <v>0</v>
      </c>
      <c r="I93" s="41">
        <v>0</v>
      </c>
      <c r="J93" s="57">
        <v>-205.80700299193381</v>
      </c>
    </row>
    <row r="94" spans="1:11">
      <c r="A94" s="84" t="s">
        <v>85</v>
      </c>
      <c r="B94" s="84" t="s">
        <v>139</v>
      </c>
      <c r="C94" s="59" t="s">
        <v>91</v>
      </c>
      <c r="D94" s="58">
        <v>0</v>
      </c>
      <c r="E94" s="58">
        <v>0</v>
      </c>
      <c r="F94" s="58">
        <v>0</v>
      </c>
      <c r="G94" s="58">
        <v>0</v>
      </c>
      <c r="H94" s="58">
        <v>0</v>
      </c>
      <c r="I94" s="58">
        <v>0</v>
      </c>
      <c r="J94" s="41">
        <v>0</v>
      </c>
    </row>
    <row r="95" spans="1:11">
      <c r="A95" s="31"/>
      <c r="B95" s="31"/>
      <c r="C95" s="34" t="s">
        <v>92</v>
      </c>
      <c r="D95" s="41">
        <v>0</v>
      </c>
      <c r="E95" s="41">
        <f>F95*F95/G95</f>
        <v>-561.95894226153007</v>
      </c>
      <c r="F95" s="41">
        <f>G95*G95/H95</f>
        <v>-578.637436877553</v>
      </c>
      <c r="G95" s="41">
        <f t="shared" ref="G95:I95" si="4">G96*G96/G97</f>
        <v>-595.8109359533986</v>
      </c>
      <c r="H95" s="41">
        <f t="shared" si="4"/>
        <v>-613.49413082787692</v>
      </c>
      <c r="I95" s="41">
        <f t="shared" si="4"/>
        <v>-639.43355789312739</v>
      </c>
      <c r="J95" s="41">
        <f>J96*J96/J97</f>
        <v>-663.62079307062993</v>
      </c>
    </row>
    <row r="96" spans="1:11">
      <c r="A96" s="31"/>
      <c r="B96" s="31"/>
      <c r="C96" s="34" t="s">
        <v>93</v>
      </c>
      <c r="D96" s="41">
        <v>0</v>
      </c>
      <c r="E96" s="41"/>
      <c r="F96" s="41">
        <v>-587.3757688999176</v>
      </c>
      <c r="G96" s="41">
        <v>-605.60905026143882</v>
      </c>
      <c r="H96" s="41">
        <v>-623.58304537850199</v>
      </c>
      <c r="I96" s="41">
        <v>-649.94904647275689</v>
      </c>
      <c r="J96" s="41">
        <v>-674.53404087347735</v>
      </c>
    </row>
    <row r="97" spans="1:10">
      <c r="A97" s="31"/>
      <c r="B97" s="31"/>
      <c r="C97" s="34" t="s">
        <v>94</v>
      </c>
      <c r="D97" s="41">
        <v>0</v>
      </c>
      <c r="E97" s="41"/>
      <c r="F97" s="41">
        <v>0</v>
      </c>
      <c r="G97" s="41">
        <v>-615.56829461627785</v>
      </c>
      <c r="H97" s="41">
        <v>-633.83787218760699</v>
      </c>
      <c r="I97" s="41">
        <v>-660.63746232325502</v>
      </c>
      <c r="J97" s="41">
        <v>-685.62675709993346</v>
      </c>
    </row>
    <row r="98" spans="1:10">
      <c r="A98" s="31"/>
      <c r="B98" s="31"/>
      <c r="C98" s="34" t="s">
        <v>95</v>
      </c>
      <c r="D98" s="41">
        <v>0</v>
      </c>
      <c r="E98" s="41"/>
      <c r="F98" s="41">
        <v>0</v>
      </c>
      <c r="G98" s="41">
        <v>0</v>
      </c>
      <c r="H98" s="41">
        <v>-634.67672657285584</v>
      </c>
      <c r="I98" s="41">
        <v>-661.51178469596198</v>
      </c>
      <c r="J98" s="41">
        <v>-686.53415161998419</v>
      </c>
    </row>
    <row r="99" spans="1:10">
      <c r="A99" s="31"/>
      <c r="B99" s="31"/>
      <c r="C99" s="34" t="s">
        <v>96</v>
      </c>
      <c r="D99" s="41">
        <v>0</v>
      </c>
      <c r="E99" s="41"/>
      <c r="F99" s="41">
        <v>0</v>
      </c>
      <c r="G99" s="41">
        <v>0</v>
      </c>
      <c r="H99" s="41">
        <v>0</v>
      </c>
      <c r="I99" s="41">
        <v>-653.51342721233959</v>
      </c>
      <c r="J99" s="41">
        <v>-678.23324799830152</v>
      </c>
    </row>
    <row r="100" spans="1:10">
      <c r="A100" s="31"/>
      <c r="B100" s="31"/>
      <c r="C100" s="34" t="s">
        <v>97</v>
      </c>
      <c r="D100" s="41"/>
      <c r="E100" s="41"/>
      <c r="F100" s="41">
        <v>0</v>
      </c>
      <c r="G100" s="41">
        <v>0</v>
      </c>
      <c r="H100" s="41">
        <v>0</v>
      </c>
      <c r="I100" s="41">
        <v>0</v>
      </c>
      <c r="J100" s="57">
        <v>-681.14492852510011</v>
      </c>
    </row>
    <row r="101" spans="1:10">
      <c r="A101" s="84" t="s">
        <v>261</v>
      </c>
      <c r="B101" s="84" t="s">
        <v>271</v>
      </c>
      <c r="C101" s="59" t="s">
        <v>91</v>
      </c>
      <c r="D101" s="58">
        <v>833.45772002844228</v>
      </c>
      <c r="E101" s="58">
        <v>915.56908859716577</v>
      </c>
      <c r="F101" s="58">
        <v>983.42739580568059</v>
      </c>
      <c r="G101" s="58">
        <v>1027.8887674144323</v>
      </c>
      <c r="H101" s="58">
        <v>1066.3397420007902</v>
      </c>
      <c r="I101" s="58">
        <v>1097.7124646283889</v>
      </c>
      <c r="J101" s="41"/>
    </row>
    <row r="102" spans="1:10">
      <c r="A102" s="31"/>
      <c r="B102" s="31"/>
      <c r="C102" s="34" t="s">
        <v>92</v>
      </c>
      <c r="D102" s="41">
        <v>0</v>
      </c>
      <c r="E102" s="41">
        <v>946.05106316322133</v>
      </c>
      <c r="F102" s="41">
        <v>1023.0111256896785</v>
      </c>
      <c r="G102" s="41">
        <v>1094.0589392117906</v>
      </c>
      <c r="H102" s="41">
        <v>1130.6117543297139</v>
      </c>
      <c r="I102" s="41">
        <v>1173.6149201508313</v>
      </c>
      <c r="J102" s="41">
        <v>1251.3338505387333</v>
      </c>
    </row>
    <row r="103" spans="1:10">
      <c r="A103" s="31"/>
      <c r="B103" s="31"/>
      <c r="C103" s="34" t="s">
        <v>93</v>
      </c>
      <c r="D103" s="41">
        <v>0</v>
      </c>
      <c r="E103" s="41">
        <v>0</v>
      </c>
      <c r="F103" s="41">
        <v>1087.0415314398008</v>
      </c>
      <c r="G103" s="41">
        <v>1158.3420317908133</v>
      </c>
      <c r="H103" s="41">
        <v>1186.9048523917879</v>
      </c>
      <c r="I103" s="41">
        <v>1223.9907258960789</v>
      </c>
      <c r="J103" s="41">
        <v>1297.3110158520919</v>
      </c>
    </row>
    <row r="104" spans="1:10">
      <c r="A104" s="31"/>
      <c r="B104" s="31"/>
      <c r="C104" s="34" t="s">
        <v>94</v>
      </c>
      <c r="D104" s="41">
        <v>0</v>
      </c>
      <c r="E104" s="41">
        <v>0</v>
      </c>
      <c r="F104" s="41">
        <v>0</v>
      </c>
      <c r="G104" s="41">
        <v>1148.2075104087262</v>
      </c>
      <c r="H104" s="41">
        <v>1176.6360409367423</v>
      </c>
      <c r="I104" s="41">
        <v>1231.6059047946087</v>
      </c>
      <c r="J104" s="41">
        <v>1310.996039730439</v>
      </c>
    </row>
    <row r="105" spans="1:10">
      <c r="A105" s="31"/>
      <c r="B105" s="31"/>
      <c r="C105" s="34" t="s">
        <v>95</v>
      </c>
      <c r="D105" s="41">
        <v>0</v>
      </c>
      <c r="E105" s="41">
        <v>0</v>
      </c>
      <c r="F105" s="41">
        <v>0</v>
      </c>
      <c r="G105" s="41">
        <v>0</v>
      </c>
      <c r="H105" s="41">
        <v>1193.1597285778025</v>
      </c>
      <c r="I105" s="41">
        <v>1252.2958496416113</v>
      </c>
      <c r="J105" s="41">
        <v>1335.1622319001319</v>
      </c>
    </row>
    <row r="106" spans="1:10">
      <c r="A106" s="31"/>
      <c r="B106" s="31"/>
      <c r="C106" s="34" t="s">
        <v>96</v>
      </c>
      <c r="D106" s="41">
        <v>0</v>
      </c>
      <c r="E106" s="41">
        <v>0</v>
      </c>
      <c r="F106" s="41">
        <v>0</v>
      </c>
      <c r="G106" s="41">
        <v>0</v>
      </c>
      <c r="H106" s="41">
        <v>0</v>
      </c>
      <c r="I106" s="41">
        <v>1267.2414346444673</v>
      </c>
      <c r="J106" s="41">
        <v>1341.8429222543166</v>
      </c>
    </row>
    <row r="107" spans="1:10">
      <c r="A107" s="31"/>
      <c r="B107" s="31"/>
      <c r="C107" s="34" t="s">
        <v>97</v>
      </c>
      <c r="D107" s="41"/>
      <c r="E107" s="41">
        <v>0</v>
      </c>
      <c r="F107" s="41">
        <v>0</v>
      </c>
      <c r="G107" s="41">
        <v>0</v>
      </c>
      <c r="H107" s="41">
        <v>0</v>
      </c>
      <c r="I107" s="41">
        <v>0</v>
      </c>
      <c r="J107" s="57">
        <v>1330.8341356014701</v>
      </c>
    </row>
    <row r="108" spans="1:10">
      <c r="A108" s="31"/>
      <c r="B108" s="84" t="s">
        <v>274</v>
      </c>
      <c r="C108" s="59" t="s">
        <v>91</v>
      </c>
      <c r="D108" s="58">
        <v>0</v>
      </c>
      <c r="E108" s="58">
        <v>0</v>
      </c>
      <c r="F108" s="58">
        <v>0</v>
      </c>
      <c r="G108" s="58">
        <v>0</v>
      </c>
      <c r="H108" s="58">
        <v>0</v>
      </c>
      <c r="I108" s="58">
        <v>0</v>
      </c>
      <c r="J108" s="41">
        <v>0</v>
      </c>
    </row>
    <row r="109" spans="1:10">
      <c r="A109" s="31"/>
      <c r="B109" s="31"/>
      <c r="C109" s="34" t="s">
        <v>92</v>
      </c>
      <c r="D109" s="41">
        <v>0</v>
      </c>
      <c r="E109" s="41">
        <v>0</v>
      </c>
      <c r="F109" s="41">
        <v>0</v>
      </c>
      <c r="G109" s="41">
        <v>0</v>
      </c>
      <c r="H109" s="41">
        <v>0</v>
      </c>
      <c r="I109" s="41">
        <v>0</v>
      </c>
      <c r="J109" s="41">
        <v>0</v>
      </c>
    </row>
    <row r="110" spans="1:10">
      <c r="A110" s="31"/>
      <c r="B110" s="31"/>
      <c r="C110" s="34" t="s">
        <v>93</v>
      </c>
      <c r="D110" s="41">
        <v>0</v>
      </c>
      <c r="E110" s="41">
        <v>0</v>
      </c>
      <c r="F110" s="41">
        <v>0</v>
      </c>
      <c r="G110" s="41">
        <v>0</v>
      </c>
      <c r="H110" s="41">
        <v>0</v>
      </c>
      <c r="I110" s="41">
        <v>0</v>
      </c>
      <c r="J110" s="41">
        <v>0</v>
      </c>
    </row>
    <row r="111" spans="1:10">
      <c r="A111" s="31"/>
      <c r="B111" s="31"/>
      <c r="C111" s="34" t="s">
        <v>94</v>
      </c>
      <c r="D111" s="41">
        <v>0</v>
      </c>
      <c r="E111" s="41">
        <v>0</v>
      </c>
      <c r="F111" s="41">
        <v>0</v>
      </c>
      <c r="G111" s="41">
        <v>0</v>
      </c>
      <c r="H111" s="41">
        <v>0</v>
      </c>
      <c r="I111" s="41">
        <v>0</v>
      </c>
      <c r="J111" s="41">
        <v>0</v>
      </c>
    </row>
    <row r="112" spans="1:10">
      <c r="A112" s="31"/>
      <c r="B112" s="31"/>
      <c r="C112" s="34" t="s">
        <v>95</v>
      </c>
      <c r="D112" s="41">
        <v>0</v>
      </c>
      <c r="E112" s="41">
        <v>0</v>
      </c>
      <c r="F112" s="41">
        <v>0</v>
      </c>
      <c r="G112" s="41">
        <v>0</v>
      </c>
      <c r="H112" s="41">
        <v>0</v>
      </c>
      <c r="I112" s="41">
        <v>0</v>
      </c>
      <c r="J112" s="41">
        <v>0</v>
      </c>
    </row>
    <row r="113" spans="1:11">
      <c r="A113" s="31"/>
      <c r="B113" s="31"/>
      <c r="C113" s="34" t="s">
        <v>96</v>
      </c>
      <c r="D113" s="41">
        <v>0</v>
      </c>
      <c r="E113" s="41">
        <v>0</v>
      </c>
      <c r="F113" s="41">
        <v>0</v>
      </c>
      <c r="G113" s="41">
        <v>0</v>
      </c>
      <c r="H113" s="41">
        <v>0</v>
      </c>
      <c r="I113" s="41">
        <v>0</v>
      </c>
      <c r="J113" s="41">
        <v>0</v>
      </c>
    </row>
    <row r="114" spans="1:11">
      <c r="A114" s="31"/>
      <c r="B114" s="31"/>
      <c r="C114" s="34" t="s">
        <v>97</v>
      </c>
      <c r="D114" s="41"/>
      <c r="E114" s="41">
        <v>0</v>
      </c>
      <c r="F114" s="41">
        <v>0</v>
      </c>
      <c r="G114" s="41">
        <v>0</v>
      </c>
      <c r="H114" s="41">
        <v>0</v>
      </c>
      <c r="I114" s="41">
        <v>0</v>
      </c>
      <c r="J114" s="57">
        <v>0</v>
      </c>
    </row>
    <row r="115" spans="1:11">
      <c r="A115" s="84" t="s">
        <v>262</v>
      </c>
      <c r="B115" s="84" t="s">
        <v>275</v>
      </c>
      <c r="C115" s="59"/>
      <c r="D115" s="58">
        <f>E115*E115/F115</f>
        <v>570.62707432921115</v>
      </c>
      <c r="E115" s="58">
        <f>F115*F115/G115</f>
        <v>586.3650603696052</v>
      </c>
      <c r="F115" s="58">
        <v>602.53710258390015</v>
      </c>
      <c r="G115" s="58">
        <v>619.15517231084414</v>
      </c>
      <c r="H115" s="58">
        <v>623.22279429739615</v>
      </c>
      <c r="I115" s="58">
        <v>630.02422848253468</v>
      </c>
      <c r="J115" s="63">
        <v>637.70603368372872</v>
      </c>
    </row>
    <row r="116" spans="1:11">
      <c r="A116" s="84" t="s">
        <v>263</v>
      </c>
      <c r="B116" s="84" t="s">
        <v>273</v>
      </c>
      <c r="C116" s="59"/>
      <c r="D116" s="58">
        <v>7</v>
      </c>
      <c r="E116" s="58">
        <v>7</v>
      </c>
      <c r="F116" s="58">
        <v>7</v>
      </c>
      <c r="G116" s="58">
        <v>7</v>
      </c>
      <c r="H116" s="58">
        <v>7</v>
      </c>
      <c r="I116" s="58">
        <v>7</v>
      </c>
      <c r="J116" s="63">
        <v>7.1684781331598515</v>
      </c>
    </row>
    <row r="117" spans="1:11">
      <c r="A117" s="84" t="s">
        <v>279</v>
      </c>
      <c r="B117" s="84" t="s">
        <v>137</v>
      </c>
      <c r="C117" s="59"/>
      <c r="D117" s="120">
        <v>97.912110000000027</v>
      </c>
      <c r="E117" s="120">
        <v>102.6321879109063</v>
      </c>
      <c r="F117" s="120">
        <v>94.185960125475148</v>
      </c>
      <c r="G117" s="120">
        <v>85.419248590736444</v>
      </c>
      <c r="H117" s="120">
        <v>84.421286489422599</v>
      </c>
      <c r="I117" s="120">
        <v>82.918094544500164</v>
      </c>
      <c r="J117" s="121">
        <v>84.338882569299329</v>
      </c>
    </row>
    <row r="118" spans="1:11">
      <c r="A118" s="31"/>
      <c r="B118" s="31" t="s">
        <v>138</v>
      </c>
      <c r="D118" s="121">
        <v>138.74196021536576</v>
      </c>
      <c r="E118" s="121">
        <v>139.44854762245492</v>
      </c>
      <c r="F118" s="121">
        <v>129.61910329972508</v>
      </c>
      <c r="G118" s="121">
        <v>139.29749287134308</v>
      </c>
      <c r="H118" s="121">
        <v>141.05753501227031</v>
      </c>
      <c r="I118" s="121">
        <v>143.39207389868392</v>
      </c>
      <c r="J118" s="121">
        <v>144.05421721953223</v>
      </c>
    </row>
    <row r="119" spans="1:11">
      <c r="A119" s="31"/>
      <c r="B119" s="31" t="s">
        <v>141</v>
      </c>
      <c r="D119" s="121">
        <v>0</v>
      </c>
      <c r="E119" s="121">
        <v>0</v>
      </c>
      <c r="F119" s="121">
        <v>4.823552038963129</v>
      </c>
      <c r="G119" s="122">
        <v>25.12476474748712</v>
      </c>
      <c r="H119" s="122">
        <v>30.195167323029139</v>
      </c>
      <c r="I119" s="122">
        <v>31.41208324033272</v>
      </c>
      <c r="J119" s="122">
        <v>32.594402137204511</v>
      </c>
    </row>
    <row r="120" spans="1:11">
      <c r="A120" s="100" t="s">
        <v>58</v>
      </c>
      <c r="B120" s="100" t="s">
        <v>141</v>
      </c>
      <c r="C120" s="60"/>
      <c r="D120" s="123">
        <v>78.413555750769433</v>
      </c>
      <c r="E120" s="123">
        <v>78.599091034351034</v>
      </c>
      <c r="F120" s="123">
        <v>84.148913791948132</v>
      </c>
      <c r="G120" s="121">
        <v>66.215578368783099</v>
      </c>
      <c r="H120" s="121">
        <v>83.690435194709153</v>
      </c>
      <c r="I120" s="123">
        <v>86.501857990478584</v>
      </c>
      <c r="J120" s="123">
        <v>88.916295788631942</v>
      </c>
    </row>
    <row r="121" spans="1:11">
      <c r="A121" s="84" t="s">
        <v>280</v>
      </c>
      <c r="B121" s="84" t="s">
        <v>142</v>
      </c>
      <c r="C121" s="59"/>
      <c r="D121" s="120">
        <v>0</v>
      </c>
      <c r="E121" s="120">
        <v>35.330438168262155</v>
      </c>
      <c r="F121" s="120">
        <v>35.711264328920002</v>
      </c>
      <c r="G121" s="120">
        <v>35.723131179576882</v>
      </c>
      <c r="H121" s="120">
        <v>35.717371897046625</v>
      </c>
      <c r="I121" s="121">
        <f t="shared" ref="I121:J122" si="5">H121*(H121/G121)</f>
        <v>35.711613543027788</v>
      </c>
      <c r="J121" s="121">
        <f>I121*I121/H121</f>
        <v>35.705856117370679</v>
      </c>
      <c r="K121" s="34" t="s">
        <v>281</v>
      </c>
    </row>
    <row r="122" spans="1:11">
      <c r="A122" s="31"/>
      <c r="B122" s="31" t="s">
        <v>136</v>
      </c>
      <c r="D122" s="121">
        <v>0</v>
      </c>
      <c r="E122" s="121">
        <v>199.7444691905242</v>
      </c>
      <c r="F122" s="121">
        <v>200.30865373139349</v>
      </c>
      <c r="G122" s="121">
        <v>202.22015225883263</v>
      </c>
      <c r="H122" s="121">
        <v>201.72501498430842</v>
      </c>
      <c r="I122" s="121">
        <f t="shared" si="5"/>
        <v>201.23109005641675</v>
      </c>
      <c r="J122" s="121">
        <f t="shared" si="5"/>
        <v>200.73837450671951</v>
      </c>
      <c r="K122" s="34" t="s">
        <v>282</v>
      </c>
    </row>
  </sheetData>
  <hyperlinks>
    <hyperlink ref="A1" location="Notes!A1" display="Back to contents" xr:uid="{B2104A05-1E08-4E61-BF9B-BB8CA453715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714F7-39E4-417C-8B17-F450B405F8EA}">
  <dimension ref="A1:K106"/>
  <sheetViews>
    <sheetView showGridLines="0" zoomScaleNormal="100" workbookViewId="0">
      <pane xSplit="3" ySplit="2" topLeftCell="D3" activePane="bottomRight" state="frozen"/>
      <selection pane="bottomRight"/>
      <selection pane="bottomLeft" activeCell="A2" sqref="A2"/>
      <selection pane="topRight" activeCell="D1" sqref="D1"/>
    </sheetView>
  </sheetViews>
  <sheetFormatPr defaultColWidth="8.85546875" defaultRowHeight="12"/>
  <cols>
    <col min="1" max="1" width="57.5703125" style="34" bestFit="1" customWidth="1"/>
    <col min="2" max="2" width="29.28515625" style="34" bestFit="1" customWidth="1"/>
    <col min="3" max="3" width="10.42578125" style="34" customWidth="1"/>
    <col min="4" max="10" width="8.85546875" style="34"/>
    <col min="11" max="11" width="91.85546875" style="34" bestFit="1" customWidth="1"/>
    <col min="12" max="16384" width="8.85546875" style="34"/>
  </cols>
  <sheetData>
    <row r="1" spans="1:11">
      <c r="A1" s="1" t="s">
        <v>40</v>
      </c>
    </row>
    <row r="2" spans="1:11">
      <c r="A2" s="31" t="s">
        <v>283</v>
      </c>
      <c r="B2" s="31" t="s">
        <v>210</v>
      </c>
      <c r="C2" s="31" t="s">
        <v>265</v>
      </c>
      <c r="D2" s="31" t="s">
        <v>91</v>
      </c>
      <c r="E2" s="31" t="s">
        <v>92</v>
      </c>
      <c r="F2" s="31" t="s">
        <v>93</v>
      </c>
      <c r="G2" s="31" t="s">
        <v>94</v>
      </c>
      <c r="H2" s="31" t="s">
        <v>95</v>
      </c>
      <c r="I2" s="31" t="s">
        <v>96</v>
      </c>
      <c r="J2" s="31" t="s">
        <v>97</v>
      </c>
      <c r="K2" s="31" t="s">
        <v>98</v>
      </c>
    </row>
    <row r="3" spans="1:11">
      <c r="A3" s="31" t="s">
        <v>207</v>
      </c>
      <c r="B3" s="31" t="s">
        <v>266</v>
      </c>
      <c r="C3" s="34" t="s">
        <v>91</v>
      </c>
      <c r="D3" s="101">
        <f>('Spending_RR£'!D3/1000)/Receipts_and_spending!B$35*100</f>
        <v>0.11926434565821371</v>
      </c>
      <c r="E3" s="101">
        <f>('Spending_RR£'!E3/1000)/Receipts_and_spending!C$35*100</f>
        <v>0.12885284921026854</v>
      </c>
      <c r="F3" s="101">
        <f>('Spending_RR£'!F3/1000)/Receipts_and_spending!D$35*100</f>
        <v>0.132939689264402</v>
      </c>
      <c r="G3" s="101">
        <f>('Spending_RR£'!G3/1000)/Receipts_and_spending!E$35*100</f>
        <v>0.13325857277084721</v>
      </c>
      <c r="H3" s="101">
        <f>('Spending_RR£'!H3/1000)/Receipts_and_spending!F$35*100</f>
        <v>0.13917761311861007</v>
      </c>
      <c r="I3" s="101">
        <f>('Spending_RR£'!I3/1000)/Receipts_and_spending!G$35*100</f>
        <v>0.14411940777972193</v>
      </c>
      <c r="J3" s="101">
        <f>('Spending_RR£'!J3/1000)/Receipts_and_spending!H$35*100</f>
        <v>0.14726474046343588</v>
      </c>
      <c r="K3" s="34" t="s">
        <v>284</v>
      </c>
    </row>
    <row r="4" spans="1:11">
      <c r="A4" s="31"/>
      <c r="B4" s="31"/>
      <c r="C4" s="34" t="s">
        <v>92</v>
      </c>
      <c r="D4" s="101">
        <f>('Spending_RR£'!D4/1000)/Receipts_and_spending!B$35*100</f>
        <v>0</v>
      </c>
      <c r="E4" s="101">
        <f>('Spending_RR£'!E4/1000)/Receipts_and_spending!C$35*100</f>
        <v>0.13406363145950079</v>
      </c>
      <c r="F4" s="101">
        <f>('Spending_RR£'!F4/1000)/Receipts_and_spending!D$35*100</f>
        <v>0.13830003563232485</v>
      </c>
      <c r="G4" s="101">
        <f>('Spending_RR£'!G4/1000)/Receipts_and_spending!E$35*100</f>
        <v>0.13863800785909591</v>
      </c>
      <c r="H4" s="101">
        <f>('Spending_RR£'!H4/1000)/Receipts_and_spending!F$35*100</f>
        <v>0.14477299933776172</v>
      </c>
      <c r="I4" s="101">
        <f>('Spending_RR£'!I4/1000)/Receipts_and_spending!G$35*100</f>
        <v>0.14987753980532476</v>
      </c>
      <c r="J4" s="101">
        <f>('Spending_RR£'!J4/1000)/Receipts_and_spending!H$35*100</f>
        <v>0.15311183524856314</v>
      </c>
    </row>
    <row r="5" spans="1:11">
      <c r="A5" s="31"/>
      <c r="B5" s="31"/>
      <c r="C5" s="34" t="s">
        <v>93</v>
      </c>
      <c r="D5" s="101">
        <f>('Spending_RR£'!D5/1000)/Receipts_and_spending!B$35*100</f>
        <v>0</v>
      </c>
      <c r="E5" s="101">
        <f>('Spending_RR£'!E5/1000)/Receipts_and_spending!C$35*100</f>
        <v>0</v>
      </c>
      <c r="F5" s="101">
        <f>('Spending_RR£'!F5/1000)/Receipts_and_spending!D$35*100</f>
        <v>0.14518023688423998</v>
      </c>
      <c r="G5" s="101">
        <f>('Spending_RR£'!G5/1000)/Receipts_and_spending!E$35*100</f>
        <v>0.14549216446075958</v>
      </c>
      <c r="H5" s="101">
        <f>('Spending_RR£'!H5/1000)/Receipts_and_spending!F$35*100</f>
        <v>0.15188304310579204</v>
      </c>
      <c r="I5" s="101">
        <f>('Spending_RR£'!I5/1000)/Receipts_and_spending!G$35*100</f>
        <v>0.1572924811746266</v>
      </c>
      <c r="J5" s="101">
        <f>('Spending_RR£'!J5/1000)/Receipts_and_spending!H$35*100</f>
        <v>0.16074218189929193</v>
      </c>
    </row>
    <row r="6" spans="1:11">
      <c r="A6" s="31"/>
      <c r="B6" s="31"/>
      <c r="C6" s="34" t="s">
        <v>94</v>
      </c>
      <c r="D6" s="101">
        <f>('Spending_RR£'!D6/1000)/Receipts_and_spending!B$35*100</f>
        <v>0</v>
      </c>
      <c r="E6" s="101">
        <f>('Spending_RR£'!E6/1000)/Receipts_and_spending!C$35*100</f>
        <v>0</v>
      </c>
      <c r="F6" s="101">
        <f>('Spending_RR£'!F6/1000)/Receipts_and_spending!D$35*100</f>
        <v>0</v>
      </c>
      <c r="G6" s="101">
        <f>('Spending_RR£'!G6/1000)/Receipts_and_spending!E$35*100</f>
        <v>0.14959430429954604</v>
      </c>
      <c r="H6" s="101">
        <f>('Spending_RR£'!H6/1000)/Receipts_and_spending!F$35*100</f>
        <v>0.15685058157570625</v>
      </c>
      <c r="I6" s="101">
        <f>('Spending_RR£'!I6/1000)/Receipts_and_spending!G$35*100</f>
        <v>0.16291253070998152</v>
      </c>
      <c r="J6" s="101">
        <f>('Spending_RR£'!J6/1000)/Receipts_and_spending!H$35*100</f>
        <v>0.16626214390408442</v>
      </c>
    </row>
    <row r="7" spans="1:11">
      <c r="A7" s="31"/>
      <c r="B7" s="31"/>
      <c r="C7" s="34" t="s">
        <v>95</v>
      </c>
      <c r="D7" s="101">
        <f>('Spending_RR£'!D7/1000)/Receipts_and_spending!B$35*100</f>
        <v>0</v>
      </c>
      <c r="E7" s="101">
        <f>('Spending_RR£'!E7/1000)/Receipts_and_spending!C$35*100</f>
        <v>0</v>
      </c>
      <c r="F7" s="101">
        <f>('Spending_RR£'!F7/1000)/Receipts_and_spending!D$35*100</f>
        <v>0</v>
      </c>
      <c r="G7" s="101">
        <f>('Spending_RR£'!G7/1000)/Receipts_and_spending!E$35*100</f>
        <v>0</v>
      </c>
      <c r="H7" s="101">
        <f>('Spending_RR£'!H7/1000)/Receipts_and_spending!F$35*100</f>
        <v>0.16011884942679588</v>
      </c>
      <c r="I7" s="101">
        <f>('Spending_RR£'!I7/1000)/Receipts_and_spending!G$35*100</f>
        <v>0.16649717653147236</v>
      </c>
      <c r="J7" s="101">
        <f>('Spending_RR£'!J7/1000)/Receipts_and_spending!H$35*100</f>
        <v>0.16990318026744314</v>
      </c>
    </row>
    <row r="8" spans="1:11">
      <c r="A8" s="31"/>
      <c r="B8" s="31"/>
      <c r="C8" s="34" t="s">
        <v>96</v>
      </c>
      <c r="D8" s="101">
        <f>('Spending_RR£'!D8/1000)/Receipts_and_spending!B$35*100</f>
        <v>0</v>
      </c>
      <c r="E8" s="101">
        <f>('Spending_RR£'!E8/1000)/Receipts_and_spending!C$35*100</f>
        <v>0</v>
      </c>
      <c r="F8" s="101">
        <f>('Spending_RR£'!F8/1000)/Receipts_and_spending!D$35*100</f>
        <v>0</v>
      </c>
      <c r="G8" s="101">
        <f>('Spending_RR£'!G8/1000)/Receipts_and_spending!E$35*100</f>
        <v>0</v>
      </c>
      <c r="H8" s="101">
        <f>('Spending_RR£'!H8/1000)/Receipts_and_spending!F$35*100</f>
        <v>0</v>
      </c>
      <c r="I8" s="101">
        <f>('Spending_RR£'!I8/1000)/Receipts_and_spending!G$35*100</f>
        <v>0.16594243105368445</v>
      </c>
      <c r="J8" s="101">
        <f>('Spending_RR£'!J8/1000)/Receipts_and_spending!H$35*100</f>
        <v>0.16959784520481258</v>
      </c>
    </row>
    <row r="9" spans="1:11">
      <c r="A9" s="31"/>
      <c r="B9" s="84" t="s">
        <v>270</v>
      </c>
      <c r="C9" s="59" t="s">
        <v>91</v>
      </c>
      <c r="D9" s="102">
        <f>('Spending_RR£'!D10/1000)/Receipts_and_spending!B$35*100</f>
        <v>3.7185432904619398E-2</v>
      </c>
      <c r="E9" s="102">
        <f>('Spending_RR£'!E10/1000)/Receipts_and_spending!C$35*100</f>
        <v>3.5938088524221597E-2</v>
      </c>
      <c r="F9" s="102">
        <f>('Spending_RR£'!F10/1000)/Receipts_and_spending!D$35*100</f>
        <v>3.115326305288818E-2</v>
      </c>
      <c r="G9" s="102">
        <f>('Spending_RR£'!G10/1000)/Receipts_and_spending!E$35*100</f>
        <v>2.7533641838360223E-2</v>
      </c>
      <c r="H9" s="102">
        <f>('Spending_RR£'!H10/1000)/Receipts_and_spending!F$35*100</f>
        <v>2.5858162551440748E-2</v>
      </c>
      <c r="I9" s="102">
        <f>('Spending_RR£'!I10/1000)/Receipts_and_spending!G$35*100</f>
        <v>2.4091323071733901E-2</v>
      </c>
      <c r="J9" s="102">
        <f>('Spending_RR£'!J10/1000)/Receipts_and_spending!H$35*100</f>
        <v>0</v>
      </c>
      <c r="K9" s="34" t="s">
        <v>284</v>
      </c>
    </row>
    <row r="10" spans="1:11">
      <c r="A10" s="31"/>
      <c r="B10" s="31"/>
      <c r="C10" s="34" t="s">
        <v>92</v>
      </c>
      <c r="D10" s="101">
        <f>('Spending_RR£'!D11/1000)/Receipts_and_spending!B$35*100</f>
        <v>0</v>
      </c>
      <c r="E10" s="101">
        <f>('Spending_RR£'!E11/1000)/Receipts_and_spending!C$35*100</f>
        <v>3.6513097940609147E-2</v>
      </c>
      <c r="F10" s="101">
        <f>('Spending_RR£'!F11/1000)/Receipts_and_spending!D$35*100</f>
        <v>3.3391637268302396E-2</v>
      </c>
      <c r="G10" s="101">
        <f>('Spending_RR£'!G11/1000)/Receipts_and_spending!E$35*100</f>
        <v>2.9725810774535399E-2</v>
      </c>
      <c r="H10" s="101">
        <f>('Spending_RR£'!H11/1000)/Receipts_and_spending!F$35*100</f>
        <v>2.8122901843640104E-2</v>
      </c>
      <c r="I10" s="101">
        <f>('Spending_RR£'!I11/1000)/Receipts_and_spending!G$35*100</f>
        <v>2.6394627738304203E-2</v>
      </c>
      <c r="J10" s="101">
        <f>('Spending_RR£'!J11/1000)/Receipts_and_spending!H$35*100</f>
        <v>2.444523261006213E-2</v>
      </c>
    </row>
    <row r="11" spans="1:11">
      <c r="A11" s="31"/>
      <c r="B11" s="31"/>
      <c r="C11" s="34" t="s">
        <v>93</v>
      </c>
      <c r="D11" s="101">
        <f>('Spending_RR£'!D12/1000)/Receipts_and_spending!B$35*100</f>
        <v>0</v>
      </c>
      <c r="E11" s="101">
        <f>('Spending_RR£'!E12/1000)/Receipts_and_spending!C$35*100</f>
        <v>0</v>
      </c>
      <c r="F11" s="101">
        <f>('Spending_RR£'!F12/1000)/Receipts_and_spending!D$35*100</f>
        <v>2.2364115376410549E-2</v>
      </c>
      <c r="G11" s="101">
        <f>('Spending_RR£'!G12/1000)/Receipts_and_spending!E$35*100</f>
        <v>1.4361224159721011E-2</v>
      </c>
      <c r="H11" s="101">
        <f>('Spending_RR£'!H12/1000)/Receipts_and_spending!F$35*100</f>
        <v>1.4674064758821015E-2</v>
      </c>
      <c r="I11" s="101">
        <f>('Spending_RR£'!I12/1000)/Receipts_and_spending!G$35*100</f>
        <v>1.4674091112605285E-2</v>
      </c>
      <c r="J11" s="101">
        <f>('Spending_RR£'!J12/1000)/Receipts_and_spending!H$35*100</f>
        <v>1.4347302940634956E-2</v>
      </c>
    </row>
    <row r="12" spans="1:11">
      <c r="A12" s="31"/>
      <c r="B12" s="31"/>
      <c r="C12" s="34" t="s">
        <v>94</v>
      </c>
      <c r="D12" s="101">
        <f>('Spending_RR£'!D13/1000)/Receipts_and_spending!B$35*100</f>
        <v>0</v>
      </c>
      <c r="E12" s="101">
        <f>('Spending_RR£'!E13/1000)/Receipts_and_spending!C$35*100</f>
        <v>0</v>
      </c>
      <c r="F12" s="101">
        <f>('Spending_RR£'!F13/1000)/Receipts_and_spending!D$35*100</f>
        <v>0</v>
      </c>
      <c r="G12" s="101">
        <f>('Spending_RR£'!G13/1000)/Receipts_and_spending!E$35*100</f>
        <v>1.3715814863135811E-2</v>
      </c>
      <c r="H12" s="101">
        <f>('Spending_RR£'!H13/1000)/Receipts_and_spending!F$35*100</f>
        <v>1.439105483097506E-2</v>
      </c>
      <c r="I12" s="101">
        <f>('Spending_RR£'!I13/1000)/Receipts_and_spending!G$35*100</f>
        <v>1.4391080676489228E-2</v>
      </c>
      <c r="J12" s="101">
        <f>('Spending_RR£'!J13/1000)/Receipts_and_spending!H$35*100</f>
        <v>1.4070595072927534E-2</v>
      </c>
    </row>
    <row r="13" spans="1:11">
      <c r="A13" s="31"/>
      <c r="B13" s="31"/>
      <c r="C13" s="34" t="s">
        <v>95</v>
      </c>
      <c r="D13" s="101">
        <f>('Spending_RR£'!D14/1000)/Receipts_and_spending!B$35*100</f>
        <v>0</v>
      </c>
      <c r="E13" s="101">
        <f>('Spending_RR£'!E14/1000)/Receipts_and_spending!C$35*100</f>
        <v>0</v>
      </c>
      <c r="F13" s="101">
        <f>('Spending_RR£'!F14/1000)/Receipts_and_spending!D$35*100</f>
        <v>0</v>
      </c>
      <c r="G13" s="101">
        <f>('Spending_RR£'!G14/1000)/Receipts_and_spending!E$35*100</f>
        <v>0</v>
      </c>
      <c r="H13" s="101">
        <f>('Spending_RR£'!H14/1000)/Receipts_and_spending!F$35*100</f>
        <v>1.4309371463268222E-2</v>
      </c>
      <c r="I13" s="101">
        <f>('Spending_RR£'!I14/1000)/Receipts_and_spending!G$35*100</f>
        <v>1.4659676484793199E-2</v>
      </c>
      <c r="J13" s="101">
        <f>('Spending_RR£'!J14/1000)/Receipts_and_spending!H$35*100</f>
        <v>1.4333209322815153E-2</v>
      </c>
    </row>
    <row r="14" spans="1:11">
      <c r="A14" s="31"/>
      <c r="B14" s="31"/>
      <c r="C14" s="34" t="s">
        <v>96</v>
      </c>
      <c r="D14" s="101">
        <f>('Spending_RR£'!D15/1000)/Receipts_and_spending!B$35*100</f>
        <v>0</v>
      </c>
      <c r="E14" s="101">
        <f>('Spending_RR£'!E15/1000)/Receipts_and_spending!C$35*100</f>
        <v>0</v>
      </c>
      <c r="F14" s="101">
        <f>('Spending_RR£'!F15/1000)/Receipts_and_spending!D$35*100</f>
        <v>0</v>
      </c>
      <c r="G14" s="101">
        <f>('Spending_RR£'!G15/1000)/Receipts_and_spending!E$35*100</f>
        <v>0</v>
      </c>
      <c r="H14" s="101">
        <f>('Spending_RR£'!H15/1000)/Receipts_and_spending!F$35*100</f>
        <v>0</v>
      </c>
      <c r="I14" s="101">
        <f>('Spending_RR£'!I15/1000)/Receipts_and_spending!G$35*100</f>
        <v>1.427669474947563E-2</v>
      </c>
      <c r="J14" s="101">
        <f>('Spending_RR£'!J15/1000)/Receipts_and_spending!H$35*100</f>
        <v>1.4305104990809437E-2</v>
      </c>
    </row>
    <row r="15" spans="1:11">
      <c r="A15" s="31"/>
      <c r="B15" s="84" t="s">
        <v>271</v>
      </c>
      <c r="C15" s="59" t="s">
        <v>91</v>
      </c>
      <c r="D15" s="102">
        <f>('Spending_RR£'!D17/1000)/Receipts_and_spending!B$35*100</f>
        <v>1.8887440790325463E-2</v>
      </c>
      <c r="E15" s="102">
        <f>('Spending_RR£'!E17/1000)/Receipts_and_spending!C$35*100</f>
        <v>1.7041078276749524E-2</v>
      </c>
      <c r="F15" s="102">
        <f>('Spending_RR£'!F17/1000)/Receipts_and_spending!D$35*100</f>
        <v>1.6855038151336151E-2</v>
      </c>
      <c r="G15" s="102">
        <f>('Spending_RR£'!G17/1000)/Receipts_and_spending!E$35*100</f>
        <v>1.4545824414948403E-2</v>
      </c>
      <c r="H15" s="102">
        <f>('Spending_RR£'!H17/1000)/Receipts_and_spending!F$35*100</f>
        <v>1.4356671345272715E-2</v>
      </c>
      <c r="I15" s="102">
        <f>('Spending_RR£'!I17/1000)/Receipts_and_spending!G$35*100</f>
        <v>1.4057178652320441E-2</v>
      </c>
      <c r="J15" s="102">
        <f>('Spending_RR£'!J17/1000)/Receipts_and_spending!H$35*100</f>
        <v>0</v>
      </c>
      <c r="K15" s="34" t="s">
        <v>284</v>
      </c>
    </row>
    <row r="16" spans="1:11">
      <c r="A16" s="31"/>
      <c r="B16" s="31"/>
      <c r="C16" s="34" t="s">
        <v>92</v>
      </c>
      <c r="D16" s="101">
        <f>('Spending_RR£'!D18/1000)/Receipts_and_spending!B$35*100</f>
        <v>0</v>
      </c>
      <c r="E16" s="101">
        <f>('Spending_RR£'!E18/1000)/Receipts_and_spending!C$35*100</f>
        <v>1.8278181616632399E-2</v>
      </c>
      <c r="F16" s="101">
        <f>('Spending_RR£'!F18/1000)/Receipts_and_spending!D$35*100</f>
        <v>1.5526719707065352E-2</v>
      </c>
      <c r="G16" s="101">
        <f>('Spending_RR£'!G18/1000)/Receipts_and_spending!E$35*100</f>
        <v>1.3965584760467175E-2</v>
      </c>
      <c r="H16" s="101">
        <f>('Spending_RR£'!H18/1000)/Receipts_and_spending!F$35*100</f>
        <v>9.5022202143327326E-3</v>
      </c>
      <c r="I16" s="101">
        <f>('Spending_RR£'!I18/1000)/Receipts_and_spending!G$35*100</f>
        <v>1.1424308071721331E-2</v>
      </c>
      <c r="J16" s="101">
        <f>('Spending_RR£'!J18/1000)/Receipts_and_spending!H$35*100</f>
        <v>9.4910245733331837E-3</v>
      </c>
    </row>
    <row r="17" spans="1:11">
      <c r="A17" s="31"/>
      <c r="B17" s="31"/>
      <c r="C17" s="34" t="s">
        <v>93</v>
      </c>
      <c r="D17" s="101">
        <f>('Spending_RR£'!D19/1000)/Receipts_and_spending!B$35*100</f>
        <v>0</v>
      </c>
      <c r="E17" s="101">
        <f>('Spending_RR£'!E19/1000)/Receipts_and_spending!C$35*100</f>
        <v>0</v>
      </c>
      <c r="F17" s="101">
        <f>('Spending_RR£'!F19/1000)/Receipts_and_spending!D$35*100</f>
        <v>1.7337531909377826E-2</v>
      </c>
      <c r="G17" s="101">
        <f>('Spending_RR£'!G19/1000)/Receipts_and_spending!E$35*100</f>
        <v>1.6363966034872501E-2</v>
      </c>
      <c r="H17" s="101">
        <f>('Spending_RR£'!H19/1000)/Receipts_and_spending!F$35*100</f>
        <v>1.1182671935232558E-2</v>
      </c>
      <c r="I17" s="101">
        <f>('Spending_RR£'!I19/1000)/Receipts_and_spending!G$35*100</f>
        <v>1.1487999427130489E-2</v>
      </c>
      <c r="J17" s="101">
        <f>('Spending_RR£'!J19/1000)/Receipts_and_spending!H$35*100</f>
        <v>9.0635919285515509E-3</v>
      </c>
    </row>
    <row r="18" spans="1:11">
      <c r="A18" s="31"/>
      <c r="B18" s="31"/>
      <c r="C18" s="34" t="s">
        <v>94</v>
      </c>
      <c r="D18" s="101">
        <f>('Spending_RR£'!D20/1000)/Receipts_and_spending!B$35*100</f>
        <v>0</v>
      </c>
      <c r="E18" s="101">
        <f>('Spending_RR£'!E20/1000)/Receipts_and_spending!C$35*100</f>
        <v>0</v>
      </c>
      <c r="F18" s="101">
        <f>('Spending_RR£'!F20/1000)/Receipts_and_spending!D$35*100</f>
        <v>0</v>
      </c>
      <c r="G18" s="101">
        <f>('Spending_RR£'!G20/1000)/Receipts_and_spending!E$35*100</f>
        <v>1.5506647649286996E-2</v>
      </c>
      <c r="H18" s="101">
        <f>('Spending_RR£'!H20/1000)/Receipts_and_spending!F$35*100</f>
        <v>1.0281901970254399E-2</v>
      </c>
      <c r="I18" s="101">
        <f>('Spending_RR£'!I20/1000)/Receipts_and_spending!G$35*100</f>
        <v>1.2181728511928195E-2</v>
      </c>
      <c r="J18" s="101">
        <f>('Spending_RR£'!J20/1000)/Receipts_and_spending!H$35*100</f>
        <v>8.3311545438436909E-3</v>
      </c>
    </row>
    <row r="19" spans="1:11">
      <c r="A19" s="31"/>
      <c r="B19" s="31"/>
      <c r="C19" s="34" t="s">
        <v>95</v>
      </c>
      <c r="D19" s="101">
        <f>('Spending_RR£'!D21/1000)/Receipts_and_spending!B$35*100</f>
        <v>0</v>
      </c>
      <c r="E19" s="101">
        <f>('Spending_RR£'!E21/1000)/Receipts_and_spending!C$35*100</f>
        <v>0</v>
      </c>
      <c r="F19" s="101">
        <f>('Spending_RR£'!F21/1000)/Receipts_and_spending!D$35*100</f>
        <v>0</v>
      </c>
      <c r="G19" s="101">
        <f>('Spending_RR£'!G21/1000)/Receipts_and_spending!E$35*100</f>
        <v>0</v>
      </c>
      <c r="H19" s="101">
        <f>('Spending_RR£'!H21/1000)/Receipts_and_spending!F$35*100</f>
        <v>9.8973567276431015E-3</v>
      </c>
      <c r="I19" s="101">
        <f>('Spending_RR£'!I21/1000)/Receipts_and_spending!G$35*100</f>
        <v>1.298435102028824E-2</v>
      </c>
      <c r="J19" s="101">
        <f>('Spending_RR£'!J21/1000)/Receipts_and_spending!H$35*100</f>
        <v>9.1744151582953057E-3</v>
      </c>
    </row>
    <row r="20" spans="1:11">
      <c r="A20" s="31"/>
      <c r="B20" s="31"/>
      <c r="C20" s="34" t="s">
        <v>96</v>
      </c>
      <c r="D20" s="101">
        <f>('Spending_RR£'!D22/1000)/Receipts_and_spending!B$35*100</f>
        <v>0</v>
      </c>
      <c r="E20" s="101">
        <f>('Spending_RR£'!E22/1000)/Receipts_and_spending!C$35*100</f>
        <v>0</v>
      </c>
      <c r="F20" s="101">
        <f>('Spending_RR£'!F22/1000)/Receipts_and_spending!D$35*100</f>
        <v>0</v>
      </c>
      <c r="G20" s="101">
        <f>('Spending_RR£'!G22/1000)/Receipts_and_spending!E$35*100</f>
        <v>0</v>
      </c>
      <c r="H20" s="101">
        <f>('Spending_RR£'!H22/1000)/Receipts_and_spending!F$35*100</f>
        <v>0</v>
      </c>
      <c r="I20" s="101">
        <f>('Spending_RR£'!I22/1000)/Receipts_and_spending!G$35*100</f>
        <v>1.3393668572529238E-2</v>
      </c>
      <c r="J20" s="101">
        <f>('Spending_RR£'!J22/1000)/Receipts_and_spending!H$35*100</f>
        <v>8.4376897244306005E-3</v>
      </c>
    </row>
    <row r="21" spans="1:11">
      <c r="A21" s="31"/>
      <c r="B21" s="84" t="s">
        <v>272</v>
      </c>
      <c r="C21" s="59" t="s">
        <v>91</v>
      </c>
      <c r="D21" s="102">
        <f>('Spending_RR£'!D24/1000)/Receipts_and_spending!B$35*100</f>
        <v>9.7454071532027536E-2</v>
      </c>
      <c r="E21" s="102">
        <f>('Spending_RR£'!E24/1000)/Receipts_and_spending!C$35*100</f>
        <v>9.3373717384981153E-2</v>
      </c>
      <c r="F21" s="102">
        <f>('Spending_RR£'!F24/1000)/Receipts_and_spending!D$35*100</f>
        <v>8.5731706942599267E-2</v>
      </c>
      <c r="G21" s="102">
        <f>('Spending_RR£'!G24/1000)/Receipts_and_spending!E$35*100</f>
        <v>7.7866899303582343E-2</v>
      </c>
      <c r="H21" s="102">
        <f>('Spending_RR£'!H24/1000)/Receipts_and_spending!F$35*100</f>
        <v>7.3274876536418107E-2</v>
      </c>
      <c r="I21" s="102">
        <f>('Spending_RR£'!I24/1000)/Receipts_and_spending!G$35*100</f>
        <v>6.8404755898402017E-2</v>
      </c>
      <c r="J21" s="102">
        <f>('Spending_RR£'!J24/1000)/Receipts_and_spending!H$35*100</f>
        <v>0</v>
      </c>
      <c r="K21" s="34" t="s">
        <v>284</v>
      </c>
    </row>
    <row r="22" spans="1:11">
      <c r="A22" s="31"/>
      <c r="B22" s="31"/>
      <c r="C22" s="34" t="s">
        <v>92</v>
      </c>
      <c r="D22" s="101">
        <f>('Spending_RR£'!D25/1000)/Receipts_and_spending!B$35*100</f>
        <v>0</v>
      </c>
      <c r="E22" s="101">
        <f>('Spending_RR£'!E25/1000)/Receipts_and_spending!C$35*100</f>
        <v>9.7504451683103302E-2</v>
      </c>
      <c r="F22" s="101">
        <f>('Spending_RR£'!F25/1000)/Receipts_and_spending!D$35*100</f>
        <v>9.0773804711292705E-2</v>
      </c>
      <c r="G22" s="101">
        <f>('Spending_RR£'!G25/1000)/Receipts_and_spending!E$35*100</f>
        <v>8.5361820463626198E-2</v>
      </c>
      <c r="H22" s="101">
        <f>('Spending_RR£'!H25/1000)/Receipts_and_spending!F$35*100</f>
        <v>8.1126373715407762E-2</v>
      </c>
      <c r="I22" s="101">
        <f>('Spending_RR£'!I25/1000)/Receipts_and_spending!G$35*100</f>
        <v>7.595339508849544E-2</v>
      </c>
      <c r="J22" s="101">
        <f>('Spending_RR£'!J25/1000)/Receipts_and_spending!H$35*100</f>
        <v>7.0042776640356588E-2</v>
      </c>
    </row>
    <row r="23" spans="1:11">
      <c r="A23" s="31"/>
      <c r="B23" s="31"/>
      <c r="C23" s="34" t="s">
        <v>93</v>
      </c>
      <c r="D23" s="101">
        <f>('Spending_RR£'!D26/1000)/Receipts_and_spending!B$35*100</f>
        <v>0</v>
      </c>
      <c r="E23" s="101">
        <f>('Spending_RR£'!E26/1000)/Receipts_and_spending!C$35*100</f>
        <v>0</v>
      </c>
      <c r="F23" s="101">
        <f>('Spending_RR£'!F26/1000)/Receipts_and_spending!D$35*100</f>
        <v>9.5236626968484811E-2</v>
      </c>
      <c r="G23" s="101">
        <f>('Spending_RR£'!G26/1000)/Receipts_and_spending!E$35*100</f>
        <v>8.9558566799104455E-2</v>
      </c>
      <c r="H23" s="101">
        <f>('Spending_RR£'!H26/1000)/Receipts_and_spending!F$35*100</f>
        <v>8.5114887664050912E-2</v>
      </c>
      <c r="I23" s="101">
        <f>('Spending_RR£'!I26/1000)/Receipts_and_spending!G$35*100</f>
        <v>7.9687583637585713E-2</v>
      </c>
      <c r="J23" s="101">
        <f>('Spending_RR£'!J26/1000)/Receipts_and_spending!H$35*100</f>
        <v>7.3486374311958078E-2</v>
      </c>
    </row>
    <row r="24" spans="1:11">
      <c r="A24" s="31"/>
      <c r="B24" s="31"/>
      <c r="C24" s="34" t="s">
        <v>94</v>
      </c>
      <c r="D24" s="101">
        <f>('Spending_RR£'!D27/1000)/Receipts_and_spending!B$35*100</f>
        <v>0</v>
      </c>
      <c r="E24" s="101">
        <f>('Spending_RR£'!E27/1000)/Receipts_and_spending!C$35*100</f>
        <v>0</v>
      </c>
      <c r="F24" s="101">
        <f>('Spending_RR£'!F27/1000)/Receipts_and_spending!D$35*100</f>
        <v>0</v>
      </c>
      <c r="G24" s="101">
        <f>('Spending_RR£'!G27/1000)/Receipts_and_spending!E$35*100</f>
        <v>8.7831304180028144E-2</v>
      </c>
      <c r="H24" s="101">
        <f>('Spending_RR£'!H27/1000)/Receipts_and_spending!F$35*100</f>
        <v>8.3473327631957916E-2</v>
      </c>
      <c r="I24" s="101">
        <f>('Spending_RR£'!I27/1000)/Receipts_and_spending!G$35*100</f>
        <v>7.8150696778615261E-2</v>
      </c>
      <c r="J24" s="101">
        <f>('Spending_RR£'!J27/1000)/Receipts_and_spending!H$35*100</f>
        <v>7.2069086475661542E-2</v>
      </c>
    </row>
    <row r="25" spans="1:11">
      <c r="A25" s="31"/>
      <c r="B25" s="31"/>
      <c r="C25" s="34" t="s">
        <v>95</v>
      </c>
      <c r="D25" s="101">
        <f>('Spending_RR£'!D28/1000)/Receipts_and_spending!B$35*100</f>
        <v>0</v>
      </c>
      <c r="E25" s="101">
        <f>('Spending_RR£'!E28/1000)/Receipts_and_spending!C$35*100</f>
        <v>0</v>
      </c>
      <c r="F25" s="101">
        <f>('Spending_RR£'!F28/1000)/Receipts_and_spending!D$35*100</f>
        <v>0</v>
      </c>
      <c r="G25" s="101">
        <f>('Spending_RR£'!G28/1000)/Receipts_and_spending!E$35*100</f>
        <v>0</v>
      </c>
      <c r="H25" s="101">
        <f>('Spending_RR£'!H28/1000)/Receipts_and_spending!F$35*100</f>
        <v>8.5031277754754983E-2</v>
      </c>
      <c r="I25" s="101">
        <f>('Spending_RR£'!I28/1000)/Receipts_and_spending!G$35*100</f>
        <v>7.9609305068196842E-2</v>
      </c>
      <c r="J25" s="101">
        <f>('Spending_RR£'!J28/1000)/Receipts_and_spending!H$35*100</f>
        <v>7.3414187303792677E-2</v>
      </c>
    </row>
    <row r="26" spans="1:11">
      <c r="A26" s="31"/>
      <c r="B26" s="31"/>
      <c r="C26" s="34" t="s">
        <v>96</v>
      </c>
      <c r="D26" s="101">
        <f>('Spending_RR£'!D29/1000)/Receipts_and_spending!B$35*100</f>
        <v>0</v>
      </c>
      <c r="E26" s="101">
        <f>('Spending_RR£'!E29/1000)/Receipts_and_spending!C$35*100</f>
        <v>0</v>
      </c>
      <c r="F26" s="101">
        <f>('Spending_RR£'!F29/1000)/Receipts_and_spending!D$35*100</f>
        <v>0</v>
      </c>
      <c r="G26" s="101">
        <f>('Spending_RR£'!G29/1000)/Receipts_and_spending!E$35*100</f>
        <v>0</v>
      </c>
      <c r="H26" s="101">
        <f>('Spending_RR£'!H29/1000)/Receipts_and_spending!F$35*100</f>
        <v>0</v>
      </c>
      <c r="I26" s="101">
        <f>('Spending_RR£'!I29/1000)/Receipts_and_spending!G$35*100</f>
        <v>7.9453208391591507E-2</v>
      </c>
      <c r="J26" s="101">
        <f>('Spending_RR£'!J29/1000)/Receipts_and_spending!H$35*100</f>
        <v>7.3270237916920999E-2</v>
      </c>
    </row>
    <row r="27" spans="1:11">
      <c r="A27" s="31"/>
      <c r="B27" s="84" t="s">
        <v>273</v>
      </c>
      <c r="C27" s="59" t="s">
        <v>91</v>
      </c>
      <c r="D27" s="102">
        <f>('Spending_RR£'!D31/1000)/Receipts_and_spending!B$35*100</f>
        <v>1.3332983395419306E-2</v>
      </c>
      <c r="E27" s="102">
        <f>('Spending_RR£'!E31/1000)/Receipts_and_spending!C$35*100</f>
        <v>1.3200719862335489E-2</v>
      </c>
      <c r="F27" s="102">
        <f>('Spending_RR£'!F31/1000)/Receipts_and_spending!D$35*100</f>
        <v>1.2719762810609323E-2</v>
      </c>
      <c r="G27" s="102">
        <f>('Spending_RR£'!G31/1000)/Receipts_and_spending!E$35*100</f>
        <v>1.2109924215612715E-2</v>
      </c>
      <c r="H27" s="102">
        <f>('Spending_RR£'!H31/1000)/Receipts_and_spending!F$35*100</f>
        <v>1.1960789626476648E-2</v>
      </c>
      <c r="I27" s="102">
        <f>('Spending_RR£'!I31/1000)/Receipts_and_spending!G$35*100</f>
        <v>1.171945325435389E-2</v>
      </c>
      <c r="J27" s="102">
        <f>('Spending_RR£'!J31/1000)/Receipts_and_spending!H$35*100</f>
        <v>0</v>
      </c>
      <c r="K27" s="34" t="s">
        <v>284</v>
      </c>
    </row>
    <row r="28" spans="1:11">
      <c r="A28" s="31"/>
      <c r="B28" s="31"/>
      <c r="C28" s="34" t="s">
        <v>92</v>
      </c>
      <c r="D28" s="101">
        <f>('Spending_RR£'!D32/1000)/Receipts_and_spending!B$35*100</f>
        <v>0</v>
      </c>
      <c r="E28" s="101">
        <f>('Spending_RR£'!E32/1000)/Receipts_and_spending!C$35*100</f>
        <v>1.3785921166609134E-2</v>
      </c>
      <c r="F28" s="101">
        <f>('Spending_RR£'!F32/1000)/Receipts_and_spending!D$35*100</f>
        <v>1.3287982287415779E-2</v>
      </c>
      <c r="G28" s="101">
        <f>('Spending_RR£'!G32/1000)/Receipts_and_spending!E$35*100</f>
        <v>1.2650902229536872E-2</v>
      </c>
      <c r="H28" s="101">
        <f>('Spending_RR£'!H32/1000)/Receipts_and_spending!F$35*100</f>
        <v>1.2495107896538522E-2</v>
      </c>
      <c r="I28" s="101">
        <f>('Spending_RR£'!I32/1000)/Receipts_and_spending!G$35*100</f>
        <v>1.2242990427441182E-2</v>
      </c>
      <c r="J28" s="101">
        <f>('Spending_RR£'!J32/1000)/Receipts_and_spending!H$35*100</f>
        <v>0</v>
      </c>
    </row>
    <row r="29" spans="1:11">
      <c r="A29" s="31"/>
      <c r="B29" s="31"/>
      <c r="C29" s="34" t="s">
        <v>93</v>
      </c>
      <c r="D29" s="101">
        <f>('Spending_RR£'!D33/1000)/Receipts_and_spending!B$35*100</f>
        <v>0</v>
      </c>
      <c r="E29" s="101">
        <f>('Spending_RR£'!E33/1000)/Receipts_and_spending!C$35*100</f>
        <v>0</v>
      </c>
      <c r="F29" s="101">
        <f>('Spending_RR£'!F33/1000)/Receipts_and_spending!D$35*100</f>
        <v>1.391720444899229E-2</v>
      </c>
      <c r="G29" s="101">
        <f>('Spending_RR£'!G33/1000)/Receipts_and_spending!E$35*100</f>
        <v>1.3496635724940744E-2</v>
      </c>
      <c r="H29" s="101">
        <f>('Spending_RR£'!H33/1000)/Receipts_and_spending!F$35*100</f>
        <v>1.348264482412301E-2</v>
      </c>
      <c r="I29" s="101">
        <f>('Spending_RR£'!I33/1000)/Receipts_and_spending!G$35*100</f>
        <v>1.3298831210704654E-2</v>
      </c>
      <c r="J29" s="101">
        <f>('Spending_RR£'!J33/1000)/Receipts_and_spending!H$35*100</f>
        <v>1.2985650685683263E-2</v>
      </c>
    </row>
    <row r="30" spans="1:11">
      <c r="A30" s="31"/>
      <c r="B30" s="31"/>
      <c r="C30" s="34" t="s">
        <v>94</v>
      </c>
      <c r="D30" s="101">
        <f>('Spending_RR£'!D34/1000)/Receipts_and_spending!B$35*100</f>
        <v>0</v>
      </c>
      <c r="E30" s="101">
        <f>('Spending_RR£'!E34/1000)/Receipts_and_spending!C$35*100</f>
        <v>0</v>
      </c>
      <c r="F30" s="101">
        <f>('Spending_RR£'!F34/1000)/Receipts_and_spending!D$35*100</f>
        <v>0</v>
      </c>
      <c r="G30" s="101">
        <f>('Spending_RR£'!G34/1000)/Receipts_and_spending!E$35*100</f>
        <v>1.3659081264678007E-2</v>
      </c>
      <c r="H30" s="101">
        <f>('Spending_RR£'!H34/1000)/Receipts_and_spending!F$35*100</f>
        <v>1.3651931371146661E-2</v>
      </c>
      <c r="I30" s="101">
        <f>('Spending_RR£'!I34/1000)/Receipts_and_spending!G$35*100</f>
        <v>1.3469668221253919E-2</v>
      </c>
      <c r="J30" s="101">
        <f>('Spending_RR£'!J34/1000)/Receipts_and_spending!H$35*100</f>
        <v>1.315641527701247E-2</v>
      </c>
    </row>
    <row r="31" spans="1:11">
      <c r="A31" s="31"/>
      <c r="B31" s="31"/>
      <c r="C31" s="34" t="s">
        <v>95</v>
      </c>
      <c r="D31" s="101">
        <f>('Spending_RR£'!D35/1000)/Receipts_and_spending!B$35*100</f>
        <v>0</v>
      </c>
      <c r="E31" s="101">
        <f>('Spending_RR£'!E35/1000)/Receipts_and_spending!C$35*100</f>
        <v>0</v>
      </c>
      <c r="F31" s="101">
        <f>('Spending_RR£'!F35/1000)/Receipts_and_spending!D$35*100</f>
        <v>0</v>
      </c>
      <c r="G31" s="101">
        <f>('Spending_RR£'!G35/1000)/Receipts_and_spending!E$35*100</f>
        <v>0</v>
      </c>
      <c r="H31" s="101">
        <f>('Spending_RR£'!H35/1000)/Receipts_and_spending!F$35*100</f>
        <v>1.3666544644563796E-2</v>
      </c>
      <c r="I31" s="101">
        <f>('Spending_RR£'!I35/1000)/Receipts_and_spending!G$35*100</f>
        <v>1.3484766922708521E-2</v>
      </c>
      <c r="J31" s="101">
        <f>('Spending_RR£'!J35/1000)/Receipts_and_spending!H$35*100</f>
        <v>1.3169042856666542E-2</v>
      </c>
    </row>
    <row r="32" spans="1:11">
      <c r="A32" s="31"/>
      <c r="B32" s="31"/>
      <c r="C32" s="34" t="s">
        <v>96</v>
      </c>
      <c r="D32" s="101">
        <f>('Spending_RR£'!D36/1000)/Receipts_and_spending!B$35*100</f>
        <v>0</v>
      </c>
      <c r="E32" s="101">
        <f>('Spending_RR£'!E36/1000)/Receipts_and_spending!C$35*100</f>
        <v>0</v>
      </c>
      <c r="F32" s="101">
        <f>('Spending_RR£'!F36/1000)/Receipts_and_spending!D$35*100</f>
        <v>0</v>
      </c>
      <c r="G32" s="101">
        <f>('Spending_RR£'!G36/1000)/Receipts_and_spending!E$35*100</f>
        <v>0</v>
      </c>
      <c r="H32" s="101">
        <f>('Spending_RR£'!H36/1000)/Receipts_and_spending!F$35*100</f>
        <v>0</v>
      </c>
      <c r="I32" s="101">
        <f>('Spending_RR£'!I36/1000)/Receipts_and_spending!G$35*100</f>
        <v>1.3478667734076686E-2</v>
      </c>
      <c r="J32" s="101">
        <f>('Spending_RR£'!J36/1000)/Receipts_and_spending!H$35*100</f>
        <v>1.3165633373127277E-2</v>
      </c>
    </row>
    <row r="33" spans="1:11">
      <c r="A33" s="31"/>
      <c r="B33" s="84" t="s">
        <v>274</v>
      </c>
      <c r="C33" s="59" t="s">
        <v>91</v>
      </c>
      <c r="D33" s="102">
        <f>('Spending_RR£'!D38/1000)/Receipts_and_spending!B$35*100</f>
        <v>2.3060108906028751E-3</v>
      </c>
      <c r="E33" s="102">
        <f>('Spending_RR£'!E38/1000)/Receipts_and_spending!C$35*100</f>
        <v>2.1349267281976841E-3</v>
      </c>
      <c r="F33" s="102">
        <f>('Spending_RR£'!F38/1000)/Receipts_and_spending!D$35*100</f>
        <v>1.6704166879214364E-4</v>
      </c>
      <c r="G33" s="102">
        <f>('Spending_RR£'!G38/1000)/Receipts_and_spending!E$35*100</f>
        <v>6.8511048873019559E-5</v>
      </c>
      <c r="H33" s="102">
        <f>('Spending_RR£'!H38/1000)/Receipts_and_spending!F$35*100</f>
        <v>1.427975323720179E-4</v>
      </c>
      <c r="I33" s="102">
        <f>('Spending_RR£'!I38/1000)/Receipts_and_spending!G$35*100</f>
        <v>2.9526350906604635E-4</v>
      </c>
      <c r="J33" s="102">
        <f>('Spending_RR£'!J38/1000)/Receipts_and_spending!H$35*100</f>
        <v>0</v>
      </c>
      <c r="K33" s="34" t="s">
        <v>284</v>
      </c>
    </row>
    <row r="34" spans="1:11">
      <c r="A34" s="31"/>
      <c r="B34" s="31"/>
      <c r="C34" s="34" t="s">
        <v>92</v>
      </c>
      <c r="D34" s="101">
        <f>('Spending_RR£'!D39/1000)/Receipts_and_spending!B$35*100</f>
        <v>0</v>
      </c>
      <c r="E34" s="101">
        <f>('Spending_RR£'!E39/1000)/Receipts_and_spending!C$35*100</f>
        <v>2.1849830852210673E-3</v>
      </c>
      <c r="F34" s="101">
        <f>('Spending_RR£'!F39/1000)/Receipts_and_spending!D$35*100</f>
        <v>2.0616528723959251E-4</v>
      </c>
      <c r="G34" s="101">
        <f>('Spending_RR£'!G39/1000)/Receipts_and_spending!E$35*100</f>
        <v>9.0791444286213741E-5</v>
      </c>
      <c r="H34" s="101">
        <f>('Spending_RR£'!H39/1000)/Receipts_and_spending!F$35*100</f>
        <v>1.6306041011545763E-4</v>
      </c>
      <c r="I34" s="101">
        <f>('Spending_RR£'!I39/1000)/Receipts_and_spending!G$35*100</f>
        <v>2.9052340381069603E-4</v>
      </c>
      <c r="J34" s="101">
        <f>('Spending_RR£'!J39/1000)/Receipts_and_spending!H$35*100</f>
        <v>0</v>
      </c>
    </row>
    <row r="35" spans="1:11">
      <c r="A35" s="31"/>
      <c r="B35" s="31"/>
      <c r="C35" s="34" t="s">
        <v>93</v>
      </c>
      <c r="D35" s="101">
        <f>('Spending_RR£'!D40/1000)/Receipts_and_spending!B$35*100</f>
        <v>0</v>
      </c>
      <c r="E35" s="101">
        <f>('Spending_RR£'!E40/1000)/Receipts_and_spending!C$35*100</f>
        <v>0</v>
      </c>
      <c r="F35" s="101">
        <f>('Spending_RR£'!F40/1000)/Receipts_and_spending!D$35*100</f>
        <v>3.7766693215427499E-2</v>
      </c>
      <c r="G35" s="101">
        <f>('Spending_RR£'!G40/1000)/Receipts_and_spending!E$35*100</f>
        <v>3.5744747073066241E-2</v>
      </c>
      <c r="H35" s="101">
        <f>('Spending_RR£'!H40/1000)/Receipts_and_spending!F$35*100</f>
        <v>3.4571130946569585E-2</v>
      </c>
      <c r="I35" s="101">
        <f>('Spending_RR£'!I40/1000)/Receipts_and_spending!G$35*100</f>
        <v>3.2967876044248626E-2</v>
      </c>
      <c r="J35" s="101">
        <f>('Spending_RR£'!J40/1000)/Receipts_and_spending!H$35*100</f>
        <v>3.1058040228924069E-2</v>
      </c>
    </row>
    <row r="36" spans="1:11">
      <c r="A36" s="31"/>
      <c r="B36" s="31"/>
      <c r="C36" s="34" t="s">
        <v>94</v>
      </c>
      <c r="D36" s="101">
        <f>('Spending_RR£'!D41/1000)/Receipts_and_spending!B$35*100</f>
        <v>0</v>
      </c>
      <c r="E36" s="101">
        <f>('Spending_RR£'!E41/1000)/Receipts_and_spending!C$35*100</f>
        <v>0</v>
      </c>
      <c r="F36" s="101">
        <f>('Spending_RR£'!F41/1000)/Receipts_and_spending!D$35*100</f>
        <v>0</v>
      </c>
      <c r="G36" s="101">
        <f>('Spending_RR£'!G41/1000)/Receipts_and_spending!E$35*100</f>
        <v>3.5429158766615315E-2</v>
      </c>
      <c r="H36" s="101">
        <f>('Spending_RR£'!H41/1000)/Receipts_and_spending!F$35*100</f>
        <v>3.4557376950480147E-2</v>
      </c>
      <c r="I36" s="101">
        <f>('Spending_RR£'!I41/1000)/Receipts_and_spending!G$35*100</f>
        <v>3.2954281749501303E-2</v>
      </c>
      <c r="J36" s="101">
        <f>('Spending_RR£'!J41/1000)/Receipts_and_spending!H$35*100</f>
        <v>3.1044636199571179E-2</v>
      </c>
    </row>
    <row r="37" spans="1:11">
      <c r="A37" s="31"/>
      <c r="B37" s="31"/>
      <c r="C37" s="34" t="s">
        <v>95</v>
      </c>
      <c r="D37" s="101">
        <f>('Spending_RR£'!D42/1000)/Receipts_and_spending!B$35*100</f>
        <v>0</v>
      </c>
      <c r="E37" s="101">
        <f>('Spending_RR£'!E42/1000)/Receipts_and_spending!C$35*100</f>
        <v>0</v>
      </c>
      <c r="F37" s="101">
        <f>('Spending_RR£'!F42/1000)/Receipts_and_spending!D$35*100</f>
        <v>0</v>
      </c>
      <c r="G37" s="101">
        <f>('Spending_RR£'!G42/1000)/Receipts_and_spending!E$35*100</f>
        <v>0</v>
      </c>
      <c r="H37" s="101">
        <f>('Spending_RR£'!H42/1000)/Receipts_and_spending!F$35*100</f>
        <v>3.7534926665102594E-2</v>
      </c>
      <c r="I37" s="101">
        <f>('Spending_RR£'!I42/1000)/Receipts_and_spending!G$35*100</f>
        <v>3.6068711834160251E-2</v>
      </c>
      <c r="J37" s="101">
        <f>('Spending_RR£'!J42/1000)/Receipts_and_spending!H$35*100</f>
        <v>3.6902668630181337E-2</v>
      </c>
    </row>
    <row r="38" spans="1:11">
      <c r="A38" s="31"/>
      <c r="B38" s="31"/>
      <c r="C38" s="34" t="s">
        <v>96</v>
      </c>
      <c r="D38" s="101">
        <f>('Spending_RR£'!D43/1000)/Receipts_and_spending!B$35*100</f>
        <v>0</v>
      </c>
      <c r="E38" s="101">
        <f>('Spending_RR£'!E43/1000)/Receipts_and_spending!C$35*100</f>
        <v>0</v>
      </c>
      <c r="F38" s="101">
        <f>('Spending_RR£'!F43/1000)/Receipts_and_spending!D$35*100</f>
        <v>0</v>
      </c>
      <c r="G38" s="101">
        <f>('Spending_RR£'!G43/1000)/Receipts_and_spending!E$35*100</f>
        <v>0</v>
      </c>
      <c r="H38" s="101">
        <f>('Spending_RR£'!H43/1000)/Receipts_and_spending!F$35*100</f>
        <v>0</v>
      </c>
      <c r="I38" s="101">
        <f>('Spending_RR£'!I43/1000)/Receipts_and_spending!G$35*100</f>
        <v>4.0348543279805436E-2</v>
      </c>
      <c r="J38" s="101">
        <f>('Spending_RR£'!J43/1000)/Receipts_and_spending!H$35*100</f>
        <v>4.1218835108924046E-2</v>
      </c>
    </row>
    <row r="39" spans="1:11">
      <c r="A39" s="31"/>
      <c r="B39" s="84" t="s">
        <v>275</v>
      </c>
      <c r="C39" s="59" t="s">
        <v>91</v>
      </c>
      <c r="D39" s="102">
        <f>('Spending_RR£'!D45/1000)/Receipts_and_spending!B$35*100</f>
        <v>0.13953261091979502</v>
      </c>
      <c r="E39" s="102">
        <f>('Spending_RR£'!E45/1000)/Receipts_and_spending!C$35*100</f>
        <v>0.1599593674769533</v>
      </c>
      <c r="F39" s="102">
        <f>('Spending_RR£'!F45/1000)/Receipts_and_spending!D$35*100</f>
        <v>0.17541071225936536</v>
      </c>
      <c r="G39" s="102">
        <f>('Spending_RR£'!G45/1000)/Receipts_and_spending!E$35*100</f>
        <v>0.17114575024577938</v>
      </c>
      <c r="H39" s="102">
        <f>('Spending_RR£'!H45/1000)/Receipts_and_spending!F$35*100</f>
        <v>0.1716152894148929</v>
      </c>
      <c r="I39" s="102">
        <f>('Spending_RR£'!I45/1000)/Receipts_and_spending!G$35*100</f>
        <v>0.1713253663489161</v>
      </c>
      <c r="J39" s="102">
        <f>('Spending_RR£'!J45/1000)/Receipts_and_spending!H$35*100</f>
        <v>0</v>
      </c>
      <c r="K39" s="34" t="s">
        <v>284</v>
      </c>
    </row>
    <row r="40" spans="1:11">
      <c r="A40" s="31"/>
      <c r="B40" s="31"/>
      <c r="C40" s="34" t="s">
        <v>92</v>
      </c>
      <c r="D40" s="101">
        <f>('Spending_RR£'!D46/1000)/Receipts_and_spending!B$35*100</f>
        <v>0</v>
      </c>
      <c r="E40" s="101">
        <f>('Spending_RR£'!E46/1000)/Receipts_and_spending!C$35*100</f>
        <v>0.19288267976076753</v>
      </c>
      <c r="F40" s="101">
        <f>('Spending_RR£'!F46/1000)/Receipts_and_spending!D$35*100</f>
        <v>0.21300551870228243</v>
      </c>
      <c r="G40" s="101">
        <f>('Spending_RR£'!G46/1000)/Receipts_and_spending!E$35*100</f>
        <v>0.20912684921061361</v>
      </c>
      <c r="H40" s="101">
        <f>('Spending_RR£'!H46/1000)/Receipts_and_spending!F$35*100</f>
        <v>0.21044882163841422</v>
      </c>
      <c r="I40" s="101">
        <f>('Spending_RR£'!I46/1000)/Receipts_and_spending!G$35*100</f>
        <v>0.21009329406386862</v>
      </c>
      <c r="J40" s="101">
        <f>('Spending_RR£'!J46/1000)/Receipts_and_spending!H$35*100</f>
        <v>0.20696700035141008</v>
      </c>
    </row>
    <row r="41" spans="1:11">
      <c r="A41" s="31"/>
      <c r="B41" s="31"/>
      <c r="C41" s="34" t="s">
        <v>93</v>
      </c>
      <c r="D41" s="101">
        <f>('Spending_RR£'!D47/1000)/Receipts_and_spending!B$35*100</f>
        <v>0</v>
      </c>
      <c r="E41" s="101">
        <f>('Spending_RR£'!E47/1000)/Receipts_and_spending!C$35*100</f>
        <v>0</v>
      </c>
      <c r="F41" s="101">
        <f>('Spending_RR£'!F47/1000)/Receipts_and_spending!D$35*100</f>
        <v>0.22138006101118968</v>
      </c>
      <c r="G41" s="101">
        <f>('Spending_RR£'!G47/1000)/Receipts_and_spending!E$35*100</f>
        <v>0.21737360875810413</v>
      </c>
      <c r="H41" s="101">
        <f>('Spending_RR£'!H47/1000)/Receipts_and_spending!F$35*100</f>
        <v>0.21866704117259483</v>
      </c>
      <c r="I41" s="101">
        <f>('Spending_RR£'!I47/1000)/Receipts_and_spending!G$35*100</f>
        <v>0.21821712490517411</v>
      </c>
      <c r="J41" s="101">
        <f>('Spending_RR£'!J47/1000)/Receipts_and_spending!H$35*100</f>
        <v>0.21489066669786597</v>
      </c>
    </row>
    <row r="42" spans="1:11">
      <c r="A42" s="31"/>
      <c r="B42" s="31"/>
      <c r="C42" s="34" t="s">
        <v>94</v>
      </c>
      <c r="D42" s="101">
        <f>('Spending_RR£'!D48/1000)/Receipts_and_spending!B$35*100</f>
        <v>0</v>
      </c>
      <c r="E42" s="101">
        <f>('Spending_RR£'!E48/1000)/Receipts_and_spending!C$35*100</f>
        <v>0</v>
      </c>
      <c r="F42" s="101">
        <f>('Spending_RR£'!F48/1000)/Receipts_and_spending!D$35*100</f>
        <v>0</v>
      </c>
      <c r="G42" s="101">
        <f>('Spending_RR£'!G48/1000)/Receipts_and_spending!E$35*100</f>
        <v>0.24959743218099076</v>
      </c>
      <c r="H42" s="101">
        <f>('Spending_RR£'!H48/1000)/Receipts_and_spending!F$35*100</f>
        <v>0.25045723164846706</v>
      </c>
      <c r="I42" s="101">
        <f>('Spending_RR£'!I48/1000)/Receipts_and_spending!G$35*100</f>
        <v>0.25080178782100959</v>
      </c>
      <c r="J42" s="101">
        <f>('Spending_RR£'!J48/1000)/Receipts_and_spending!H$35*100</f>
        <v>0.24776035938690505</v>
      </c>
    </row>
    <row r="43" spans="1:11">
      <c r="A43" s="31"/>
      <c r="B43" s="31"/>
      <c r="C43" s="34" t="s">
        <v>95</v>
      </c>
      <c r="D43" s="101">
        <f>('Spending_RR£'!D49/1000)/Receipts_and_spending!B$35*100</f>
        <v>0</v>
      </c>
      <c r="E43" s="101">
        <f>('Spending_RR£'!E49/1000)/Receipts_and_spending!C$35*100</f>
        <v>0</v>
      </c>
      <c r="F43" s="101">
        <f>('Spending_RR£'!F49/1000)/Receipts_and_spending!D$35*100</f>
        <v>0</v>
      </c>
      <c r="G43" s="101">
        <f>('Spending_RR£'!G49/1000)/Receipts_and_spending!E$35*100</f>
        <v>0</v>
      </c>
      <c r="H43" s="101">
        <f>('Spending_RR£'!H49/1000)/Receipts_and_spending!F$35*100</f>
        <v>0.25457103023619626</v>
      </c>
      <c r="I43" s="101">
        <f>('Spending_RR£'!I49/1000)/Receipts_and_spending!G$35*100</f>
        <v>0.25480725261899623</v>
      </c>
      <c r="J43" s="101">
        <f>('Spending_RR£'!J49/1000)/Receipts_and_spending!H$35*100</f>
        <v>0.25159274050396602</v>
      </c>
    </row>
    <row r="44" spans="1:11">
      <c r="A44" s="31"/>
      <c r="B44" s="31"/>
      <c r="C44" s="34" t="s">
        <v>96</v>
      </c>
      <c r="D44" s="101">
        <f>('Spending_RR£'!D50/1000)/Receipts_and_spending!B$35*100</f>
        <v>0</v>
      </c>
      <c r="E44" s="101">
        <f>('Spending_RR£'!E50/1000)/Receipts_and_spending!C$35*100</f>
        <v>0</v>
      </c>
      <c r="F44" s="101">
        <f>('Spending_RR£'!F50/1000)/Receipts_and_spending!D$35*100</f>
        <v>0</v>
      </c>
      <c r="G44" s="101">
        <f>('Spending_RR£'!G50/1000)/Receipts_and_spending!E$35*100</f>
        <v>0</v>
      </c>
      <c r="H44" s="101">
        <f>('Spending_RR£'!H50/1000)/Receipts_and_spending!F$35*100</f>
        <v>0</v>
      </c>
      <c r="I44" s="101">
        <f>('Spending_RR£'!I50/1000)/Receipts_and_spending!G$35*100</f>
        <v>0.25433585738859249</v>
      </c>
      <c r="J44" s="101">
        <f>('Spending_RR£'!J50/1000)/Receipts_and_spending!H$35*100</f>
        <v>0.25114817358193098</v>
      </c>
    </row>
    <row r="45" spans="1:11">
      <c r="A45" s="84" t="s">
        <v>259</v>
      </c>
      <c r="B45" s="84" t="s">
        <v>139</v>
      </c>
      <c r="C45" s="59" t="s">
        <v>91</v>
      </c>
      <c r="D45" s="139" t="s">
        <v>285</v>
      </c>
      <c r="E45" s="140"/>
      <c r="F45" s="140"/>
      <c r="G45" s="140"/>
      <c r="H45" s="140"/>
      <c r="I45" s="140"/>
      <c r="J45" s="124"/>
    </row>
    <row r="46" spans="1:11">
      <c r="A46" s="31"/>
      <c r="B46" s="31"/>
      <c r="C46" s="34" t="s">
        <v>92</v>
      </c>
      <c r="D46" s="141"/>
      <c r="E46" s="141"/>
      <c r="F46" s="141"/>
      <c r="G46" s="141"/>
      <c r="H46" s="141"/>
      <c r="I46" s="141"/>
      <c r="J46" s="124"/>
    </row>
    <row r="47" spans="1:11">
      <c r="A47" s="31"/>
      <c r="B47" s="31"/>
      <c r="C47" s="34" t="s">
        <v>93</v>
      </c>
      <c r="D47" s="141"/>
      <c r="E47" s="141"/>
      <c r="F47" s="141"/>
      <c r="G47" s="141"/>
      <c r="H47" s="141"/>
      <c r="I47" s="141"/>
      <c r="J47" s="124"/>
    </row>
    <row r="48" spans="1:11">
      <c r="A48" s="31"/>
      <c r="B48" s="31"/>
      <c r="C48" s="34" t="s">
        <v>94</v>
      </c>
      <c r="D48" s="141"/>
      <c r="E48" s="141"/>
      <c r="F48" s="141"/>
      <c r="G48" s="141"/>
      <c r="H48" s="141"/>
      <c r="I48" s="141"/>
      <c r="J48" s="124"/>
    </row>
    <row r="49" spans="1:11">
      <c r="A49" s="31"/>
      <c r="B49" s="31"/>
      <c r="C49" s="34" t="s">
        <v>95</v>
      </c>
      <c r="D49" s="141"/>
      <c r="E49" s="141"/>
      <c r="F49" s="141"/>
      <c r="G49" s="141"/>
      <c r="H49" s="141"/>
      <c r="I49" s="141"/>
      <c r="J49" s="124"/>
    </row>
    <row r="50" spans="1:11">
      <c r="A50" s="31"/>
      <c r="B50" s="31"/>
      <c r="C50" s="34" t="s">
        <v>96</v>
      </c>
      <c r="D50" s="142"/>
      <c r="E50" s="142"/>
      <c r="F50" s="142"/>
      <c r="G50" s="142"/>
      <c r="H50" s="142"/>
      <c r="I50" s="142"/>
      <c r="J50" s="124"/>
    </row>
    <row r="51" spans="1:11">
      <c r="A51" s="84" t="s">
        <v>276</v>
      </c>
      <c r="B51" s="84" t="s">
        <v>272</v>
      </c>
      <c r="C51" s="59" t="s">
        <v>91</v>
      </c>
      <c r="D51" s="102">
        <f>('Spending_RR£'!D59/1000)/Receipts_and_spending!B$35*100</f>
        <v>1.8454269977066281E-2</v>
      </c>
      <c r="E51" s="102">
        <f>('Spending_RR£'!E59/1000)/Receipts_and_spending!C$35*100</f>
        <v>1.7379948249298921E-2</v>
      </c>
      <c r="F51" s="102">
        <f>('Spending_RR£'!F59/1000)/Receipts_and_spending!D$35*100</f>
        <v>1.6100076469264552E-2</v>
      </c>
      <c r="G51" s="102">
        <f>('Spending_RR£'!G59/1000)/Receipts_and_spending!E$35*100</f>
        <v>1.4740046039467188E-2</v>
      </c>
      <c r="H51" s="102">
        <f>('Spending_RR£'!H59/1000)/Receipts_and_spending!F$35*100</f>
        <v>1.3999085730709371E-2</v>
      </c>
      <c r="I51" s="102">
        <f>('Spending_RR£'!I59/1000)/Receipts_and_spending!G$35*100</f>
        <v>1.3189535293159877E-2</v>
      </c>
      <c r="J51" s="102">
        <f>('Spending_RR£'!J59/1000)/Receipts_and_spending!H$35*100</f>
        <v>0</v>
      </c>
      <c r="K51" s="34" t="s">
        <v>284</v>
      </c>
    </row>
    <row r="52" spans="1:11">
      <c r="A52" s="31"/>
      <c r="B52" s="31"/>
      <c r="C52" s="34" t="s">
        <v>92</v>
      </c>
      <c r="D52" s="101">
        <f>('Spending_RR£'!D60/1000)/Receipts_and_spending!B$35*100</f>
        <v>0</v>
      </c>
      <c r="E52" s="101">
        <f>('Spending_RR£'!E60/1000)/Receipts_and_spending!C$35*100</f>
        <v>1.8033584622255266E-2</v>
      </c>
      <c r="F52" s="101">
        <f>('Spending_RR£'!F60/1000)/Receipts_and_spending!D$35*100</f>
        <v>1.6956226589570144E-2</v>
      </c>
      <c r="G52" s="101">
        <f>('Spending_RR£'!G60/1000)/Receipts_and_spending!E$35*100</f>
        <v>1.5998542967475729E-2</v>
      </c>
      <c r="H52" s="101">
        <f>('Spending_RR£'!H60/1000)/Receipts_and_spending!F$35*100</f>
        <v>1.5335127887866491E-2</v>
      </c>
      <c r="I52" s="101">
        <f>('Spending_RR£'!I60/1000)/Receipts_and_spending!G$35*100</f>
        <v>1.4487394529104575E-2</v>
      </c>
      <c r="J52" s="101">
        <f>('Spending_RR£'!J60/1000)/Receipts_and_spending!H$35*100</f>
        <v>1.3484955656699188E-2</v>
      </c>
    </row>
    <row r="53" spans="1:11">
      <c r="A53" s="31"/>
      <c r="B53" s="31"/>
      <c r="C53" s="34" t="s">
        <v>93</v>
      </c>
      <c r="D53" s="101">
        <f>('Spending_RR£'!D61/1000)/Receipts_and_spending!B$35*100</f>
        <v>0</v>
      </c>
      <c r="E53" s="101">
        <f>('Spending_RR£'!E61/1000)/Receipts_and_spending!C$35*100</f>
        <v>0</v>
      </c>
      <c r="F53" s="101">
        <f>('Spending_RR£'!F61/1000)/Receipts_and_spending!D$35*100</f>
        <v>1.7789866048251009E-2</v>
      </c>
      <c r="G53" s="101">
        <f>('Spending_RR£'!G61/1000)/Receipts_and_spending!E$35*100</f>
        <v>1.6785098668924626E-2</v>
      </c>
      <c r="H53" s="101">
        <f>('Spending_RR£'!H61/1000)/Receipts_and_spending!F$35*100</f>
        <v>1.6089067312048441E-2</v>
      </c>
      <c r="I53" s="101">
        <f>('Spending_RR£'!I61/1000)/Receipts_and_spending!G$35*100</f>
        <v>1.5199655813721142E-2</v>
      </c>
      <c r="J53" s="101">
        <f>('Spending_RR£'!J61/1000)/Receipts_and_spending!H$35*100</f>
        <v>1.4147932827628232E-2</v>
      </c>
    </row>
    <row r="54" spans="1:11">
      <c r="A54" s="31"/>
      <c r="B54" s="31"/>
      <c r="C54" s="34" t="s">
        <v>94</v>
      </c>
      <c r="D54" s="101">
        <f>('Spending_RR£'!D62/1000)/Receipts_and_spending!B$35*100</f>
        <v>0</v>
      </c>
      <c r="E54" s="101">
        <f>('Spending_RR£'!E62/1000)/Receipts_and_spending!C$35*100</f>
        <v>0</v>
      </c>
      <c r="F54" s="101">
        <f>('Spending_RR£'!F62/1000)/Receipts_and_spending!D$35*100</f>
        <v>0</v>
      </c>
      <c r="G54" s="101">
        <f>('Spending_RR£'!G62/1000)/Receipts_and_spending!E$35*100</f>
        <v>1.646137449016041E-2</v>
      </c>
      <c r="H54" s="101">
        <f>('Spending_RR£'!H62/1000)/Receipts_and_spending!F$35*100</f>
        <v>1.5778767074593306E-2</v>
      </c>
      <c r="I54" s="101">
        <f>('Spending_RR£'!I62/1000)/Receipts_and_spending!G$35*100</f>
        <v>1.4906509124931779E-2</v>
      </c>
      <c r="J54" s="101">
        <f>('Spending_RR£'!J62/1000)/Receipts_and_spending!H$35*100</f>
        <v>1.3875070092283641E-2</v>
      </c>
    </row>
    <row r="55" spans="1:11">
      <c r="A55" s="31"/>
      <c r="B55" s="31"/>
      <c r="C55" s="34" t="s">
        <v>95</v>
      </c>
      <c r="D55" s="101">
        <f>('Spending_RR£'!D63/1000)/Receipts_and_spending!B$35*100</f>
        <v>0</v>
      </c>
      <c r="E55" s="101">
        <f>('Spending_RR£'!E63/1000)/Receipts_and_spending!C$35*100</f>
        <v>0</v>
      </c>
      <c r="F55" s="101">
        <f>('Spending_RR£'!F63/1000)/Receipts_and_spending!D$35*100</f>
        <v>0</v>
      </c>
      <c r="G55" s="101">
        <f>('Spending_RR£'!G63/1000)/Receipts_and_spending!E$35*100</f>
        <v>0</v>
      </c>
      <c r="H55" s="101">
        <f>('Spending_RR£'!H63/1000)/Receipts_and_spending!F$35*100</f>
        <v>1.6073262727262866E-2</v>
      </c>
      <c r="I55" s="101">
        <f>('Spending_RR£'!I63/1000)/Receipts_and_spending!G$35*100</f>
        <v>1.5184724914100493E-2</v>
      </c>
      <c r="J55" s="101">
        <f>('Spending_RR£'!J63/1000)/Receipts_and_spending!H$35*100</f>
        <v>1.4134035054713039E-2</v>
      </c>
    </row>
    <row r="56" spans="1:11">
      <c r="A56" s="31"/>
      <c r="B56" s="31"/>
      <c r="C56" s="34" t="s">
        <v>96</v>
      </c>
      <c r="D56" s="101">
        <f>('Spending_RR£'!D64/1000)/Receipts_and_spending!B$35*100</f>
        <v>0</v>
      </c>
      <c r="E56" s="101">
        <f>('Spending_RR£'!E64/1000)/Receipts_and_spending!C$35*100</f>
        <v>0</v>
      </c>
      <c r="F56" s="101">
        <f>('Spending_RR£'!F64/1000)/Receipts_and_spending!D$35*100</f>
        <v>0</v>
      </c>
      <c r="G56" s="101">
        <f>('Spending_RR£'!G64/1000)/Receipts_and_spending!E$35*100</f>
        <v>0</v>
      </c>
      <c r="H56" s="101">
        <f>('Spending_RR£'!H64/1000)/Receipts_and_spending!F$35*100</f>
        <v>0</v>
      </c>
      <c r="I56" s="101">
        <f>('Spending_RR£'!I64/1000)/Receipts_and_spending!G$35*100</f>
        <v>1.5154950943680684E-2</v>
      </c>
      <c r="J56" s="101">
        <f>('Spending_RR£'!J64/1000)/Receipts_and_spending!H$35*100</f>
        <v>1.4106321260487883E-2</v>
      </c>
    </row>
    <row r="57" spans="1:11">
      <c r="A57" s="84" t="s">
        <v>286</v>
      </c>
      <c r="B57" s="84" t="s">
        <v>271</v>
      </c>
      <c r="C57" s="59" t="s">
        <v>91</v>
      </c>
      <c r="D57" s="102">
        <f>('Spending_RR£'!D66/1000)/Receipts_and_spending!B$35*100</f>
        <v>4.5425319913238671E-2</v>
      </c>
      <c r="E57" s="102">
        <f>('Spending_RR£'!E66/1000)/Receipts_and_spending!C$35*100</f>
        <v>4.4156522415326825E-2</v>
      </c>
      <c r="F57" s="102">
        <f>('Spending_RR£'!F66/1000)/Receipts_and_spending!D$35*100</f>
        <v>4.1983731748417352E-2</v>
      </c>
      <c r="G57" s="102">
        <f>('Spending_RR£'!G66/1000)/Receipts_and_spending!E$35*100</f>
        <v>3.6950592503517954E-2</v>
      </c>
      <c r="H57" s="102">
        <f>('Spending_RR£'!H66/1000)/Receipts_and_spending!F$35*100</f>
        <v>3.4108442094276083E-2</v>
      </c>
      <c r="I57" s="102">
        <f>('Spending_RR£'!I66/1000)/Receipts_and_spending!G$35*100</f>
        <v>3.2132593270136435E-2</v>
      </c>
      <c r="J57" s="102">
        <f>('Spending_RR£'!J66/1000)/Receipts_and_spending!H$35*100</f>
        <v>0</v>
      </c>
      <c r="K57" s="34" t="s">
        <v>284</v>
      </c>
    </row>
    <row r="58" spans="1:11">
      <c r="A58" s="31"/>
      <c r="B58" s="31"/>
      <c r="C58" s="34" t="s">
        <v>92</v>
      </c>
      <c r="D58" s="101">
        <f>('Spending_RR£'!D67/1000)/Receipts_and_spending!B$35*100</f>
        <v>0</v>
      </c>
      <c r="E58" s="101">
        <f>('Spending_RR£'!E67/1000)/Receipts_and_spending!C$35*100</f>
        <v>4.4375517946054974E-2</v>
      </c>
      <c r="F58" s="101">
        <f>('Spending_RR£'!F67/1000)/Receipts_and_spending!D$35*100</f>
        <v>4.2885456201698001E-2</v>
      </c>
      <c r="G58" s="101">
        <f>('Spending_RR£'!G67/1000)/Receipts_and_spending!E$35*100</f>
        <v>4.0126451068109678E-2</v>
      </c>
      <c r="H58" s="101">
        <f>('Spending_RR£'!H67/1000)/Receipts_and_spending!F$35*100</f>
        <v>3.9379725426828043E-2</v>
      </c>
      <c r="I58" s="101">
        <f>('Spending_RR£'!I67/1000)/Receipts_and_spending!G$35*100</f>
        <v>3.8062362424402418E-2</v>
      </c>
      <c r="J58" s="101">
        <f>('Spending_RR£'!J67/1000)/Receipts_and_spending!H$35*100</f>
        <v>3.4279254062534029E-2</v>
      </c>
    </row>
    <row r="59" spans="1:11">
      <c r="A59" s="31"/>
      <c r="B59" s="31"/>
      <c r="C59" s="34" t="s">
        <v>93</v>
      </c>
      <c r="D59" s="101">
        <f>('Spending_RR£'!D68/1000)/Receipts_and_spending!B$35*100</f>
        <v>0</v>
      </c>
      <c r="E59" s="101">
        <f>('Spending_RR£'!E68/1000)/Receipts_and_spending!C$35*100</f>
        <v>0</v>
      </c>
      <c r="F59" s="101">
        <f>('Spending_RR£'!F68/1000)/Receipts_and_spending!D$35*100</f>
        <v>4.3109376412422663E-2</v>
      </c>
      <c r="G59" s="101">
        <f>('Spending_RR£'!G68/1000)/Receipts_and_spending!E$35*100</f>
        <v>4.0401197062326567E-2</v>
      </c>
      <c r="H59" s="101">
        <f>('Spending_RR£'!H68/1000)/Receipts_and_spending!F$35*100</f>
        <v>3.8354122471183236E-2</v>
      </c>
      <c r="I59" s="101">
        <f>('Spending_RR£'!I68/1000)/Receipts_and_spending!G$35*100</f>
        <v>3.6331933851174662E-2</v>
      </c>
      <c r="J59" s="101">
        <f>('Spending_RR£'!J68/1000)/Receipts_and_spending!H$35*100</f>
        <v>3.4093430980973956E-2</v>
      </c>
    </row>
    <row r="60" spans="1:11">
      <c r="A60" s="31"/>
      <c r="B60" s="31"/>
      <c r="C60" s="34" t="s">
        <v>94</v>
      </c>
      <c r="D60" s="101">
        <f>('Spending_RR£'!D69/1000)/Receipts_and_spending!B$35*100</f>
        <v>0</v>
      </c>
      <c r="E60" s="101">
        <f>('Spending_RR£'!E69/1000)/Receipts_and_spending!C$35*100</f>
        <v>0</v>
      </c>
      <c r="F60" s="101">
        <f>('Spending_RR£'!F69/1000)/Receipts_and_spending!D$35*100</f>
        <v>0</v>
      </c>
      <c r="G60" s="101">
        <f>('Spending_RR£'!G69/1000)/Receipts_and_spending!E$35*100</f>
        <v>4.1829915399005567E-2</v>
      </c>
      <c r="H60" s="101">
        <f>('Spending_RR£'!H69/1000)/Receipts_and_spending!F$35*100</f>
        <v>3.9626857218503009E-2</v>
      </c>
      <c r="I60" s="101">
        <f>('Spending_RR£'!I69/1000)/Receipts_and_spending!G$35*100</f>
        <v>3.7480827232541411E-2</v>
      </c>
      <c r="J60" s="101">
        <f>('Spending_RR£'!J69/1000)/Receipts_and_spending!H$35*100</f>
        <v>3.4921845285647554E-2</v>
      </c>
    </row>
    <row r="61" spans="1:11">
      <c r="A61" s="31"/>
      <c r="B61" s="31"/>
      <c r="C61" s="34" t="s">
        <v>95</v>
      </c>
      <c r="D61" s="101">
        <f>('Spending_RR£'!D70/1000)/Receipts_and_spending!B$35*100</f>
        <v>0</v>
      </c>
      <c r="E61" s="101">
        <f>('Spending_RR£'!E70/1000)/Receipts_and_spending!C$35*100</f>
        <v>0</v>
      </c>
      <c r="F61" s="101">
        <f>('Spending_RR£'!F70/1000)/Receipts_and_spending!D$35*100</f>
        <v>0</v>
      </c>
      <c r="G61" s="101">
        <f>('Spending_RR£'!G70/1000)/Receipts_and_spending!E$35*100</f>
        <v>0</v>
      </c>
      <c r="H61" s="101">
        <f>('Spending_RR£'!H70/1000)/Receipts_and_spending!F$35*100</f>
        <v>3.7940856285253031E-2</v>
      </c>
      <c r="I61" s="101">
        <f>('Spending_RR£'!I70/1000)/Receipts_and_spending!G$35*100</f>
        <v>3.6689354361761364E-2</v>
      </c>
      <c r="J61" s="101">
        <f>('Spending_RR£'!J70/1000)/Receipts_and_spending!H$35*100</f>
        <v>3.4008824807294141E-2</v>
      </c>
    </row>
    <row r="62" spans="1:11">
      <c r="A62" s="31"/>
      <c r="B62" s="31"/>
      <c r="C62" s="34" t="s">
        <v>96</v>
      </c>
      <c r="D62" s="101">
        <f>('Spending_RR£'!D71/1000)/Receipts_and_spending!B$35*100</f>
        <v>0</v>
      </c>
      <c r="E62" s="101">
        <f>('Spending_RR£'!E71/1000)/Receipts_and_spending!C$35*100</f>
        <v>0</v>
      </c>
      <c r="F62" s="101">
        <f>('Spending_RR£'!F71/1000)/Receipts_and_spending!D$35*100</f>
        <v>0</v>
      </c>
      <c r="G62" s="101">
        <f>('Spending_RR£'!G71/1000)/Receipts_and_spending!E$35*100</f>
        <v>0</v>
      </c>
      <c r="H62" s="101">
        <f>('Spending_RR£'!H71/1000)/Receipts_and_spending!F$35*100</f>
        <v>0</v>
      </c>
      <c r="I62" s="101">
        <f>('Spending_RR£'!I71/1000)/Receipts_and_spending!G$35*100</f>
        <v>3.7485469499298436E-2</v>
      </c>
      <c r="J62" s="101">
        <f>('Spending_RR£'!J71/1000)/Receipts_and_spending!H$35*100</f>
        <v>3.4969472597001595E-2</v>
      </c>
    </row>
    <row r="63" spans="1:11">
      <c r="A63" s="31"/>
      <c r="B63" s="84" t="s">
        <v>273</v>
      </c>
      <c r="C63" s="59" t="s">
        <v>91</v>
      </c>
      <c r="D63" s="102">
        <f>('Spending_RR£'!D73/1000)/Receipts_and_spending!B$35*100</f>
        <v>8.3461003964917443E-3</v>
      </c>
      <c r="E63" s="102">
        <f>('Spending_RR£'!E73/1000)/Receipts_and_spending!C$35*100</f>
        <v>8.1809651387659901E-3</v>
      </c>
      <c r="F63" s="102">
        <f>('Spending_RR£'!F73/1000)/Receipts_and_spending!D$35*100</f>
        <v>7.9683297199636075E-3</v>
      </c>
      <c r="G63" s="102">
        <f>('Spending_RR£'!G73/1000)/Receipts_and_spending!E$35*100</f>
        <v>7.7815354688837339E-3</v>
      </c>
      <c r="H63" s="102">
        <f>('Spending_RR£'!H73/1000)/Receipts_and_spending!F$35*100</f>
        <v>7.810157579761722E-3</v>
      </c>
      <c r="I63" s="102">
        <f>('Spending_RR£'!I73/1000)/Receipts_and_spending!G$35*100</f>
        <v>7.7764839403810888E-3</v>
      </c>
      <c r="J63" s="102">
        <f>('Spending_RR£'!J73/1000)/Receipts_and_spending!H$35*100</f>
        <v>0</v>
      </c>
      <c r="K63" s="34" t="s">
        <v>284</v>
      </c>
    </row>
    <row r="64" spans="1:11">
      <c r="A64" s="31"/>
      <c r="B64" s="31"/>
      <c r="C64" s="34" t="s">
        <v>92</v>
      </c>
      <c r="D64" s="101">
        <f>('Spending_RR£'!D74/1000)/Receipts_and_spending!B$35*100</f>
        <v>0</v>
      </c>
      <c r="E64" s="101">
        <f>('Spending_RR£'!E74/1000)/Receipts_and_spending!C$35*100</f>
        <v>8.377954022486837E-3</v>
      </c>
      <c r="F64" s="101">
        <f>('Spending_RR£'!F74/1000)/Receipts_and_spending!D$35*100</f>
        <v>8.1601985704020646E-3</v>
      </c>
      <c r="G64" s="101">
        <f>('Spending_RR£'!G74/1000)/Receipts_and_spending!E$35*100</f>
        <v>7.9689065136992025E-3</v>
      </c>
      <c r="H64" s="101">
        <f>('Spending_RR£'!H74/1000)/Receipts_and_spending!F$35*100</f>
        <v>7.9982178143698599E-3</v>
      </c>
      <c r="I64" s="101">
        <f>('Spending_RR£'!I74/1000)/Receipts_and_spending!G$35*100</f>
        <v>7.963733349796406E-3</v>
      </c>
      <c r="J64" s="101">
        <f>('Spending_RR£'!J74/1000)/Receipts_and_spending!H$35*100</f>
        <v>0</v>
      </c>
    </row>
    <row r="65" spans="1:11">
      <c r="A65" s="31"/>
      <c r="B65" s="31"/>
      <c r="C65" s="34" t="s">
        <v>93</v>
      </c>
      <c r="D65" s="101">
        <f>('Spending_RR£'!D75/1000)/Receipts_and_spending!B$35*100</f>
        <v>0</v>
      </c>
      <c r="E65" s="101">
        <f>('Spending_RR£'!E75/1000)/Receipts_and_spending!C$35*100</f>
        <v>0</v>
      </c>
      <c r="F65" s="101">
        <f>('Spending_RR£'!F75/1000)/Receipts_and_spending!D$35*100</f>
        <v>8.4363733291344702E-3</v>
      </c>
      <c r="G65" s="101">
        <f>('Spending_RR£'!G75/1000)/Receipts_and_spending!E$35*100</f>
        <v>8.2441043719856059E-3</v>
      </c>
      <c r="H65" s="101">
        <f>('Spending_RR£'!H75/1000)/Receipts_and_spending!F$35*100</f>
        <v>8.2961887515298899E-3</v>
      </c>
      <c r="I65" s="101">
        <f>('Spending_RR£'!I75/1000)/Receipts_and_spending!G$35*100</f>
        <v>8.2874335820977609E-3</v>
      </c>
      <c r="J65" s="101">
        <f>('Spending_RR£'!J75/1000)/Receipts_and_spending!H$35*100</f>
        <v>8.2040469608356537E-3</v>
      </c>
    </row>
    <row r="66" spans="1:11">
      <c r="A66" s="31"/>
      <c r="B66" s="31"/>
      <c r="C66" s="34" t="s">
        <v>94</v>
      </c>
      <c r="D66" s="101">
        <f>('Spending_RR£'!D76/1000)/Receipts_and_spending!B$35*100</f>
        <v>0</v>
      </c>
      <c r="E66" s="101">
        <f>('Spending_RR£'!E76/1000)/Receipts_and_spending!C$35*100</f>
        <v>0</v>
      </c>
      <c r="F66" s="101">
        <f>('Spending_RR£'!F76/1000)/Receipts_and_spending!D$35*100</f>
        <v>0</v>
      </c>
      <c r="G66" s="101">
        <f>('Spending_RR£'!G76/1000)/Receipts_and_spending!E$35*100</f>
        <v>8.3695194703004017E-3</v>
      </c>
      <c r="H66" s="101">
        <f>('Spending_RR£'!H76/1000)/Receipts_and_spending!F$35*100</f>
        <v>8.4223961939598659E-3</v>
      </c>
      <c r="I66" s="101">
        <f>('Spending_RR£'!I76/1000)/Receipts_and_spending!G$35*100</f>
        <v>8.413507834749194E-3</v>
      </c>
      <c r="J66" s="101">
        <f>('Spending_RR£'!J76/1000)/Receipts_and_spending!H$35*100</f>
        <v>8.3288526777150537E-3</v>
      </c>
    </row>
    <row r="67" spans="1:11">
      <c r="A67" s="31"/>
      <c r="B67" s="31"/>
      <c r="C67" s="34" t="s">
        <v>95</v>
      </c>
      <c r="D67" s="101">
        <f>('Spending_RR£'!D77/1000)/Receipts_and_spending!B$35*100</f>
        <v>0</v>
      </c>
      <c r="E67" s="101">
        <f>('Spending_RR£'!E77/1000)/Receipts_and_spending!C$35*100</f>
        <v>0</v>
      </c>
      <c r="F67" s="101">
        <f>('Spending_RR£'!F77/1000)/Receipts_and_spending!D$35*100</f>
        <v>0</v>
      </c>
      <c r="G67" s="101">
        <f>('Spending_RR£'!G77/1000)/Receipts_and_spending!E$35*100</f>
        <v>0</v>
      </c>
      <c r="H67" s="101">
        <f>('Spending_RR£'!H77/1000)/Receipts_and_spending!F$35*100</f>
        <v>8.4293478827072964E-3</v>
      </c>
      <c r="I67" s="101">
        <f>('Spending_RR£'!I77/1000)/Receipts_and_spending!G$35*100</f>
        <v>8.4204521872106378E-3</v>
      </c>
      <c r="J67" s="101">
        <f>('Spending_RR£'!J77/1000)/Receipts_and_spending!H$35*100</f>
        <v>8.3357271573888617E-3</v>
      </c>
    </row>
    <row r="68" spans="1:11">
      <c r="A68" s="31"/>
      <c r="B68" s="31"/>
      <c r="C68" s="34" t="s">
        <v>96</v>
      </c>
      <c r="D68" s="101">
        <f>('Spending_RR£'!D78/1000)/Receipts_and_spending!B$35*100</f>
        <v>0</v>
      </c>
      <c r="E68" s="101">
        <f>('Spending_RR£'!E78/1000)/Receipts_and_spending!C$35*100</f>
        <v>0</v>
      </c>
      <c r="F68" s="101">
        <f>('Spending_RR£'!F78/1000)/Receipts_and_spending!D$35*100</f>
        <v>0</v>
      </c>
      <c r="G68" s="101">
        <f>('Spending_RR£'!G78/1000)/Receipts_and_spending!E$35*100</f>
        <v>0</v>
      </c>
      <c r="H68" s="101">
        <f>('Spending_RR£'!H78/1000)/Receipts_and_spending!F$35*100</f>
        <v>0</v>
      </c>
      <c r="I68" s="101">
        <f>('Spending_RR£'!I78/1000)/Receipts_and_spending!G$35*100</f>
        <v>8.4056484031085708E-3</v>
      </c>
      <c r="J68" s="101">
        <f>('Spending_RR£'!J78/1000)/Receipts_and_spending!H$35*100</f>
        <v>8.3210723262194808E-3</v>
      </c>
    </row>
    <row r="69" spans="1:11">
      <c r="A69" s="31"/>
      <c r="B69" s="84" t="s">
        <v>274</v>
      </c>
      <c r="C69" s="59" t="s">
        <v>91</v>
      </c>
      <c r="D69" s="102">
        <f>('Spending_RR£'!D80/1000)/Receipts_and_spending!B$35*100</f>
        <v>6.3290596200580029E-3</v>
      </c>
      <c r="E69" s="102">
        <f>('Spending_RR£'!E80/1000)/Receipts_and_spending!C$35*100</f>
        <v>6.2456493720187004E-3</v>
      </c>
      <c r="F69" s="102">
        <f>('Spending_RR£'!F80/1000)/Receipts_and_spending!D$35*100</f>
        <v>6.0495113819158683E-3</v>
      </c>
      <c r="G69" s="102">
        <f>('Spending_RR£'!G80/1000)/Receipts_and_spending!E$35*100</f>
        <v>5.8295396338463338E-3</v>
      </c>
      <c r="H69" s="102">
        <f>('Spending_RR£'!H80/1000)/Receipts_and_spending!F$35*100</f>
        <v>5.8010330334214233E-3</v>
      </c>
      <c r="I69" s="102">
        <f>('Spending_RR£'!I80/1000)/Receipts_and_spending!G$35*100</f>
        <v>5.7267128306020274E-3</v>
      </c>
      <c r="J69" s="102">
        <f>('Spending_RR£'!J80/1000)/Receipts_and_spending!H$35*100</f>
        <v>0</v>
      </c>
      <c r="K69" s="34" t="s">
        <v>284</v>
      </c>
    </row>
    <row r="70" spans="1:11">
      <c r="A70" s="31"/>
      <c r="B70" s="31"/>
      <c r="C70" s="34" t="s">
        <v>92</v>
      </c>
      <c r="D70" s="101">
        <f>('Spending_RR£'!D81/1000)/Receipts_and_spending!B$35*100</f>
        <v>0</v>
      </c>
      <c r="E70" s="101">
        <f>('Spending_RR£'!E81/1000)/Receipts_and_spending!C$35*100</f>
        <v>6.2456493720187004E-3</v>
      </c>
      <c r="F70" s="101">
        <f>('Spending_RR£'!F81/1000)/Receipts_and_spending!D$35*100</f>
        <v>6.0495113819158683E-3</v>
      </c>
      <c r="G70" s="101">
        <f>('Spending_RR£'!G81/1000)/Receipts_and_spending!E$35*100</f>
        <v>5.8295396338463338E-3</v>
      </c>
      <c r="H70" s="101">
        <f>('Spending_RR£'!H81/1000)/Receipts_and_spending!F$35*100</f>
        <v>5.8010330334214233E-3</v>
      </c>
      <c r="I70" s="101">
        <f>('Spending_RR£'!I81/1000)/Receipts_and_spending!G$35*100</f>
        <v>5.7267128306020274E-3</v>
      </c>
      <c r="J70" s="101">
        <f>('Spending_RR£'!J81/1000)/Receipts_and_spending!H$35*100</f>
        <v>5.5786446138740712E-3</v>
      </c>
    </row>
    <row r="71" spans="1:11">
      <c r="A71" s="31"/>
      <c r="B71" s="31"/>
      <c r="C71" s="34" t="s">
        <v>93</v>
      </c>
      <c r="D71" s="101">
        <f>('Spending_RR£'!D82/1000)/Receipts_and_spending!B$35*100</f>
        <v>0</v>
      </c>
      <c r="E71" s="101">
        <f>('Spending_RR£'!E82/1000)/Receipts_and_spending!C$35*100</f>
        <v>0</v>
      </c>
      <c r="F71" s="101">
        <f>('Spending_RR£'!F82/1000)/Receipts_and_spending!D$35*100</f>
        <v>-7.3978859425773494E-3</v>
      </c>
      <c r="G71" s="101">
        <f>('Spending_RR£'!G82/1000)/Receipts_and_spending!E$35*100</f>
        <v>-7.9186760262845643E-3</v>
      </c>
      <c r="H71" s="101">
        <f>('Spending_RR£'!H82/1000)/Receipts_and_spending!F$35*100</f>
        <v>-8.3196854464153962E-3</v>
      </c>
      <c r="I71" s="101">
        <f>('Spending_RR£'!I82/1000)/Receipts_and_spending!G$35*100</f>
        <v>-9.1180477660918694E-3</v>
      </c>
      <c r="J71" s="101">
        <f>('Spending_RR£'!J82/1000)/Receipts_and_spending!H$35*100</f>
        <v>-9.3375141277121133E-3</v>
      </c>
    </row>
    <row r="72" spans="1:11">
      <c r="A72" s="31"/>
      <c r="B72" s="31"/>
      <c r="C72" s="34" t="s">
        <v>94</v>
      </c>
      <c r="D72" s="101">
        <f>('Spending_RR£'!D83/1000)/Receipts_and_spending!B$35*100</f>
        <v>0</v>
      </c>
      <c r="E72" s="101">
        <f>('Spending_RR£'!E83/1000)/Receipts_and_spending!C$35*100</f>
        <v>0</v>
      </c>
      <c r="F72" s="101">
        <f>('Spending_RR£'!F83/1000)/Receipts_and_spending!D$35*100</f>
        <v>0</v>
      </c>
      <c r="G72" s="101">
        <f>('Spending_RR£'!G83/1000)/Receipts_and_spending!E$35*100</f>
        <v>-7.7918956167703675E-3</v>
      </c>
      <c r="H72" s="101">
        <f>('Spending_RR£'!H83/1000)/Receipts_and_spending!F$35*100</f>
        <v>-8.7120835265713202E-3</v>
      </c>
      <c r="I72" s="101">
        <f>('Spending_RR£'!I83/1000)/Receipts_and_spending!G$35*100</f>
        <v>-9.0222392403994378E-3</v>
      </c>
      <c r="J72" s="101">
        <f>('Spending_RR£'!J83/1000)/Receipts_and_spending!H$35*100</f>
        <v>-9.375994522035816E-3</v>
      </c>
    </row>
    <row r="73" spans="1:11">
      <c r="A73" s="31"/>
      <c r="B73" s="31"/>
      <c r="C73" s="34" t="s">
        <v>95</v>
      </c>
      <c r="D73" s="101">
        <f>('Spending_RR£'!D84/1000)/Receipts_and_spending!B$35*100</f>
        <v>0</v>
      </c>
      <c r="E73" s="101">
        <f>('Spending_RR£'!E84/1000)/Receipts_and_spending!C$35*100</f>
        <v>0</v>
      </c>
      <c r="F73" s="101">
        <f>('Spending_RR£'!F84/1000)/Receipts_and_spending!D$35*100</f>
        <v>0</v>
      </c>
      <c r="G73" s="101">
        <f>('Spending_RR£'!G84/1000)/Receipts_and_spending!E$35*100</f>
        <v>0</v>
      </c>
      <c r="H73" s="101">
        <f>('Spending_RR£'!H84/1000)/Receipts_and_spending!F$35*100</f>
        <v>-8.0236638119750483E-3</v>
      </c>
      <c r="I73" s="101">
        <f>('Spending_RR£'!I84/1000)/Receipts_and_spending!G$35*100</f>
        <v>-8.8825012669263639E-3</v>
      </c>
      <c r="J73" s="101">
        <f>('Spending_RR£'!J84/1000)/Receipts_and_spending!H$35*100</f>
        <v>-9.0363790793588031E-3</v>
      </c>
    </row>
    <row r="74" spans="1:11">
      <c r="A74" s="31"/>
      <c r="B74" s="31"/>
      <c r="C74" s="34" t="s">
        <v>96</v>
      </c>
      <c r="D74" s="101">
        <f>('Spending_RR£'!D85/1000)/Receipts_and_spending!B$35*100</f>
        <v>0</v>
      </c>
      <c r="E74" s="101">
        <f>('Spending_RR£'!E85/1000)/Receipts_and_spending!C$35*100</f>
        <v>0</v>
      </c>
      <c r="F74" s="101">
        <f>('Spending_RR£'!F85/1000)/Receipts_and_spending!D$35*100</f>
        <v>0</v>
      </c>
      <c r="G74" s="101">
        <f>('Spending_RR£'!G85/1000)/Receipts_and_spending!E$35*100</f>
        <v>0</v>
      </c>
      <c r="H74" s="101">
        <f>('Spending_RR£'!H85/1000)/Receipts_and_spending!F$35*100</f>
        <v>0</v>
      </c>
      <c r="I74" s="101">
        <f>('Spending_RR£'!I85/1000)/Receipts_and_spending!G$35*100</f>
        <v>-8.1734415127259468E-3</v>
      </c>
      <c r="J74" s="101">
        <f>('Spending_RR£'!J85/1000)/Receipts_and_spending!H$35*100</f>
        <v>-8.8974642739035117E-3</v>
      </c>
    </row>
    <row r="75" spans="1:11">
      <c r="A75" s="31"/>
      <c r="B75" s="84" t="s">
        <v>275</v>
      </c>
      <c r="C75" s="59" t="s">
        <v>91</v>
      </c>
      <c r="D75" s="102">
        <f>('Spending_RR£'!D87/1000)/Receipts_and_spending!B$35*100</f>
        <v>-3.8111665649079862E-2</v>
      </c>
      <c r="E75" s="102">
        <f>('Spending_RR£'!E87/1000)/Receipts_and_spending!C$35*100</f>
        <v>-4.1122087535026171E-2</v>
      </c>
      <c r="F75" s="102">
        <f>('Spending_RR£'!F87/1000)/Receipts_and_spending!D$35*100</f>
        <v>-4.462442621243403E-2</v>
      </c>
      <c r="G75" s="102">
        <f>('Spending_RR£'!G87/1000)/Receipts_and_spending!E$35*100</f>
        <v>-4.2561253555245177E-2</v>
      </c>
      <c r="H75" s="102">
        <f>('Spending_RR£'!H87/1000)/Receipts_and_spending!F$35*100</f>
        <v>-4.2123835241354698E-2</v>
      </c>
      <c r="I75" s="102">
        <f>('Spending_RR£'!I87/1000)/Receipts_and_spending!G$35*100</f>
        <v>-4.1359034144114772E-2</v>
      </c>
      <c r="J75" s="102">
        <f>('Spending_RR£'!J87/1000)/Receipts_and_spending!H$35*100</f>
        <v>0</v>
      </c>
      <c r="K75" s="34" t="s">
        <v>284</v>
      </c>
    </row>
    <row r="76" spans="1:11">
      <c r="A76" s="31"/>
      <c r="B76" s="31"/>
      <c r="C76" s="34" t="s">
        <v>92</v>
      </c>
      <c r="D76" s="101">
        <f>('Spending_RR£'!D88/1000)/Receipts_and_spending!B$35*100</f>
        <v>0</v>
      </c>
      <c r="E76" s="101">
        <f>('Spending_RR£'!E88/1000)/Receipts_and_spending!C$35*100</f>
        <v>-4.2105392736051871E-2</v>
      </c>
      <c r="F76" s="101">
        <f>('Spending_RR£'!F88/1000)/Receipts_and_spending!D$35*100</f>
        <v>-4.5687368756347484E-2</v>
      </c>
      <c r="G76" s="101">
        <f>('Spending_RR£'!G88/1000)/Receipts_and_spending!E$35*100</f>
        <v>-4.358099902601674E-2</v>
      </c>
      <c r="H76" s="101">
        <f>('Spending_RR£'!H88/1000)/Receipts_and_spending!F$35*100</f>
        <v>-4.3135780941877248E-2</v>
      </c>
      <c r="I76" s="101">
        <f>('Spending_RR£'!I88/1000)/Receipts_and_spending!G$35*100</f>
        <v>-4.2355238980912979E-2</v>
      </c>
      <c r="J76" s="101">
        <f>('Spending_RR£'!J88/1000)/Receipts_and_spending!H$35*100</f>
        <v>0</v>
      </c>
    </row>
    <row r="77" spans="1:11">
      <c r="A77" s="31"/>
      <c r="B77" s="31"/>
      <c r="C77" s="34" t="s">
        <v>93</v>
      </c>
      <c r="D77" s="101">
        <f>('Spending_RR£'!D89/1000)/Receipts_and_spending!B$35*100</f>
        <v>0</v>
      </c>
      <c r="E77" s="101">
        <f>('Spending_RR£'!E89/1000)/Receipts_and_spending!C$35*100</f>
        <v>0</v>
      </c>
      <c r="F77" s="101">
        <f>('Spending_RR£'!F89/1000)/Receipts_and_spending!D$35*100</f>
        <v>-5.7050472172858302E-2</v>
      </c>
      <c r="G77" s="101">
        <f>('Spending_RR£'!G89/1000)/Receipts_and_spending!E$35*100</f>
        <v>-5.4878195481890366E-2</v>
      </c>
      <c r="H77" s="101">
        <f>('Spending_RR£'!H89/1000)/Receipts_and_spending!F$35*100</f>
        <v>-5.4154420013043089E-2</v>
      </c>
      <c r="I77" s="101">
        <f>('Spending_RR£'!I89/1000)/Receipts_and_spending!G$35*100</f>
        <v>-5.3997195280860381E-2</v>
      </c>
      <c r="J77" s="101">
        <f>('Spending_RR£'!J89/1000)/Receipts_and_spending!H$35*100</f>
        <v>-5.3017104364927077E-2</v>
      </c>
    </row>
    <row r="78" spans="1:11">
      <c r="A78" s="31"/>
      <c r="B78" s="31"/>
      <c r="C78" s="34" t="s">
        <v>94</v>
      </c>
      <c r="D78" s="101">
        <f>('Spending_RR£'!D90/1000)/Receipts_and_spending!B$35*100</f>
        <v>0</v>
      </c>
      <c r="E78" s="101">
        <f>('Spending_RR£'!E90/1000)/Receipts_and_spending!C$35*100</f>
        <v>0</v>
      </c>
      <c r="F78" s="101">
        <f>('Spending_RR£'!F90/1000)/Receipts_and_spending!D$35*100</f>
        <v>0</v>
      </c>
      <c r="G78" s="101">
        <f>('Spending_RR£'!G90/1000)/Receipts_and_spending!E$35*100</f>
        <v>-5.708144278877117E-2</v>
      </c>
      <c r="H78" s="101">
        <f>('Spending_RR£'!H90/1000)/Receipts_and_spending!F$35*100</f>
        <v>-5.632508758532552E-2</v>
      </c>
      <c r="I78" s="101">
        <f>('Spending_RR£'!I90/1000)/Receipts_and_spending!G$35*100</f>
        <v>-5.6157844491440616E-2</v>
      </c>
      <c r="J78" s="101">
        <f>('Spending_RR£'!J90/1000)/Receipts_and_spending!H$35*100</f>
        <v>-5.5143805217552876E-2</v>
      </c>
    </row>
    <row r="79" spans="1:11">
      <c r="A79" s="31"/>
      <c r="B79" s="31"/>
      <c r="C79" s="34" t="s">
        <v>95</v>
      </c>
      <c r="D79" s="101">
        <f>('Spending_RR£'!D91/1000)/Receipts_and_spending!B$35*100</f>
        <v>0</v>
      </c>
      <c r="E79" s="101">
        <f>('Spending_RR£'!E91/1000)/Receipts_and_spending!C$35*100</f>
        <v>0</v>
      </c>
      <c r="F79" s="101">
        <f>('Spending_RR£'!F91/1000)/Receipts_and_spending!D$35*100</f>
        <v>0</v>
      </c>
      <c r="G79" s="101">
        <f>('Spending_RR£'!G91/1000)/Receipts_and_spending!E$35*100</f>
        <v>0</v>
      </c>
      <c r="H79" s="101">
        <f>('Spending_RR£'!H91/1000)/Receipts_and_spending!F$35*100</f>
        <v>-5.6533290426141782E-2</v>
      </c>
      <c r="I79" s="101">
        <f>('Spending_RR£'!I91/1000)/Receipts_and_spending!G$35*100</f>
        <v>-5.6366231524869741E-2</v>
      </c>
      <c r="J79" s="101">
        <f>('Spending_RR£'!J91/1000)/Receipts_and_spending!H$35*100</f>
        <v>-5.5346268663454608E-2</v>
      </c>
    </row>
    <row r="80" spans="1:11">
      <c r="A80" s="31"/>
      <c r="B80" s="31"/>
      <c r="C80" s="34" t="s">
        <v>96</v>
      </c>
      <c r="D80" s="101">
        <f>('Spending_RR£'!D92/1000)/Receipts_and_spending!B$35*100</f>
        <v>0</v>
      </c>
      <c r="E80" s="101">
        <f>('Spending_RR£'!E92/1000)/Receipts_and_spending!C$35*100</f>
        <v>0</v>
      </c>
      <c r="F80" s="101">
        <f>('Spending_RR£'!F92/1000)/Receipts_and_spending!D$35*100</f>
        <v>0</v>
      </c>
      <c r="G80" s="101">
        <f>('Spending_RR£'!G92/1000)/Receipts_and_spending!E$35*100</f>
        <v>0</v>
      </c>
      <c r="H80" s="101">
        <f>('Spending_RR£'!H92/1000)/Receipts_and_spending!F$35*100</f>
        <v>0</v>
      </c>
      <c r="I80" s="101">
        <f>('Spending_RR£'!I92/1000)/Receipts_and_spending!G$35*100</f>
        <v>-5.6226966773347889E-2</v>
      </c>
      <c r="J80" s="101">
        <f>('Spending_RR£'!J92/1000)/Receipts_and_spending!H$35*100</f>
        <v>-5.5212351573501878E-2</v>
      </c>
    </row>
    <row r="81" spans="1:11" ht="12" customHeight="1">
      <c r="A81" s="84" t="s">
        <v>287</v>
      </c>
      <c r="B81" s="84" t="s">
        <v>139</v>
      </c>
      <c r="C81" s="59" t="s">
        <v>91</v>
      </c>
      <c r="D81" s="139" t="s">
        <v>285</v>
      </c>
      <c r="E81" s="140"/>
      <c r="F81" s="140"/>
      <c r="G81" s="140"/>
      <c r="H81" s="140"/>
      <c r="I81" s="140"/>
      <c r="J81" s="124"/>
    </row>
    <row r="82" spans="1:11">
      <c r="A82" s="31"/>
      <c r="B82" s="31"/>
      <c r="C82" s="34" t="s">
        <v>92</v>
      </c>
      <c r="D82" s="141"/>
      <c r="E82" s="141"/>
      <c r="F82" s="141"/>
      <c r="G82" s="141"/>
      <c r="H82" s="141"/>
      <c r="I82" s="141"/>
      <c r="J82" s="124"/>
    </row>
    <row r="83" spans="1:11">
      <c r="A83" s="31"/>
      <c r="B83" s="31"/>
      <c r="C83" s="34" t="s">
        <v>93</v>
      </c>
      <c r="D83" s="141"/>
      <c r="E83" s="141"/>
      <c r="F83" s="141"/>
      <c r="G83" s="141"/>
      <c r="H83" s="141"/>
      <c r="I83" s="141"/>
      <c r="J83" s="124"/>
    </row>
    <row r="84" spans="1:11">
      <c r="A84" s="31"/>
      <c r="B84" s="31"/>
      <c r="C84" s="34" t="s">
        <v>94</v>
      </c>
      <c r="D84" s="141"/>
      <c r="E84" s="141"/>
      <c r="F84" s="141"/>
      <c r="G84" s="141"/>
      <c r="H84" s="141"/>
      <c r="I84" s="141"/>
      <c r="J84" s="124"/>
    </row>
    <row r="85" spans="1:11">
      <c r="A85" s="31"/>
      <c r="B85" s="31"/>
      <c r="C85" s="34" t="s">
        <v>95</v>
      </c>
      <c r="D85" s="141"/>
      <c r="E85" s="141"/>
      <c r="F85" s="141"/>
      <c r="G85" s="141"/>
      <c r="H85" s="141"/>
      <c r="I85" s="141"/>
      <c r="J85" s="124"/>
    </row>
    <row r="86" spans="1:11">
      <c r="A86" s="31"/>
      <c r="B86" s="31"/>
      <c r="C86" s="34" t="s">
        <v>96</v>
      </c>
      <c r="D86" s="142"/>
      <c r="E86" s="142"/>
      <c r="F86" s="142"/>
      <c r="G86" s="142"/>
      <c r="H86" s="142"/>
      <c r="I86" s="142"/>
      <c r="J86" s="124"/>
    </row>
    <row r="87" spans="1:11">
      <c r="A87" s="84" t="s">
        <v>261</v>
      </c>
      <c r="B87" s="84" t="s">
        <v>271</v>
      </c>
      <c r="C87" s="59" t="s">
        <v>91</v>
      </c>
      <c r="D87" s="102">
        <f>('Spending_RR£'!D101/1000)/Receipts_and_spending!B$35*100</f>
        <v>0.2812385310975925</v>
      </c>
      <c r="E87" s="102">
        <f>('Spending_RR£'!E101/1000)/Receipts_and_spending!C$35*100</f>
        <v>0.29247824849818521</v>
      </c>
      <c r="F87" s="102">
        <f>('Spending_RR£'!F101/1000)/Receipts_and_spending!D$35*100</f>
        <v>0.30154500349361374</v>
      </c>
      <c r="G87" s="102">
        <f>('Spending_RR£'!G101/1000)/Receipts_and_spending!E$35*100</f>
        <v>0.30044077676924136</v>
      </c>
      <c r="H87" s="102">
        <f>('Spending_RR£'!H101/1000)/Receipts_and_spending!F$35*100</f>
        <v>0.3056938623472043</v>
      </c>
      <c r="I87" s="102">
        <f>('Spending_RR£'!I101/1000)/Receipts_and_spending!G$35*100</f>
        <v>0.30618723087605698</v>
      </c>
      <c r="J87" s="102">
        <f>('Spending_RR£'!J101/1000)/Receipts_and_spending!H$35*100</f>
        <v>0</v>
      </c>
      <c r="K87" s="34" t="s">
        <v>284</v>
      </c>
    </row>
    <row r="88" spans="1:11">
      <c r="A88" s="31"/>
      <c r="B88" s="31"/>
      <c r="C88" s="34" t="s">
        <v>92</v>
      </c>
      <c r="D88" s="101">
        <f>('Spending_RR£'!D102/1000)/Receipts_and_spending!B$35*100</f>
        <v>0</v>
      </c>
      <c r="E88" s="101">
        <f>('Spending_RR£'!E102/1000)/Receipts_and_spending!C$35*100</f>
        <v>0.30221570539016718</v>
      </c>
      <c r="F88" s="101">
        <f>('Spending_RR£'!F102/1000)/Receipts_and_spending!D$35*100</f>
        <v>0.31368242819529346</v>
      </c>
      <c r="G88" s="101">
        <f>('Spending_RR£'!G102/1000)/Receipts_and_spending!E$35*100</f>
        <v>0.31978160278464718</v>
      </c>
      <c r="H88" s="101">
        <f>('Spending_RR£'!H102/1000)/Receipts_and_spending!F$35*100</f>
        <v>0.32411909674087958</v>
      </c>
      <c r="I88" s="101">
        <f>('Spending_RR£'!I102/1000)/Receipts_and_spending!G$35*100</f>
        <v>0.32735886135487946</v>
      </c>
      <c r="J88" s="101">
        <f>('Spending_RR£'!J102/1000)/Receipts_and_spending!H$35*100</f>
        <v>0.3351214688989399</v>
      </c>
    </row>
    <row r="89" spans="1:11">
      <c r="A89" s="31"/>
      <c r="B89" s="31"/>
      <c r="C89" s="34" t="s">
        <v>93</v>
      </c>
      <c r="D89" s="101">
        <f>('Spending_RR£'!D103/1000)/Receipts_and_spending!B$35*100</f>
        <v>0</v>
      </c>
      <c r="E89" s="101">
        <f>('Spending_RR£'!E103/1000)/Receipts_and_spending!C$35*100</f>
        <v>0</v>
      </c>
      <c r="F89" s="101">
        <f>('Spending_RR£'!F103/1000)/Receipts_and_spending!D$35*100</f>
        <v>0.33331585411770209</v>
      </c>
      <c r="G89" s="101">
        <f>('Spending_RR£'!G103/1000)/Receipts_and_spending!E$35*100</f>
        <v>0.33857085594104802</v>
      </c>
      <c r="H89" s="101">
        <f>('Spending_RR£'!H103/1000)/Receipts_and_spending!F$35*100</f>
        <v>0.34025696902705815</v>
      </c>
      <c r="I89" s="101">
        <f>('Spending_RR£'!I103/1000)/Receipts_and_spending!G$35*100</f>
        <v>0.34141029008627244</v>
      </c>
      <c r="J89" s="101">
        <f>('Spending_RR£'!J103/1000)/Receipts_and_spending!H$35*100</f>
        <v>0.34743467785511783</v>
      </c>
    </row>
    <row r="90" spans="1:11">
      <c r="A90" s="31"/>
      <c r="B90" s="31"/>
      <c r="C90" s="34" t="s">
        <v>94</v>
      </c>
      <c r="D90" s="101">
        <f>('Spending_RR£'!D104/1000)/Receipts_and_spending!B$35*100</f>
        <v>0</v>
      </c>
      <c r="E90" s="101">
        <f>('Spending_RR£'!E104/1000)/Receipts_and_spending!C$35*100</f>
        <v>0</v>
      </c>
      <c r="F90" s="101">
        <f>('Spending_RR£'!F104/1000)/Receipts_and_spending!D$35*100</f>
        <v>0</v>
      </c>
      <c r="G90" s="101">
        <f>('Spending_RR£'!G104/1000)/Receipts_and_spending!E$35*100</f>
        <v>0.33560864488013942</v>
      </c>
      <c r="H90" s="101">
        <f>('Spending_RR£'!H104/1000)/Receipts_and_spending!F$35*100</f>
        <v>0.3373131486743457</v>
      </c>
      <c r="I90" s="101">
        <f>('Spending_RR£'!I104/1000)/Receipts_and_spending!G$35*100</f>
        <v>0.34353440784451977</v>
      </c>
      <c r="J90" s="101">
        <f>('Spending_RR£'!J104/1000)/Receipts_and_spending!H$35*100</f>
        <v>0.35109968324281216</v>
      </c>
    </row>
    <row r="91" spans="1:11">
      <c r="A91" s="31"/>
      <c r="B91" s="31"/>
      <c r="C91" s="34" t="s">
        <v>95</v>
      </c>
      <c r="D91" s="101">
        <f>('Spending_RR£'!D105/1000)/Receipts_and_spending!B$35*100</f>
        <v>0</v>
      </c>
      <c r="E91" s="101">
        <f>('Spending_RR£'!E105/1000)/Receipts_and_spending!C$35*100</f>
        <v>0</v>
      </c>
      <c r="F91" s="101">
        <f>('Spending_RR£'!F105/1000)/Receipts_and_spending!D$35*100</f>
        <v>0</v>
      </c>
      <c r="G91" s="101">
        <f>('Spending_RR£'!G105/1000)/Receipts_and_spending!E$35*100</f>
        <v>0</v>
      </c>
      <c r="H91" s="101">
        <f>('Spending_RR£'!H105/1000)/Receipts_and_spending!F$35*100</f>
        <v>0.34205009103545175</v>
      </c>
      <c r="I91" s="101">
        <f>('Spending_RR£'!I105/1000)/Receipts_and_spending!G$35*100</f>
        <v>0.34930549738191208</v>
      </c>
      <c r="J91" s="101">
        <f>('Spending_RR£'!J105/1000)/Receipts_and_spending!H$35*100</f>
        <v>0.35757166497184067</v>
      </c>
    </row>
    <row r="92" spans="1:11">
      <c r="A92" s="31"/>
      <c r="B92" s="31"/>
      <c r="C92" s="34" t="s">
        <v>96</v>
      </c>
      <c r="D92" s="101">
        <f>('Spending_RR£'!D106/1000)/Receipts_and_spending!B$35*100</f>
        <v>0</v>
      </c>
      <c r="E92" s="101">
        <f>('Spending_RR£'!E106/1000)/Receipts_and_spending!C$35*100</f>
        <v>0</v>
      </c>
      <c r="F92" s="101">
        <f>('Spending_RR£'!F106/1000)/Receipts_and_spending!D$35*100</f>
        <v>0</v>
      </c>
      <c r="G92" s="101">
        <f>('Spending_RR£'!G106/1000)/Receipts_and_spending!E$35*100</f>
        <v>0</v>
      </c>
      <c r="H92" s="101">
        <f>('Spending_RR£'!H106/1000)/Receipts_and_spending!F$35*100</f>
        <v>0</v>
      </c>
      <c r="I92" s="101">
        <f>('Spending_RR£'!I106/1000)/Receipts_and_spending!G$35*100</f>
        <v>0.35347430062803031</v>
      </c>
      <c r="J92" s="101">
        <f>('Spending_RR£'!J106/1000)/Receipts_and_spending!H$35*100</f>
        <v>0.35936083000065328</v>
      </c>
    </row>
    <row r="93" spans="1:11">
      <c r="A93" s="31"/>
      <c r="B93" s="84" t="s">
        <v>274</v>
      </c>
      <c r="C93" s="59" t="s">
        <v>91</v>
      </c>
      <c r="D93" s="102">
        <f>('Spending_RR£'!D108/1000)/Receipts_and_spending!B$35*100</f>
        <v>0</v>
      </c>
      <c r="E93" s="102">
        <f>('Spending_RR£'!E108/1000)/Receipts_and_spending!C$35*100</f>
        <v>0</v>
      </c>
      <c r="F93" s="102">
        <f>('Spending_RR£'!F108/1000)/Receipts_and_spending!D$35*100</f>
        <v>0</v>
      </c>
      <c r="G93" s="102">
        <f>('Spending_RR£'!G108/1000)/Receipts_and_spending!E$35*100</f>
        <v>0</v>
      </c>
      <c r="H93" s="102">
        <f>('Spending_RR£'!H108/1000)/Receipts_and_spending!F$35*100</f>
        <v>0</v>
      </c>
      <c r="I93" s="102">
        <f>('Spending_RR£'!I108/1000)/Receipts_and_spending!G$35*100</f>
        <v>0</v>
      </c>
      <c r="J93" s="102">
        <f>('Spending_RR£'!J108/1000)/Receipts_and_spending!H$35*100</f>
        <v>0</v>
      </c>
      <c r="K93" s="34" t="s">
        <v>284</v>
      </c>
    </row>
    <row r="94" spans="1:11">
      <c r="A94" s="31"/>
      <c r="B94" s="31"/>
      <c r="C94" s="34" t="s">
        <v>92</v>
      </c>
      <c r="D94" s="101">
        <f>('Spending_RR£'!D109/1000)/Receipts_and_spending!B$35*100</f>
        <v>0</v>
      </c>
      <c r="E94" s="101">
        <f>('Spending_RR£'!E109/1000)/Receipts_and_spending!C$35*100</f>
        <v>0</v>
      </c>
      <c r="F94" s="101">
        <f>('Spending_RR£'!F109/1000)/Receipts_and_spending!D$35*100</f>
        <v>0</v>
      </c>
      <c r="G94" s="101">
        <f>('Spending_RR£'!G109/1000)/Receipts_and_spending!E$35*100</f>
        <v>0</v>
      </c>
      <c r="H94" s="101">
        <f>('Spending_RR£'!H109/1000)/Receipts_and_spending!F$35*100</f>
        <v>0</v>
      </c>
      <c r="I94" s="101">
        <f>('Spending_RR£'!I109/1000)/Receipts_and_spending!G$35*100</f>
        <v>0</v>
      </c>
      <c r="J94" s="101">
        <f>('Spending_RR£'!J109/1000)/Receipts_and_spending!H$35*100</f>
        <v>0</v>
      </c>
    </row>
    <row r="95" spans="1:11">
      <c r="A95" s="31"/>
      <c r="B95" s="31"/>
      <c r="C95" s="34" t="s">
        <v>93</v>
      </c>
      <c r="D95" s="101">
        <f>('Spending_RR£'!D110/1000)/Receipts_and_spending!B$35*100</f>
        <v>0</v>
      </c>
      <c r="E95" s="101">
        <f>('Spending_RR£'!E110/1000)/Receipts_and_spending!C$35*100</f>
        <v>0</v>
      </c>
      <c r="F95" s="101">
        <f>('Spending_RR£'!F110/1000)/Receipts_and_spending!D$35*100</f>
        <v>0</v>
      </c>
      <c r="G95" s="101">
        <f>('Spending_RR£'!G110/1000)/Receipts_and_spending!E$35*100</f>
        <v>0</v>
      </c>
      <c r="H95" s="101">
        <f>('Spending_RR£'!H110/1000)/Receipts_and_spending!F$35*100</f>
        <v>0</v>
      </c>
      <c r="I95" s="101">
        <f>('Spending_RR£'!I110/1000)/Receipts_and_spending!G$35*100</f>
        <v>0</v>
      </c>
      <c r="J95" s="101">
        <f>('Spending_RR£'!J110/1000)/Receipts_and_spending!H$35*100</f>
        <v>0</v>
      </c>
    </row>
    <row r="96" spans="1:11">
      <c r="A96" s="31"/>
      <c r="B96" s="31"/>
      <c r="C96" s="34" t="s">
        <v>94</v>
      </c>
      <c r="D96" s="101">
        <f>('Spending_RR£'!D111/1000)/Receipts_and_spending!B$35*100</f>
        <v>0</v>
      </c>
      <c r="E96" s="101">
        <f>('Spending_RR£'!E111/1000)/Receipts_and_spending!C$35*100</f>
        <v>0</v>
      </c>
      <c r="F96" s="101">
        <f>('Spending_RR£'!F111/1000)/Receipts_and_spending!D$35*100</f>
        <v>0</v>
      </c>
      <c r="G96" s="101">
        <f>('Spending_RR£'!G111/1000)/Receipts_and_spending!E$35*100</f>
        <v>0</v>
      </c>
      <c r="H96" s="101">
        <f>('Spending_RR£'!H111/1000)/Receipts_and_spending!F$35*100</f>
        <v>0</v>
      </c>
      <c r="I96" s="101">
        <f>('Spending_RR£'!I111/1000)/Receipts_and_spending!G$35*100</f>
        <v>0</v>
      </c>
      <c r="J96" s="101">
        <f>('Spending_RR£'!J111/1000)/Receipts_and_spending!H$35*100</f>
        <v>0</v>
      </c>
    </row>
    <row r="97" spans="1:11">
      <c r="A97" s="31"/>
      <c r="B97" s="31"/>
      <c r="C97" s="34" t="s">
        <v>95</v>
      </c>
      <c r="D97" s="101">
        <f>('Spending_RR£'!D112/1000)/Receipts_and_spending!B$35*100</f>
        <v>0</v>
      </c>
      <c r="E97" s="101">
        <f>('Spending_RR£'!E112/1000)/Receipts_and_spending!C$35*100</f>
        <v>0</v>
      </c>
      <c r="F97" s="101">
        <f>('Spending_RR£'!F112/1000)/Receipts_and_spending!D$35*100</f>
        <v>0</v>
      </c>
      <c r="G97" s="101">
        <f>('Spending_RR£'!G112/1000)/Receipts_and_spending!E$35*100</f>
        <v>0</v>
      </c>
      <c r="H97" s="101">
        <f>('Spending_RR£'!H112/1000)/Receipts_and_spending!F$35*100</f>
        <v>0</v>
      </c>
      <c r="I97" s="101">
        <f>('Spending_RR£'!I112/1000)/Receipts_and_spending!G$35*100</f>
        <v>0</v>
      </c>
      <c r="J97" s="101">
        <f>('Spending_RR£'!J112/1000)/Receipts_and_spending!H$35*100</f>
        <v>0</v>
      </c>
    </row>
    <row r="98" spans="1:11">
      <c r="A98" s="31"/>
      <c r="B98" s="31"/>
      <c r="C98" s="34" t="s">
        <v>96</v>
      </c>
      <c r="D98" s="101">
        <f>('Spending_RR£'!D113/1000)/Receipts_and_spending!B$35*100</f>
        <v>0</v>
      </c>
      <c r="E98" s="101">
        <f>('Spending_RR£'!E113/1000)/Receipts_and_spending!C$35*100</f>
        <v>0</v>
      </c>
      <c r="F98" s="101">
        <f>('Spending_RR£'!F113/1000)/Receipts_and_spending!D$35*100</f>
        <v>0</v>
      </c>
      <c r="G98" s="101">
        <f>('Spending_RR£'!G113/1000)/Receipts_and_spending!E$35*100</f>
        <v>0</v>
      </c>
      <c r="H98" s="101">
        <f>('Spending_RR£'!H113/1000)/Receipts_and_spending!F$35*100</f>
        <v>0</v>
      </c>
      <c r="I98" s="101">
        <f>('Spending_RR£'!I113/1000)/Receipts_and_spending!G$35*100</f>
        <v>0</v>
      </c>
      <c r="J98" s="101">
        <f>('Spending_RR£'!J113/1000)/Receipts_and_spending!H$35*100</f>
        <v>0</v>
      </c>
    </row>
    <row r="99" spans="1:11">
      <c r="A99" s="84" t="s">
        <v>262</v>
      </c>
      <c r="B99" s="84" t="s">
        <v>275</v>
      </c>
      <c r="C99" s="59"/>
      <c r="D99" s="102">
        <f>('Spending_RR£'!D115/1000)/Receipts_and_spending!B$35*100</f>
        <v>0.19255004343038243</v>
      </c>
      <c r="E99" s="102">
        <f>('Spending_RR£'!E115/1000)/Receipts_and_spending!C$35*100</f>
        <v>0.18731412841843034</v>
      </c>
      <c r="F99" s="102">
        <f>('Spending_RR£'!F115/1000)/Receipts_and_spending!D$35*100</f>
        <v>0.18475390606221764</v>
      </c>
      <c r="G99" s="102">
        <f>('Spending_RR£'!G115/1000)/Receipts_and_spending!E$35*100</f>
        <v>0.18097236472160291</v>
      </c>
      <c r="H99" s="102">
        <f>('Spending_RR£'!H115/1000)/Receipts_and_spending!F$35*100</f>
        <v>0.17866293038475822</v>
      </c>
      <c r="I99" s="102">
        <f>('Spending_RR£'!I115/1000)/Receipts_and_spending!G$35*100</f>
        <v>0.1757339741689061</v>
      </c>
      <c r="J99" s="102">
        <f>('Spending_RR£'!J115/1000)/Receipts_and_spending!H$35*100</f>
        <v>0.17078494491442109</v>
      </c>
      <c r="K99" s="34" t="s">
        <v>284</v>
      </c>
    </row>
    <row r="100" spans="1:11">
      <c r="A100" s="84" t="s">
        <v>263</v>
      </c>
      <c r="B100" s="84" t="s">
        <v>273</v>
      </c>
      <c r="C100" s="59"/>
      <c r="D100" s="102">
        <f>('Spending_RR£'!D116/1000)/Receipts_and_spending!B$35*100</f>
        <v>2.3620510919449707E-3</v>
      </c>
      <c r="E100" s="102">
        <f>('Spending_RR£'!E116/1000)/Receipts_and_spending!C$35*100</f>
        <v>2.2361477303960106E-3</v>
      </c>
      <c r="F100" s="102">
        <f>('Spending_RR£'!F116/1000)/Receipts_and_spending!D$35*100</f>
        <v>2.1463862339588316E-3</v>
      </c>
      <c r="G100" s="102">
        <f>('Spending_RR£'!G116/1000)/Receipts_and_spending!E$35*100</f>
        <v>2.0460243404301654E-3</v>
      </c>
      <c r="H100" s="102">
        <f>('Spending_RR£'!H116/1000)/Receipts_and_spending!F$35*100</f>
        <v>2.0067310184044931E-3</v>
      </c>
      <c r="I100" s="102">
        <f>('Spending_RR£'!I116/1000)/Receipts_and_spending!G$35*100</f>
        <v>1.9525246229739944E-3</v>
      </c>
      <c r="J100" s="102">
        <f>('Spending_RR£'!J116/1000)/Receipts_and_spending!H$35*100</f>
        <v>1.9198001562254548E-3</v>
      </c>
      <c r="K100" s="34" t="s">
        <v>284</v>
      </c>
    </row>
    <row r="101" spans="1:11">
      <c r="A101" s="84" t="s">
        <v>279</v>
      </c>
      <c r="B101" s="84" t="s">
        <v>137</v>
      </c>
      <c r="C101" s="59"/>
      <c r="D101" s="102">
        <f>('Spending_RR£'!D117/1000)/Receipts_and_spending!B$37*100</f>
        <v>1</v>
      </c>
      <c r="E101" s="102">
        <f>('Spending_RR£'!E117/1000)/Receipts_and_spending!C$37*100</f>
        <v>1</v>
      </c>
      <c r="F101" s="102">
        <f>('Spending_RR£'!F117/1000)/Receipts_and_spending!D$37*100</f>
        <v>1</v>
      </c>
      <c r="G101" s="102">
        <f>('Spending_RR£'!G117/1000)/Receipts_and_spending!E$37*100</f>
        <v>1</v>
      </c>
      <c r="H101" s="102">
        <f>('Spending_RR£'!H117/1000)/Receipts_and_spending!F$37*100</f>
        <v>1</v>
      </c>
      <c r="I101" s="102">
        <f>('Spending_RR£'!I117/1000)/Receipts_and_spending!G$37*100</f>
        <v>1</v>
      </c>
      <c r="J101" s="102">
        <f>('Spending_RR£'!J117/1000)/Receipts_and_spending!H$37*100</f>
        <v>1</v>
      </c>
    </row>
    <row r="102" spans="1:11">
      <c r="A102" s="31"/>
      <c r="B102" s="31" t="s">
        <v>138</v>
      </c>
      <c r="D102" s="101">
        <f>('Spending_RR£'!D118/1000)/Receipts_and_spending!B$38*100</f>
        <v>1</v>
      </c>
      <c r="E102" s="101">
        <f>('Spending_RR£'!E118/1000)/Receipts_and_spending!C$38*100</f>
        <v>1</v>
      </c>
      <c r="F102" s="101">
        <f>('Spending_RR£'!F118/1000)/Receipts_and_spending!D$38*100</f>
        <v>1</v>
      </c>
      <c r="G102" s="101">
        <f>('Spending_RR£'!G118/1000)/Receipts_and_spending!E$38*100</f>
        <v>1</v>
      </c>
      <c r="H102" s="101">
        <f>('Spending_RR£'!H118/1000)/Receipts_and_spending!F$38*100</f>
        <v>1</v>
      </c>
      <c r="I102" s="101">
        <f>('Spending_RR£'!I118/1000)/Receipts_and_spending!G$38*100</f>
        <v>1</v>
      </c>
      <c r="J102" s="101">
        <f>('Spending_RR£'!J118/1000)/Receipts_and_spending!H$38*100</f>
        <v>0.99999999999999989</v>
      </c>
    </row>
    <row r="103" spans="1:11">
      <c r="A103" s="31"/>
      <c r="B103" s="31" t="s">
        <v>141</v>
      </c>
      <c r="D103" s="101">
        <f>('Spending_RR£'!D119/1000)/Receipts_and_spending!B$41*100</f>
        <v>0</v>
      </c>
      <c r="E103" s="101">
        <f>('Spending_RR£'!E119/1000)/Receipts_and_spending!C$41*100</f>
        <v>0</v>
      </c>
      <c r="F103" s="101">
        <f>('Spending_RR£'!F119/1000)/Receipts_and_spending!D$41*100</f>
        <v>4.3448410119437349E-2</v>
      </c>
      <c r="G103" s="101">
        <f>('Spending_RR£'!G119/1000)/Receipts_and_spending!E$41*100</f>
        <v>0.22318320903601435</v>
      </c>
      <c r="H103" s="101">
        <f>('Spending_RR£'!H119/1000)/Receipts_and_spending!F$41*100</f>
        <v>0.26132773056725234</v>
      </c>
      <c r="I103" s="101">
        <f>('Spending_RR£'!I119/1000)/Receipts_and_spending!G$41*100</f>
        <v>0.26284610450428475</v>
      </c>
      <c r="J103" s="101">
        <f>('Spending_RR£'!J119/1000)/Receipts_and_spending!H$41*100</f>
        <v>0.26475857364892924</v>
      </c>
    </row>
    <row r="104" spans="1:11">
      <c r="A104" s="100" t="s">
        <v>58</v>
      </c>
      <c r="B104" s="100" t="s">
        <v>141</v>
      </c>
      <c r="C104" s="60"/>
      <c r="D104" s="103">
        <f>('Spending_RR£'!D120/1000)/Receipts_and_spending!B$41*100</f>
        <v>0.80537375721294424</v>
      </c>
      <c r="E104" s="103">
        <f>('Spending_RR£'!E120/1000)/Receipts_and_spending!C$41*100</f>
        <v>0.7584458690474607</v>
      </c>
      <c r="F104" s="103">
        <f>('Spending_RR£'!F120/1000)/Receipts_and_spending!D$41*100</f>
        <v>0.75797596625984864</v>
      </c>
      <c r="G104" s="103">
        <f>('Spending_RR£'!G120/1000)/Receipts_and_spending!E$41*100</f>
        <v>0.5881927817851017</v>
      </c>
      <c r="H104" s="103">
        <f>('Spending_RR£'!H120/1000)/Receipts_and_spending!F$41*100</f>
        <v>0.72430900169044066</v>
      </c>
      <c r="I104" s="103">
        <f>('Spending_RR£'!I120/1000)/Receipts_and_spending!G$41*100</f>
        <v>0.72381943697342965</v>
      </c>
      <c r="J104" s="103">
        <f>('Spending_RR£'!J120/1000)/Receipts_and_spending!H$41*100</f>
        <v>0.72225137151000163</v>
      </c>
    </row>
    <row r="105" spans="1:11">
      <c r="A105" s="84" t="s">
        <v>280</v>
      </c>
      <c r="B105" s="84" t="s">
        <v>142</v>
      </c>
      <c r="C105" s="59"/>
      <c r="D105" s="101">
        <f>('Spending_RR£'!D121/1000)/Receipts_and_spending!B$42*100</f>
        <v>0</v>
      </c>
      <c r="E105" s="101">
        <f>('Spending_RR£'!E121/1000)/Receipts_and_spending!C$42*100</f>
        <v>0.80173397401007584</v>
      </c>
      <c r="F105" s="101">
        <f>('Spending_RR£'!F121/1000)/Receipts_and_spending!D$42*100</f>
        <v>0.87461870239425799</v>
      </c>
      <c r="G105" s="101">
        <f>('Spending_RR£'!G121/1000)/Receipts_and_spending!E$42*100</f>
        <v>0.85455248561860775</v>
      </c>
      <c r="H105" s="101">
        <f>('Spending_RR£'!H121/1000)/Receipts_and_spending!F$42*100</f>
        <v>0.83542919554095496</v>
      </c>
      <c r="I105" s="101">
        <f>('Spending_RR£'!I121/1000)/Receipts_and_spending!G$42*100</f>
        <v>0.83067494649520113</v>
      </c>
      <c r="J105" s="101">
        <f>('Spending_RR£'!J121/1000)/Receipts_and_spending!H$42*100</f>
        <v>0.82589993490286229</v>
      </c>
    </row>
    <row r="106" spans="1:11">
      <c r="A106" s="31"/>
      <c r="B106" s="31" t="s">
        <v>136</v>
      </c>
      <c r="D106" s="101">
        <f>('Spending_RR£'!D122/1000)/Receipts_and_spending!B$36*100</f>
        <v>0</v>
      </c>
      <c r="E106" s="101">
        <f>('Spending_RR£'!E122/1000)/Receipts_and_spending!C$36*100</f>
        <v>0.30048840421293066</v>
      </c>
      <c r="F106" s="101">
        <f>('Spending_RR£'!F122/1000)/Receipts_and_spending!D$36*100</f>
        <v>0.29058724784514622</v>
      </c>
      <c r="G106" s="101">
        <f>('Spending_RR£'!G122/1000)/Receipts_and_spending!E$36*100</f>
        <v>0.28679834797831144</v>
      </c>
      <c r="H106" s="101">
        <f>('Spending_RR£'!H122/1000)/Receipts_and_spending!F$36*100</f>
        <v>0.27411437202483424</v>
      </c>
      <c r="I106" s="101">
        <f>('Spending_RR£'!I122/1000)/Receipts_and_spending!G$36*100</f>
        <v>0.2605648844267851</v>
      </c>
      <c r="J106" s="101">
        <f>('Spending_RR£'!J122/1000)/Receipts_and_spending!H$36*100</f>
        <v>0.24747060933354986</v>
      </c>
    </row>
  </sheetData>
  <mergeCells count="2">
    <mergeCell ref="D45:I50"/>
    <mergeCell ref="D81:I86"/>
  </mergeCells>
  <hyperlinks>
    <hyperlink ref="A1" location="Notes!A1" display="Back to contents" xr:uid="{8E349D24-BCF6-4A3F-B93C-CDEC0B90F1E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9F03B-2638-4E5D-9457-D87B71EF90D9}">
  <sheetPr>
    <tabColor rgb="FF477391"/>
  </sheetPr>
  <dimension ref="A1"/>
  <sheetViews>
    <sheetView workbookViewId="0"/>
  </sheetViews>
  <sheetFormatPr defaultRowHeight="15"/>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4A35FD-2BDA-4D27-8EF2-3198CE0F52BD}">
  <dimension ref="A1:K124"/>
  <sheetViews>
    <sheetView showGridLines="0" zoomScaleNormal="100" workbookViewId="0">
      <pane xSplit="3" ySplit="4" topLeftCell="D101" activePane="bottomRight" state="frozen"/>
      <selection pane="bottomRight"/>
      <selection pane="bottomLeft" activeCell="A2" sqref="A2"/>
      <selection pane="topRight" activeCell="D1" sqref="D1"/>
    </sheetView>
  </sheetViews>
  <sheetFormatPr defaultColWidth="8.85546875" defaultRowHeight="12"/>
  <cols>
    <col min="1" max="1" width="51.28515625" style="34" bestFit="1" customWidth="1"/>
    <col min="2" max="2" width="29.28515625" style="34" bestFit="1" customWidth="1"/>
    <col min="3" max="3" width="10.42578125" style="34" customWidth="1"/>
    <col min="4" max="10" width="8.85546875" style="34"/>
    <col min="11" max="11" width="30" style="34" bestFit="1" customWidth="1"/>
    <col min="12" max="16384" width="8.85546875" style="34"/>
  </cols>
  <sheetData>
    <row r="1" spans="1:11">
      <c r="A1" s="1" t="s">
        <v>40</v>
      </c>
      <c r="B1" s="31" t="s">
        <v>288</v>
      </c>
      <c r="C1" s="31"/>
      <c r="D1" s="31" t="s">
        <v>91</v>
      </c>
      <c r="E1" s="31" t="s">
        <v>92</v>
      </c>
      <c r="F1" s="31" t="s">
        <v>93</v>
      </c>
      <c r="G1" s="31" t="s">
        <v>94</v>
      </c>
      <c r="H1" s="31" t="s">
        <v>95</v>
      </c>
      <c r="I1" s="31" t="s">
        <v>96</v>
      </c>
      <c r="J1" s="31" t="s">
        <v>97</v>
      </c>
      <c r="K1" s="31"/>
    </row>
    <row r="2" spans="1:11">
      <c r="B2" s="34" t="s">
        <v>289</v>
      </c>
      <c r="D2" s="41">
        <f>SUM(D5:D124)</f>
        <v>0</v>
      </c>
      <c r="E2" s="41">
        <f t="shared" ref="E2:J2" si="0">SUM(E5:E124)</f>
        <v>1.2477995131854993E-11</v>
      </c>
      <c r="F2" s="41">
        <f t="shared" si="0"/>
        <v>1.2848332106630899E-11</v>
      </c>
      <c r="G2" s="41">
        <f t="shared" si="0"/>
        <v>1.3229660388378552E-11</v>
      </c>
      <c r="H2" s="41">
        <f t="shared" si="0"/>
        <v>1.3622306190350141E-11</v>
      </c>
      <c r="I2" s="41">
        <f t="shared" si="0"/>
        <v>1.419827717381866E-11</v>
      </c>
      <c r="J2" s="41">
        <f t="shared" si="0"/>
        <v>-3.891139733640577E-13</v>
      </c>
    </row>
    <row r="4" spans="1:11">
      <c r="A4" s="31" t="s">
        <v>209</v>
      </c>
      <c r="B4" s="31" t="s">
        <v>210</v>
      </c>
      <c r="C4" s="31" t="s">
        <v>265</v>
      </c>
      <c r="D4" s="31" t="s">
        <v>91</v>
      </c>
      <c r="E4" s="31" t="s">
        <v>92</v>
      </c>
      <c r="F4" s="31" t="s">
        <v>93</v>
      </c>
      <c r="G4" s="31" t="s">
        <v>94</v>
      </c>
      <c r="H4" s="31" t="s">
        <v>95</v>
      </c>
      <c r="I4" s="31" t="s">
        <v>96</v>
      </c>
      <c r="J4" s="31" t="s">
        <v>97</v>
      </c>
    </row>
    <row r="5" spans="1:11">
      <c r="A5" s="31" t="s">
        <v>207</v>
      </c>
      <c r="B5" s="31" t="s">
        <v>266</v>
      </c>
      <c r="C5" s="34" t="s">
        <v>91</v>
      </c>
      <c r="D5" s="41"/>
      <c r="E5" s="41"/>
      <c r="F5" s="41"/>
      <c r="G5" s="41"/>
      <c r="H5" s="41"/>
      <c r="I5" s="41"/>
      <c r="J5" s="41"/>
      <c r="K5" s="85" t="str">
        <f>B5</f>
        <v>Disability benefits</v>
      </c>
    </row>
    <row r="6" spans="1:11">
      <c r="A6" s="31"/>
      <c r="B6" s="31"/>
      <c r="C6" s="34" t="s">
        <v>92</v>
      </c>
      <c r="D6" s="41">
        <f>Spending_determinants!$C$3*'Spending_RR£'!D4</f>
        <v>0</v>
      </c>
      <c r="E6" s="41">
        <f>Spending_determinants!$C$3*'Spending_RR£'!E4</f>
        <v>0</v>
      </c>
      <c r="F6" s="41">
        <f>Spending_determinants!$C$3*'Spending_RR£'!F4</f>
        <v>0</v>
      </c>
      <c r="G6" s="41">
        <f>Spending_determinants!$C$3*'Spending_RR£'!G4</f>
        <v>0</v>
      </c>
      <c r="H6" s="41">
        <f>Spending_determinants!$C$3*'Spending_RR£'!H4</f>
        <v>0</v>
      </c>
      <c r="I6" s="41">
        <f>Spending_determinants!$C$3*'Spending_RR£'!I4</f>
        <v>0</v>
      </c>
      <c r="J6" s="41">
        <f>Spending_determinants!$C$3*'Spending_RR£'!J4</f>
        <v>0</v>
      </c>
      <c r="K6" s="85" t="str">
        <f t="shared" ref="K6:K11" si="1">K5</f>
        <v>Disability benefits</v>
      </c>
    </row>
    <row r="7" spans="1:11">
      <c r="A7" s="31"/>
      <c r="B7" s="31"/>
      <c r="C7" s="34" t="s">
        <v>93</v>
      </c>
      <c r="D7" s="41">
        <f>Spending_determinants!$D$3*'Spending_RR£'!D5</f>
        <v>0</v>
      </c>
      <c r="E7" s="41">
        <f>Spending_determinants!$D$3*'Spending_RR£'!E5</f>
        <v>0</v>
      </c>
      <c r="F7" s="41">
        <f>Spending_determinants!$D$3*'Spending_RR£'!F5</f>
        <v>0</v>
      </c>
      <c r="G7" s="41">
        <f>Spending_determinants!$D$3*'Spending_RR£'!G5</f>
        <v>0</v>
      </c>
      <c r="H7" s="41">
        <f>Spending_determinants!$D$3*'Spending_RR£'!H5</f>
        <v>0</v>
      </c>
      <c r="I7" s="41">
        <f>Spending_determinants!$D$3*'Spending_RR£'!I5</f>
        <v>0</v>
      </c>
      <c r="J7" s="41">
        <f>Spending_determinants!$D$3*'Spending_RR£'!J5</f>
        <v>0</v>
      </c>
      <c r="K7" s="85" t="str">
        <f t="shared" si="1"/>
        <v>Disability benefits</v>
      </c>
    </row>
    <row r="8" spans="1:11">
      <c r="A8" s="31"/>
      <c r="B8" s="31"/>
      <c r="C8" s="34" t="s">
        <v>94</v>
      </c>
      <c r="D8" s="41">
        <f>Spending_determinants!$E$3*'Spending_RR£'!D6</f>
        <v>0</v>
      </c>
      <c r="E8" s="41">
        <f>Spending_determinants!$E$3*'Spending_RR£'!E6</f>
        <v>0</v>
      </c>
      <c r="F8" s="41">
        <f>Spending_determinants!$E$3*'Spending_RR£'!F6</f>
        <v>0</v>
      </c>
      <c r="G8" s="41">
        <f>Spending_determinants!$E$3*'Spending_RR£'!G6</f>
        <v>0</v>
      </c>
      <c r="H8" s="41">
        <f>Spending_determinants!$E$3*'Spending_RR£'!H6</f>
        <v>0</v>
      </c>
      <c r="I8" s="41">
        <f>Spending_determinants!$E$3*'Spending_RR£'!I6</f>
        <v>0</v>
      </c>
      <c r="J8" s="41">
        <f>Spending_determinants!$E$3*'Spending_RR£'!J6</f>
        <v>0</v>
      </c>
      <c r="K8" s="85" t="str">
        <f t="shared" si="1"/>
        <v>Disability benefits</v>
      </c>
    </row>
    <row r="9" spans="1:11">
      <c r="A9" s="31"/>
      <c r="B9" s="31"/>
      <c r="C9" s="34" t="s">
        <v>95</v>
      </c>
      <c r="D9" s="41">
        <f>Spending_determinants!$F$3*'Spending_RR£'!D7</f>
        <v>0</v>
      </c>
      <c r="E9" s="41">
        <f>Spending_determinants!$F$3*'Spending_RR£'!E7</f>
        <v>0</v>
      </c>
      <c r="F9" s="41">
        <f>Spending_determinants!$F$3*'Spending_RR£'!F7</f>
        <v>0</v>
      </c>
      <c r="G9" s="41">
        <f>Spending_determinants!$F$3*'Spending_RR£'!G7</f>
        <v>0</v>
      </c>
      <c r="H9" s="41">
        <f>Spending_determinants!$F$3*'Spending_RR£'!H7</f>
        <v>0</v>
      </c>
      <c r="I9" s="41">
        <f>Spending_determinants!$F$3*'Spending_RR£'!I7</f>
        <v>0</v>
      </c>
      <c r="J9" s="41">
        <f>Spending_determinants!$F$3*'Spending_RR£'!J7</f>
        <v>0</v>
      </c>
      <c r="K9" s="85" t="str">
        <f t="shared" si="1"/>
        <v>Disability benefits</v>
      </c>
    </row>
    <row r="10" spans="1:11">
      <c r="A10" s="31"/>
      <c r="B10" s="31"/>
      <c r="C10" s="34" t="s">
        <v>96</v>
      </c>
      <c r="D10" s="41">
        <f>Spending_determinants!$G$3*'Spending_RR£'!D8</f>
        <v>0</v>
      </c>
      <c r="E10" s="41">
        <f>Spending_determinants!$G$3*'Spending_RR£'!E8</f>
        <v>0</v>
      </c>
      <c r="F10" s="41">
        <f>Spending_determinants!$G$3*'Spending_RR£'!F8</f>
        <v>0</v>
      </c>
      <c r="G10" s="41">
        <f>Spending_determinants!$G$3*'Spending_RR£'!G8</f>
        <v>0</v>
      </c>
      <c r="H10" s="41">
        <f>Spending_determinants!$G$3*'Spending_RR£'!H8</f>
        <v>0</v>
      </c>
      <c r="I10" s="41">
        <f>Spending_determinants!$G$3*'Spending_RR£'!I8</f>
        <v>0</v>
      </c>
      <c r="J10" s="41">
        <f>Spending_determinants!$G$3*'Spending_RR£'!J8</f>
        <v>0</v>
      </c>
      <c r="K10" s="85" t="str">
        <f t="shared" si="1"/>
        <v>Disability benefits</v>
      </c>
    </row>
    <row r="11" spans="1:11">
      <c r="A11" s="31"/>
      <c r="B11" s="31"/>
      <c r="C11" s="34" t="s">
        <v>97</v>
      </c>
      <c r="D11" s="41"/>
      <c r="E11" s="41"/>
      <c r="F11" s="41"/>
      <c r="G11" s="41"/>
      <c r="H11" s="41"/>
      <c r="I11" s="57"/>
      <c r="J11" s="57">
        <f>Spending_determinants!$H$3*'Spending_RR£'!J9</f>
        <v>0</v>
      </c>
      <c r="K11" s="85" t="str">
        <f t="shared" si="1"/>
        <v>Disability benefits</v>
      </c>
    </row>
    <row r="12" spans="1:11">
      <c r="A12" s="31"/>
      <c r="B12" s="84" t="s">
        <v>270</v>
      </c>
      <c r="C12" s="59" t="s">
        <v>91</v>
      </c>
      <c r="D12" s="58"/>
      <c r="E12" s="58"/>
      <c r="F12" s="58"/>
      <c r="G12" s="58"/>
      <c r="H12" s="58"/>
      <c r="I12" s="41"/>
      <c r="J12" s="41"/>
      <c r="K12" s="85" t="str">
        <f>B12</f>
        <v>Employment and support allowances</v>
      </c>
    </row>
    <row r="13" spans="1:11">
      <c r="A13" s="31"/>
      <c r="B13" s="31"/>
      <c r="C13" s="34" t="s">
        <v>92</v>
      </c>
      <c r="D13" s="41">
        <f>Spending_determinants!$C$3*'Spending_RR£'!D11</f>
        <v>0</v>
      </c>
      <c r="E13" s="41">
        <f>Spending_determinants!$C$3*'Spending_RR£'!E11</f>
        <v>0</v>
      </c>
      <c r="F13" s="41">
        <f>Spending_determinants!$C$3*'Spending_RR£'!F11</f>
        <v>0</v>
      </c>
      <c r="G13" s="41">
        <f>Spending_determinants!$C$3*'Spending_RR£'!G11</f>
        <v>0</v>
      </c>
      <c r="H13" s="41">
        <f>Spending_determinants!$C$3*'Spending_RR£'!H11</f>
        <v>0</v>
      </c>
      <c r="I13" s="41">
        <f>Spending_determinants!$C$3*'Spending_RR£'!I11</f>
        <v>0</v>
      </c>
      <c r="J13" s="41">
        <f>Spending_determinants!$C$3*'Spending_RR£'!J11</f>
        <v>0</v>
      </c>
      <c r="K13" s="85" t="str">
        <f>K12</f>
        <v>Employment and support allowances</v>
      </c>
    </row>
    <row r="14" spans="1:11">
      <c r="A14" s="31"/>
      <c r="B14" s="31"/>
      <c r="C14" s="34" t="s">
        <v>93</v>
      </c>
      <c r="D14" s="41">
        <f>Spending_determinants!$D$3*'Spending_RR£'!D12</f>
        <v>0</v>
      </c>
      <c r="E14" s="41">
        <f>Spending_determinants!$D$3*'Spending_RR£'!E12</f>
        <v>0</v>
      </c>
      <c r="F14" s="41">
        <f>Spending_determinants!$D$3*'Spending_RR£'!F12</f>
        <v>0</v>
      </c>
      <c r="G14" s="41">
        <f>Spending_determinants!$D$3*'Spending_RR£'!G12</f>
        <v>0</v>
      </c>
      <c r="H14" s="41">
        <f>Spending_determinants!$D$3*'Spending_RR£'!H12</f>
        <v>0</v>
      </c>
      <c r="I14" s="41">
        <f>Spending_determinants!$D$3*'Spending_RR£'!I12</f>
        <v>0</v>
      </c>
      <c r="J14" s="41">
        <f>Spending_determinants!$D$3*'Spending_RR£'!J12</f>
        <v>0</v>
      </c>
      <c r="K14" s="85" t="str">
        <f>K13</f>
        <v>Employment and support allowances</v>
      </c>
    </row>
    <row r="15" spans="1:11">
      <c r="A15" s="31"/>
      <c r="B15" s="31"/>
      <c r="C15" s="34" t="s">
        <v>94</v>
      </c>
      <c r="D15" s="41">
        <f>Spending_determinants!$E$3*'Spending_RR£'!D13</f>
        <v>0</v>
      </c>
      <c r="E15" s="41">
        <f>Spending_determinants!$E$3*'Spending_RR£'!E13</f>
        <v>0</v>
      </c>
      <c r="F15" s="41">
        <f>Spending_determinants!$E$3*'Spending_RR£'!F13</f>
        <v>0</v>
      </c>
      <c r="G15" s="41">
        <f>Spending_determinants!$E$3*'Spending_RR£'!G13</f>
        <v>0</v>
      </c>
      <c r="H15" s="41">
        <f>Spending_determinants!$E$3*'Spending_RR£'!H13</f>
        <v>0</v>
      </c>
      <c r="I15" s="41">
        <f>Spending_determinants!$E$3*'Spending_RR£'!I13</f>
        <v>0</v>
      </c>
      <c r="J15" s="41">
        <f>Spending_determinants!$E$3*'Spending_RR£'!J13</f>
        <v>0</v>
      </c>
      <c r="K15" s="85" t="str">
        <f>K14</f>
        <v>Employment and support allowances</v>
      </c>
    </row>
    <row r="16" spans="1:11">
      <c r="A16" s="31"/>
      <c r="B16" s="31"/>
      <c r="C16" s="34" t="s">
        <v>95</v>
      </c>
      <c r="D16" s="41">
        <f>Spending_determinants!$F$3*'Spending_RR£'!D14</f>
        <v>0</v>
      </c>
      <c r="E16" s="41">
        <f>Spending_determinants!$F$3*'Spending_RR£'!E14</f>
        <v>0</v>
      </c>
      <c r="F16" s="41">
        <f>Spending_determinants!$F$3*'Spending_RR£'!F14</f>
        <v>0</v>
      </c>
      <c r="G16" s="41">
        <f>Spending_determinants!$F$3*'Spending_RR£'!G14</f>
        <v>0</v>
      </c>
      <c r="H16" s="41">
        <f>Spending_determinants!$F$3*'Spending_RR£'!H14</f>
        <v>0</v>
      </c>
      <c r="I16" s="41">
        <f>Spending_determinants!$F$3*'Spending_RR£'!I14</f>
        <v>0</v>
      </c>
      <c r="J16" s="41">
        <f>Spending_determinants!$F$3*'Spending_RR£'!J14</f>
        <v>0</v>
      </c>
      <c r="K16" s="85" t="str">
        <f>K15</f>
        <v>Employment and support allowances</v>
      </c>
    </row>
    <row r="17" spans="1:11">
      <c r="A17" s="31"/>
      <c r="B17" s="31"/>
      <c r="C17" s="34" t="s">
        <v>96</v>
      </c>
      <c r="D17" s="41">
        <f>Spending_determinants!$G$3*'Spending_RR£'!D15</f>
        <v>0</v>
      </c>
      <c r="E17" s="41">
        <f>Spending_determinants!$G$3*'Spending_RR£'!E15</f>
        <v>0</v>
      </c>
      <c r="F17" s="41">
        <f>Spending_determinants!$G$3*'Spending_RR£'!F15</f>
        <v>0</v>
      </c>
      <c r="G17" s="41">
        <f>Spending_determinants!$G$3*'Spending_RR£'!G15</f>
        <v>0</v>
      </c>
      <c r="H17" s="41">
        <f>Spending_determinants!$G$3*'Spending_RR£'!H15</f>
        <v>0</v>
      </c>
      <c r="I17" s="41">
        <f>Spending_determinants!$G$3*'Spending_RR£'!I15</f>
        <v>0</v>
      </c>
      <c r="J17" s="41">
        <f>Spending_determinants!$G$3*'Spending_RR£'!J15</f>
        <v>0</v>
      </c>
      <c r="K17" s="85" t="str">
        <f t="shared" ref="K17:K18" si="2">K16</f>
        <v>Employment and support allowances</v>
      </c>
    </row>
    <row r="18" spans="1:11">
      <c r="A18" s="31"/>
      <c r="B18" s="31"/>
      <c r="C18" s="34" t="s">
        <v>97</v>
      </c>
      <c r="D18" s="41"/>
      <c r="E18" s="41"/>
      <c r="F18" s="41"/>
      <c r="G18" s="41"/>
      <c r="H18" s="41"/>
      <c r="I18" s="57"/>
      <c r="J18" s="57">
        <f>Spending_determinants!$H$3*'Spending_RR£'!J16</f>
        <v>0</v>
      </c>
      <c r="K18" s="85" t="str">
        <f t="shared" si="2"/>
        <v>Employment and support allowances</v>
      </c>
    </row>
    <row r="19" spans="1:11">
      <c r="A19" s="31"/>
      <c r="B19" s="84" t="s">
        <v>271</v>
      </c>
      <c r="C19" s="59" t="s">
        <v>91</v>
      </c>
      <c r="D19" s="58"/>
      <c r="E19" s="58"/>
      <c r="F19" s="58"/>
      <c r="G19" s="58"/>
      <c r="H19" s="58"/>
      <c r="I19" s="41"/>
      <c r="J19" s="41"/>
      <c r="K19" s="85" t="str">
        <f>B19</f>
        <v>State pensions</v>
      </c>
    </row>
    <row r="20" spans="1:11">
      <c r="A20" s="31"/>
      <c r="B20" s="31"/>
      <c r="C20" s="34" t="s">
        <v>92</v>
      </c>
      <c r="D20" s="41">
        <f>Spending_determinants!$C$3*'Spending_RR£'!D18</f>
        <v>0</v>
      </c>
      <c r="E20" s="41">
        <f>Spending_determinants!$C$3*'Spending_RR£'!E18</f>
        <v>0</v>
      </c>
      <c r="F20" s="41">
        <f>Spending_determinants!$C$3*'Spending_RR£'!F18</f>
        <v>0</v>
      </c>
      <c r="G20" s="41">
        <f>Spending_determinants!$C$3*'Spending_RR£'!G18</f>
        <v>0</v>
      </c>
      <c r="H20" s="41">
        <f>Spending_determinants!$C$3*'Spending_RR£'!H18</f>
        <v>0</v>
      </c>
      <c r="I20" s="41">
        <f>Spending_determinants!$C$3*'Spending_RR£'!I18</f>
        <v>0</v>
      </c>
      <c r="J20" s="41">
        <f>Spending_determinants!$C$3*'Spending_RR£'!J18</f>
        <v>0</v>
      </c>
      <c r="K20" s="85" t="str">
        <f>K19</f>
        <v>State pensions</v>
      </c>
    </row>
    <row r="21" spans="1:11">
      <c r="A21" s="31"/>
      <c r="B21" s="31"/>
      <c r="C21" s="34" t="s">
        <v>93</v>
      </c>
      <c r="D21" s="41">
        <f>Spending_determinants!$D$3*'Spending_RR£'!D19</f>
        <v>0</v>
      </c>
      <c r="E21" s="41">
        <f>Spending_determinants!$D$3*'Spending_RR£'!E19</f>
        <v>0</v>
      </c>
      <c r="F21" s="41">
        <f>Spending_determinants!$D$3*'Spending_RR£'!F19</f>
        <v>0</v>
      </c>
      <c r="G21" s="41">
        <f>Spending_determinants!$D$3*'Spending_RR£'!G19</f>
        <v>0</v>
      </c>
      <c r="H21" s="41">
        <f>Spending_determinants!$D$3*'Spending_RR£'!H19</f>
        <v>0</v>
      </c>
      <c r="I21" s="41">
        <f>Spending_determinants!$D$3*'Spending_RR£'!I19</f>
        <v>0</v>
      </c>
      <c r="J21" s="41">
        <f>Spending_determinants!$D$3*'Spending_RR£'!J19</f>
        <v>0</v>
      </c>
      <c r="K21" s="85" t="str">
        <f>K20</f>
        <v>State pensions</v>
      </c>
    </row>
    <row r="22" spans="1:11">
      <c r="A22" s="31"/>
      <c r="B22" s="31"/>
      <c r="C22" s="34" t="s">
        <v>94</v>
      </c>
      <c r="D22" s="41">
        <f>Spending_determinants!$E$3*'Spending_RR£'!D20</f>
        <v>0</v>
      </c>
      <c r="E22" s="41">
        <f>Spending_determinants!$E$3*'Spending_RR£'!E20</f>
        <v>0</v>
      </c>
      <c r="F22" s="41">
        <f>Spending_determinants!$E$3*'Spending_RR£'!F20</f>
        <v>0</v>
      </c>
      <c r="G22" s="41">
        <f>Spending_determinants!$E$3*'Spending_RR£'!G20</f>
        <v>0</v>
      </c>
      <c r="H22" s="41">
        <f>Spending_determinants!$E$3*'Spending_RR£'!H20</f>
        <v>0</v>
      </c>
      <c r="I22" s="41">
        <f>Spending_determinants!$E$3*'Spending_RR£'!I20</f>
        <v>0</v>
      </c>
      <c r="J22" s="41">
        <f>Spending_determinants!$E$3*'Spending_RR£'!J20</f>
        <v>0</v>
      </c>
      <c r="K22" s="85" t="str">
        <f>K21</f>
        <v>State pensions</v>
      </c>
    </row>
    <row r="23" spans="1:11">
      <c r="A23" s="31"/>
      <c r="B23" s="31"/>
      <c r="C23" s="34" t="s">
        <v>95</v>
      </c>
      <c r="D23" s="41">
        <f>Spending_determinants!$F$3*'Spending_RR£'!D21</f>
        <v>0</v>
      </c>
      <c r="E23" s="41">
        <f>Spending_determinants!$F$3*'Spending_RR£'!E21</f>
        <v>0</v>
      </c>
      <c r="F23" s="41">
        <f>Spending_determinants!$F$3*'Spending_RR£'!F21</f>
        <v>0</v>
      </c>
      <c r="G23" s="41">
        <f>Spending_determinants!$F$3*'Spending_RR£'!G21</f>
        <v>0</v>
      </c>
      <c r="H23" s="41">
        <f>Spending_determinants!$F$3*'Spending_RR£'!H21</f>
        <v>0</v>
      </c>
      <c r="I23" s="41">
        <f>Spending_determinants!$F$3*'Spending_RR£'!I21</f>
        <v>0</v>
      </c>
      <c r="J23" s="41">
        <f>Spending_determinants!$F$3*'Spending_RR£'!J21</f>
        <v>0</v>
      </c>
      <c r="K23" s="85" t="str">
        <f>K22</f>
        <v>State pensions</v>
      </c>
    </row>
    <row r="24" spans="1:11">
      <c r="A24" s="31"/>
      <c r="B24" s="31"/>
      <c r="C24" s="34" t="s">
        <v>96</v>
      </c>
      <c r="D24" s="41">
        <f>Spending_determinants!$G$3*'Spending_RR£'!D22</f>
        <v>0</v>
      </c>
      <c r="E24" s="41">
        <f>Spending_determinants!$G$3*'Spending_RR£'!E22</f>
        <v>0</v>
      </c>
      <c r="F24" s="41">
        <f>Spending_determinants!$G$3*'Spending_RR£'!F22</f>
        <v>0</v>
      </c>
      <c r="G24" s="41">
        <f>Spending_determinants!$G$3*'Spending_RR£'!G22</f>
        <v>0</v>
      </c>
      <c r="H24" s="41">
        <f>Spending_determinants!$G$3*'Spending_RR£'!H22</f>
        <v>0</v>
      </c>
      <c r="I24" s="41">
        <f>Spending_determinants!$G$3*'Spending_RR£'!I22</f>
        <v>0</v>
      </c>
      <c r="J24" s="41">
        <f>Spending_determinants!$G$3*'Spending_RR£'!J22</f>
        <v>0</v>
      </c>
      <c r="K24" s="85" t="str">
        <f t="shared" ref="K24:K25" si="3">K23</f>
        <v>State pensions</v>
      </c>
    </row>
    <row r="25" spans="1:11">
      <c r="A25" s="31"/>
      <c r="B25" s="31"/>
      <c r="C25" s="34" t="s">
        <v>97</v>
      </c>
      <c r="D25" s="41"/>
      <c r="E25" s="41"/>
      <c r="F25" s="41"/>
      <c r="G25" s="41"/>
      <c r="H25" s="41"/>
      <c r="I25" s="57"/>
      <c r="J25" s="57">
        <f>Spending_determinants!$H$3*'Spending_RR£'!J23</f>
        <v>0</v>
      </c>
      <c r="K25" s="85" t="str">
        <f t="shared" si="3"/>
        <v>State pensions</v>
      </c>
    </row>
    <row r="26" spans="1:11">
      <c r="A26" s="31"/>
      <c r="B26" s="84" t="s">
        <v>272</v>
      </c>
      <c r="C26" s="59" t="s">
        <v>91</v>
      </c>
      <c r="D26" s="58"/>
      <c r="E26" s="58"/>
      <c r="F26" s="58"/>
      <c r="G26" s="58"/>
      <c r="H26" s="58"/>
      <c r="I26" s="41"/>
      <c r="J26" s="41"/>
      <c r="K26" s="85" t="str">
        <f>B26</f>
        <v>Additional pensions</v>
      </c>
    </row>
    <row r="27" spans="1:11">
      <c r="A27" s="31"/>
      <c r="B27" s="31"/>
      <c r="C27" s="34" t="s">
        <v>92</v>
      </c>
      <c r="D27" s="41">
        <f>Spending_determinants!$C$3*'Spending_RR£'!D25</f>
        <v>0</v>
      </c>
      <c r="E27" s="41">
        <f>Spending_determinants!$C$3*'Spending_RR£'!E25</f>
        <v>0</v>
      </c>
      <c r="F27" s="41">
        <f>Spending_determinants!$C$3*'Spending_RR£'!F25</f>
        <v>0</v>
      </c>
      <c r="G27" s="41">
        <f>Spending_determinants!$C$3*'Spending_RR£'!G25</f>
        <v>0</v>
      </c>
      <c r="H27" s="41">
        <f>Spending_determinants!$C$3*'Spending_RR£'!H25</f>
        <v>0</v>
      </c>
      <c r="I27" s="41">
        <f>Spending_determinants!$C$3*'Spending_RR£'!I25</f>
        <v>0</v>
      </c>
      <c r="J27" s="41">
        <f>Spending_determinants!$C$3*'Spending_RR£'!J25</f>
        <v>0</v>
      </c>
      <c r="K27" s="85" t="str">
        <f>K26</f>
        <v>Additional pensions</v>
      </c>
    </row>
    <row r="28" spans="1:11">
      <c r="A28" s="31"/>
      <c r="B28" s="31"/>
      <c r="C28" s="34" t="s">
        <v>93</v>
      </c>
      <c r="D28" s="41">
        <f>Spending_determinants!$D$3*'Spending_RR£'!D26</f>
        <v>0</v>
      </c>
      <c r="E28" s="41">
        <f>Spending_determinants!$D$3*'Spending_RR£'!E26</f>
        <v>0</v>
      </c>
      <c r="F28" s="41">
        <f>Spending_determinants!$D$3*'Spending_RR£'!F26</f>
        <v>0</v>
      </c>
      <c r="G28" s="41">
        <f>Spending_determinants!$D$3*'Spending_RR£'!G26</f>
        <v>0</v>
      </c>
      <c r="H28" s="41">
        <f>Spending_determinants!$D$3*'Spending_RR£'!H26</f>
        <v>0</v>
      </c>
      <c r="I28" s="41">
        <f>Spending_determinants!$D$3*'Spending_RR£'!I26</f>
        <v>0</v>
      </c>
      <c r="J28" s="41">
        <f>Spending_determinants!$D$3*'Spending_RR£'!J26</f>
        <v>0</v>
      </c>
      <c r="K28" s="85" t="str">
        <f>K27</f>
        <v>Additional pensions</v>
      </c>
    </row>
    <row r="29" spans="1:11">
      <c r="A29" s="31"/>
      <c r="B29" s="31"/>
      <c r="C29" s="34" t="s">
        <v>94</v>
      </c>
      <c r="D29" s="41">
        <f>Spending_determinants!$E$3*'Spending_RR£'!D27</f>
        <v>0</v>
      </c>
      <c r="E29" s="41">
        <f>Spending_determinants!$E$3*'Spending_RR£'!E27</f>
        <v>0</v>
      </c>
      <c r="F29" s="41">
        <f>Spending_determinants!$E$3*'Spending_RR£'!F27</f>
        <v>0</v>
      </c>
      <c r="G29" s="41">
        <f>Spending_determinants!$E$3*'Spending_RR£'!G27</f>
        <v>0</v>
      </c>
      <c r="H29" s="41">
        <f>Spending_determinants!$E$3*'Spending_RR£'!H27</f>
        <v>0</v>
      </c>
      <c r="I29" s="41">
        <f>Spending_determinants!$E$3*'Spending_RR£'!I27</f>
        <v>0</v>
      </c>
      <c r="J29" s="41">
        <f>Spending_determinants!$E$3*'Spending_RR£'!J27</f>
        <v>0</v>
      </c>
      <c r="K29" s="85" t="str">
        <f>K28</f>
        <v>Additional pensions</v>
      </c>
    </row>
    <row r="30" spans="1:11">
      <c r="A30" s="31"/>
      <c r="B30" s="31"/>
      <c r="C30" s="34" t="s">
        <v>95</v>
      </c>
      <c r="D30" s="41">
        <f>Spending_determinants!$F$3*'Spending_RR£'!D28</f>
        <v>0</v>
      </c>
      <c r="E30" s="41">
        <f>Spending_determinants!$F$3*'Spending_RR£'!E28</f>
        <v>0</v>
      </c>
      <c r="F30" s="41">
        <f>Spending_determinants!$F$3*'Spending_RR£'!F28</f>
        <v>0</v>
      </c>
      <c r="G30" s="41">
        <f>Spending_determinants!$F$3*'Spending_RR£'!G28</f>
        <v>0</v>
      </c>
      <c r="H30" s="41">
        <f>Spending_determinants!$F$3*'Spending_RR£'!H28</f>
        <v>0</v>
      </c>
      <c r="I30" s="41">
        <f>Spending_determinants!$F$3*'Spending_RR£'!I28</f>
        <v>0</v>
      </c>
      <c r="J30" s="41">
        <f>Spending_determinants!$F$3*'Spending_RR£'!J28</f>
        <v>0</v>
      </c>
      <c r="K30" s="85" t="str">
        <f>K29</f>
        <v>Additional pensions</v>
      </c>
    </row>
    <row r="31" spans="1:11">
      <c r="A31" s="31"/>
      <c r="B31" s="31"/>
      <c r="C31" s="34" t="s">
        <v>96</v>
      </c>
      <c r="D31" s="41">
        <f>Spending_determinants!$G$3*'Spending_RR£'!D29</f>
        <v>0</v>
      </c>
      <c r="E31" s="41">
        <f>Spending_determinants!$G$3*'Spending_RR£'!E29</f>
        <v>0</v>
      </c>
      <c r="F31" s="41">
        <f>Spending_determinants!$G$3*'Spending_RR£'!F29</f>
        <v>0</v>
      </c>
      <c r="G31" s="41">
        <f>Spending_determinants!$G$3*'Spending_RR£'!G29</f>
        <v>0</v>
      </c>
      <c r="H31" s="41">
        <f>Spending_determinants!$G$3*'Spending_RR£'!H29</f>
        <v>0</v>
      </c>
      <c r="I31" s="41">
        <f>Spending_determinants!$G$3*'Spending_RR£'!I29</f>
        <v>0</v>
      </c>
      <c r="J31" s="41">
        <f>Spending_determinants!$G$3*'Spending_RR£'!J29</f>
        <v>0</v>
      </c>
      <c r="K31" s="85" t="str">
        <f t="shared" ref="K31:K32" si="4">K30</f>
        <v>Additional pensions</v>
      </c>
    </row>
    <row r="32" spans="1:11">
      <c r="A32" s="31"/>
      <c r="B32" s="31"/>
      <c r="C32" s="34" t="s">
        <v>97</v>
      </c>
      <c r="D32" s="41"/>
      <c r="E32" s="41"/>
      <c r="F32" s="41"/>
      <c r="G32" s="41"/>
      <c r="H32" s="41"/>
      <c r="I32" s="57"/>
      <c r="J32" s="41">
        <f>Spending_determinants!$H$3*'Spending_RR£'!J30</f>
        <v>0</v>
      </c>
      <c r="K32" s="85" t="str">
        <f t="shared" si="4"/>
        <v>Additional pensions</v>
      </c>
    </row>
    <row r="33" spans="1:11">
      <c r="A33" s="31"/>
      <c r="B33" s="84" t="s">
        <v>273</v>
      </c>
      <c r="C33" s="59" t="s">
        <v>91</v>
      </c>
      <c r="D33" s="58"/>
      <c r="E33" s="58"/>
      <c r="F33" s="58"/>
      <c r="G33" s="58"/>
      <c r="H33" s="58"/>
      <c r="I33" s="58"/>
      <c r="J33" s="58"/>
      <c r="K33" s="85" t="str">
        <f>B33</f>
        <v>Working age benefits</v>
      </c>
    </row>
    <row r="34" spans="1:11">
      <c r="A34" s="31"/>
      <c r="B34" s="31"/>
      <c r="C34" s="34" t="s">
        <v>92</v>
      </c>
      <c r="D34" s="41">
        <f>Spending_determinants!$C$3*'Spending_RR£'!D32</f>
        <v>0</v>
      </c>
      <c r="E34" s="41">
        <f>Spending_determinants!$C$3*'Spending_RR£'!E32</f>
        <v>0</v>
      </c>
      <c r="F34" s="41">
        <f>Spending_determinants!$C$3*'Spending_RR£'!F32</f>
        <v>0</v>
      </c>
      <c r="G34" s="41">
        <f>Spending_determinants!$C$3*'Spending_RR£'!G32</f>
        <v>0</v>
      </c>
      <c r="H34" s="41">
        <f>Spending_determinants!$C$3*'Spending_RR£'!H32</f>
        <v>0</v>
      </c>
      <c r="I34" s="41">
        <f>Spending_determinants!$C$3*'Spending_RR£'!I32</f>
        <v>0</v>
      </c>
      <c r="J34" s="41">
        <f>Spending_determinants!$C$3*'Spending_RR£'!J32</f>
        <v>0</v>
      </c>
      <c r="K34" s="85" t="str">
        <f>K33</f>
        <v>Working age benefits</v>
      </c>
    </row>
    <row r="35" spans="1:11">
      <c r="A35" s="31"/>
      <c r="B35" s="31"/>
      <c r="C35" s="34" t="s">
        <v>93</v>
      </c>
      <c r="D35" s="41">
        <f>Spending_determinants!$D$3*'Spending_RR£'!D33</f>
        <v>0</v>
      </c>
      <c r="E35" s="41">
        <f>Spending_determinants!$D$3*'Spending_RR£'!E33</f>
        <v>0</v>
      </c>
      <c r="F35" s="41">
        <f>Spending_determinants!$D$3*'Spending_RR£'!F33</f>
        <v>0</v>
      </c>
      <c r="G35" s="41">
        <f>Spending_determinants!$D$3*'Spending_RR£'!G33</f>
        <v>0</v>
      </c>
      <c r="H35" s="41">
        <f>Spending_determinants!$D$3*'Spending_RR£'!H33</f>
        <v>0</v>
      </c>
      <c r="I35" s="41">
        <f>Spending_determinants!$D$3*'Spending_RR£'!I33</f>
        <v>0</v>
      </c>
      <c r="J35" s="41">
        <f>Spending_determinants!$D$3*'Spending_RR£'!J33</f>
        <v>0</v>
      </c>
      <c r="K35" s="85" t="str">
        <f>K34</f>
        <v>Working age benefits</v>
      </c>
    </row>
    <row r="36" spans="1:11">
      <c r="A36" s="31"/>
      <c r="B36" s="31"/>
      <c r="C36" s="34" t="s">
        <v>94</v>
      </c>
      <c r="D36" s="41">
        <f>Spending_determinants!$E$3*'Spending_RR£'!D34</f>
        <v>0</v>
      </c>
      <c r="E36" s="41">
        <f>Spending_determinants!$E$3*'Spending_RR£'!E34</f>
        <v>0</v>
      </c>
      <c r="F36" s="41">
        <f>Spending_determinants!$E$3*'Spending_RR£'!F34</f>
        <v>0</v>
      </c>
      <c r="G36" s="41">
        <f>Spending_determinants!$E$3*'Spending_RR£'!G34</f>
        <v>0</v>
      </c>
      <c r="H36" s="41">
        <f>Spending_determinants!$E$3*'Spending_RR£'!H34</f>
        <v>0</v>
      </c>
      <c r="I36" s="41">
        <f>Spending_determinants!$E$3*'Spending_RR£'!I34</f>
        <v>0</v>
      </c>
      <c r="J36" s="41">
        <f>Spending_determinants!$E$3*'Spending_RR£'!J34</f>
        <v>0</v>
      </c>
      <c r="K36" s="85" t="str">
        <f>K35</f>
        <v>Working age benefits</v>
      </c>
    </row>
    <row r="37" spans="1:11">
      <c r="A37" s="31"/>
      <c r="B37" s="31"/>
      <c r="C37" s="34" t="s">
        <v>95</v>
      </c>
      <c r="D37" s="41">
        <f>Spending_determinants!$F$3*'Spending_RR£'!D35</f>
        <v>0</v>
      </c>
      <c r="E37" s="41">
        <f>Spending_determinants!$F$3*'Spending_RR£'!E35</f>
        <v>0</v>
      </c>
      <c r="F37" s="41">
        <f>Spending_determinants!$F$3*'Spending_RR£'!F35</f>
        <v>0</v>
      </c>
      <c r="G37" s="41">
        <f>Spending_determinants!$F$3*'Spending_RR£'!G35</f>
        <v>0</v>
      </c>
      <c r="H37" s="41">
        <f>Spending_determinants!$F$3*'Spending_RR£'!H35</f>
        <v>0</v>
      </c>
      <c r="I37" s="41">
        <f>Spending_determinants!$F$3*'Spending_RR£'!I35</f>
        <v>0</v>
      </c>
      <c r="J37" s="41">
        <f>Spending_determinants!$F$3*'Spending_RR£'!J35</f>
        <v>0</v>
      </c>
      <c r="K37" s="85" t="str">
        <f>K36</f>
        <v>Working age benefits</v>
      </c>
    </row>
    <row r="38" spans="1:11">
      <c r="A38" s="31"/>
      <c r="B38" s="31"/>
      <c r="C38" s="34" t="s">
        <v>96</v>
      </c>
      <c r="D38" s="41">
        <f>Spending_determinants!$G$3*'Spending_RR£'!D36</f>
        <v>0</v>
      </c>
      <c r="E38" s="41">
        <f>Spending_determinants!$G$3*'Spending_RR£'!E36</f>
        <v>0</v>
      </c>
      <c r="F38" s="41">
        <f>Spending_determinants!$G$3*'Spending_RR£'!F36</f>
        <v>0</v>
      </c>
      <c r="G38" s="41">
        <f>Spending_determinants!$G$3*'Spending_RR£'!G36</f>
        <v>0</v>
      </c>
      <c r="H38" s="41">
        <f>Spending_determinants!$G$3*'Spending_RR£'!H36</f>
        <v>0</v>
      </c>
      <c r="I38" s="41">
        <f>Spending_determinants!$G$3*'Spending_RR£'!I36</f>
        <v>0</v>
      </c>
      <c r="J38" s="41">
        <f>Spending_determinants!$G$3*'Spending_RR£'!J36</f>
        <v>0</v>
      </c>
      <c r="K38" s="85" t="str">
        <f t="shared" ref="K38:K39" si="5">K37</f>
        <v>Working age benefits</v>
      </c>
    </row>
    <row r="39" spans="1:11">
      <c r="A39" s="31"/>
      <c r="B39" s="31"/>
      <c r="C39" s="34" t="s">
        <v>97</v>
      </c>
      <c r="D39" s="41"/>
      <c r="E39" s="41"/>
      <c r="F39" s="41"/>
      <c r="G39" s="41"/>
      <c r="H39" s="41"/>
      <c r="I39" s="57"/>
      <c r="J39" s="57">
        <f>Spending_determinants!$H$3*'Spending_RR£'!J37</f>
        <v>0</v>
      </c>
      <c r="K39" s="85" t="str">
        <f t="shared" si="5"/>
        <v>Working age benefits</v>
      </c>
    </row>
    <row r="40" spans="1:11">
      <c r="A40" s="31"/>
      <c r="B40" s="84" t="s">
        <v>274</v>
      </c>
      <c r="C40" s="59" t="s">
        <v>91</v>
      </c>
      <c r="D40" s="58"/>
      <c r="E40" s="58"/>
      <c r="F40" s="58"/>
      <c r="G40" s="58"/>
      <c r="H40" s="58"/>
      <c r="I40" s="41"/>
      <c r="J40" s="41"/>
      <c r="K40" s="85" t="str">
        <f>B40</f>
        <v>Other benefits</v>
      </c>
    </row>
    <row r="41" spans="1:11">
      <c r="A41" s="31"/>
      <c r="B41" s="31"/>
      <c r="C41" s="34" t="s">
        <v>92</v>
      </c>
      <c r="D41" s="41">
        <f>Spending_determinants!$C$3*'Spending_RR£'!D39</f>
        <v>0</v>
      </c>
      <c r="E41" s="41">
        <f>Spending_determinants!$C$3*'Spending_RR£'!E39</f>
        <v>0</v>
      </c>
      <c r="F41" s="41">
        <f>Spending_determinants!$C$3*'Spending_RR£'!F39</f>
        <v>0</v>
      </c>
      <c r="G41" s="41">
        <f>Spending_determinants!$C$3*'Spending_RR£'!G39</f>
        <v>0</v>
      </c>
      <c r="H41" s="41">
        <f>Spending_determinants!$C$3*'Spending_RR£'!H39</f>
        <v>0</v>
      </c>
      <c r="I41" s="41">
        <f>Spending_determinants!$C$3*'Spending_RR£'!I39</f>
        <v>0</v>
      </c>
      <c r="J41" s="41">
        <f>Spending_determinants!$C$3*'Spending_RR£'!J39</f>
        <v>0</v>
      </c>
      <c r="K41" s="85" t="str">
        <f>K40</f>
        <v>Other benefits</v>
      </c>
    </row>
    <row r="42" spans="1:11">
      <c r="A42" s="31"/>
      <c r="B42" s="31"/>
      <c r="C42" s="34" t="s">
        <v>93</v>
      </c>
      <c r="D42" s="41">
        <f>Spending_determinants!$D$3*'Spending_RR£'!D40</f>
        <v>0</v>
      </c>
      <c r="E42" s="41">
        <f>Spending_determinants!$D$3*'Spending_RR£'!E40</f>
        <v>0</v>
      </c>
      <c r="F42" s="41">
        <f>Spending_determinants!$D$3*'Spending_RR£'!F40</f>
        <v>0</v>
      </c>
      <c r="G42" s="41">
        <f>Spending_determinants!$D$3*'Spending_RR£'!G40</f>
        <v>0</v>
      </c>
      <c r="H42" s="41">
        <f>Spending_determinants!$D$3*'Spending_RR£'!H40</f>
        <v>0</v>
      </c>
      <c r="I42" s="41">
        <f>Spending_determinants!$D$3*'Spending_RR£'!I40</f>
        <v>0</v>
      </c>
      <c r="J42" s="41">
        <f>Spending_determinants!$D$3*'Spending_RR£'!J40</f>
        <v>0</v>
      </c>
      <c r="K42" s="85" t="str">
        <f>K41</f>
        <v>Other benefits</v>
      </c>
    </row>
    <row r="43" spans="1:11">
      <c r="A43" s="31"/>
      <c r="B43" s="31"/>
      <c r="C43" s="34" t="s">
        <v>94</v>
      </c>
      <c r="D43" s="41">
        <f>Spending_determinants!$E$3*'Spending_RR£'!D41</f>
        <v>0</v>
      </c>
      <c r="E43" s="41">
        <f>Spending_determinants!$E$3*'Spending_RR£'!E41</f>
        <v>0</v>
      </c>
      <c r="F43" s="41">
        <f>Spending_determinants!$E$3*'Spending_RR£'!F41</f>
        <v>0</v>
      </c>
      <c r="G43" s="41">
        <f>Spending_determinants!$E$3*'Spending_RR£'!G41</f>
        <v>0</v>
      </c>
      <c r="H43" s="41">
        <f>Spending_determinants!$E$3*'Spending_RR£'!H41</f>
        <v>0</v>
      </c>
      <c r="I43" s="41">
        <f>Spending_determinants!$E$3*'Spending_RR£'!I41</f>
        <v>0</v>
      </c>
      <c r="J43" s="41">
        <f>Spending_determinants!$E$3*'Spending_RR£'!J41</f>
        <v>0</v>
      </c>
      <c r="K43" s="85" t="str">
        <f>K42</f>
        <v>Other benefits</v>
      </c>
    </row>
    <row r="44" spans="1:11">
      <c r="A44" s="31"/>
      <c r="B44" s="31"/>
      <c r="C44" s="34" t="s">
        <v>95</v>
      </c>
      <c r="D44" s="41">
        <f>Spending_determinants!$F$3*'Spending_RR£'!D42</f>
        <v>0</v>
      </c>
      <c r="E44" s="41">
        <f>Spending_determinants!$F$3*'Spending_RR£'!E42</f>
        <v>0</v>
      </c>
      <c r="F44" s="41">
        <f>Spending_determinants!$F$3*'Spending_RR£'!F42</f>
        <v>0</v>
      </c>
      <c r="G44" s="41">
        <f>Spending_determinants!$F$3*'Spending_RR£'!G42</f>
        <v>0</v>
      </c>
      <c r="H44" s="41">
        <f>Spending_determinants!$F$3*'Spending_RR£'!H42</f>
        <v>0</v>
      </c>
      <c r="I44" s="41">
        <f>Spending_determinants!$F$3*'Spending_RR£'!I42</f>
        <v>0</v>
      </c>
      <c r="J44" s="41">
        <f>Spending_determinants!$F$3*'Spending_RR£'!J42</f>
        <v>0</v>
      </c>
      <c r="K44" s="85" t="str">
        <f>K43</f>
        <v>Other benefits</v>
      </c>
    </row>
    <row r="45" spans="1:11">
      <c r="A45" s="31"/>
      <c r="B45" s="31"/>
      <c r="C45" s="34" t="s">
        <v>96</v>
      </c>
      <c r="D45" s="41">
        <f>Spending_determinants!$G$3*'Spending_RR£'!D43</f>
        <v>0</v>
      </c>
      <c r="E45" s="41">
        <f>Spending_determinants!$G$3*'Spending_RR£'!E43</f>
        <v>0</v>
      </c>
      <c r="F45" s="41">
        <f>Spending_determinants!$G$3*'Spending_RR£'!F43</f>
        <v>0</v>
      </c>
      <c r="G45" s="41">
        <f>Spending_determinants!$G$3*'Spending_RR£'!G43</f>
        <v>0</v>
      </c>
      <c r="H45" s="41">
        <f>Spending_determinants!$G$3*'Spending_RR£'!H43</f>
        <v>0</v>
      </c>
      <c r="I45" s="41">
        <f>Spending_determinants!$G$3*'Spending_RR£'!I43</f>
        <v>0</v>
      </c>
      <c r="J45" s="41">
        <f>Spending_determinants!$G$3*'Spending_RR£'!J43</f>
        <v>0</v>
      </c>
      <c r="K45" s="85" t="str">
        <f t="shared" ref="K45:K46" si="6">K44</f>
        <v>Other benefits</v>
      </c>
    </row>
    <row r="46" spans="1:11">
      <c r="A46" s="31"/>
      <c r="B46" s="31"/>
      <c r="C46" s="34" t="s">
        <v>97</v>
      </c>
      <c r="D46" s="41"/>
      <c r="E46" s="41"/>
      <c r="F46" s="41"/>
      <c r="G46" s="41"/>
      <c r="H46" s="41"/>
      <c r="I46" s="57"/>
      <c r="J46" s="57">
        <f>Spending_determinants!$H$3*'Spending_RR£'!J44</f>
        <v>0</v>
      </c>
      <c r="K46" s="85" t="str">
        <f t="shared" si="6"/>
        <v>Other benefits</v>
      </c>
    </row>
    <row r="47" spans="1:11">
      <c r="A47" s="31"/>
      <c r="B47" s="84" t="s">
        <v>275</v>
      </c>
      <c r="C47" s="59" t="s">
        <v>91</v>
      </c>
      <c r="D47" s="58"/>
      <c r="E47" s="58"/>
      <c r="F47" s="58"/>
      <c r="G47" s="58"/>
      <c r="H47" s="58"/>
      <c r="I47" s="41"/>
      <c r="J47" s="41"/>
      <c r="K47" s="85" t="str">
        <f>B47</f>
        <v>Universal credit</v>
      </c>
    </row>
    <row r="48" spans="1:11">
      <c r="A48" s="31"/>
      <c r="B48" s="31"/>
      <c r="C48" s="34" t="s">
        <v>92</v>
      </c>
      <c r="D48" s="41">
        <f>Spending_determinants!$C$3*'Spending_RR£'!D46</f>
        <v>0</v>
      </c>
      <c r="E48" s="41">
        <f>Spending_determinants!$C$3*'Spending_RR£'!E46</f>
        <v>0</v>
      </c>
      <c r="F48" s="41">
        <f>Spending_determinants!$C$3*'Spending_RR£'!F46</f>
        <v>0</v>
      </c>
      <c r="G48" s="41">
        <f>Spending_determinants!$C$3*'Spending_RR£'!G46</f>
        <v>0</v>
      </c>
      <c r="H48" s="41">
        <f>Spending_determinants!$C$3*'Spending_RR£'!H46</f>
        <v>0</v>
      </c>
      <c r="I48" s="41">
        <f>Spending_determinants!$C$3*'Spending_RR£'!I46</f>
        <v>0</v>
      </c>
      <c r="J48" s="41">
        <f>Spending_determinants!$C$3*'Spending_RR£'!J46</f>
        <v>0</v>
      </c>
      <c r="K48" s="85" t="str">
        <f>K47</f>
        <v>Universal credit</v>
      </c>
    </row>
    <row r="49" spans="1:11">
      <c r="A49" s="31"/>
      <c r="B49" s="31"/>
      <c r="C49" s="34" t="s">
        <v>93</v>
      </c>
      <c r="D49" s="41">
        <f>Spending_determinants!$D$3*'Spending_RR£'!D47</f>
        <v>0</v>
      </c>
      <c r="E49" s="41">
        <f>Spending_determinants!$D$3*'Spending_RR£'!E47</f>
        <v>0</v>
      </c>
      <c r="F49" s="41">
        <f>Spending_determinants!$D$3*'Spending_RR£'!F47</f>
        <v>0</v>
      </c>
      <c r="G49" s="41">
        <f>Spending_determinants!$D$3*'Spending_RR£'!G47</f>
        <v>0</v>
      </c>
      <c r="H49" s="41">
        <f>Spending_determinants!$D$3*'Spending_RR£'!H47</f>
        <v>0</v>
      </c>
      <c r="I49" s="41">
        <f>Spending_determinants!$D$3*'Spending_RR£'!I47</f>
        <v>0</v>
      </c>
      <c r="J49" s="41">
        <f>Spending_determinants!$D$3*'Spending_RR£'!J47</f>
        <v>0</v>
      </c>
      <c r="K49" s="85" t="str">
        <f>K48</f>
        <v>Universal credit</v>
      </c>
    </row>
    <row r="50" spans="1:11">
      <c r="A50" s="31"/>
      <c r="B50" s="31"/>
      <c r="C50" s="34" t="s">
        <v>94</v>
      </c>
      <c r="D50" s="41">
        <f>Spending_determinants!$E$3*'Spending_RR£'!D48</f>
        <v>0</v>
      </c>
      <c r="E50" s="41">
        <f>Spending_determinants!$E$3*'Spending_RR£'!E48</f>
        <v>0</v>
      </c>
      <c r="F50" s="41">
        <f>Spending_determinants!$E$3*'Spending_RR£'!F48</f>
        <v>0</v>
      </c>
      <c r="G50" s="41">
        <f>Spending_determinants!$E$3*'Spending_RR£'!G48</f>
        <v>0</v>
      </c>
      <c r="H50" s="41">
        <f>Spending_determinants!$E$3*'Spending_RR£'!H48</f>
        <v>0</v>
      </c>
      <c r="I50" s="41">
        <f>Spending_determinants!$E$3*'Spending_RR£'!I48</f>
        <v>0</v>
      </c>
      <c r="J50" s="41">
        <f>Spending_determinants!$E$3*'Spending_RR£'!J48</f>
        <v>0</v>
      </c>
      <c r="K50" s="85" t="str">
        <f>K49</f>
        <v>Universal credit</v>
      </c>
    </row>
    <row r="51" spans="1:11">
      <c r="A51" s="31"/>
      <c r="B51" s="31"/>
      <c r="C51" s="34" t="s">
        <v>95</v>
      </c>
      <c r="D51" s="41">
        <f>Spending_determinants!$F$3*'Spending_RR£'!D49</f>
        <v>0</v>
      </c>
      <c r="E51" s="41">
        <f>Spending_determinants!$F$3*'Spending_RR£'!E49</f>
        <v>0</v>
      </c>
      <c r="F51" s="41">
        <f>Spending_determinants!$F$3*'Spending_RR£'!F49</f>
        <v>0</v>
      </c>
      <c r="G51" s="41">
        <f>Spending_determinants!$F$3*'Spending_RR£'!G49</f>
        <v>0</v>
      </c>
      <c r="H51" s="41">
        <f>Spending_determinants!$F$3*'Spending_RR£'!H49</f>
        <v>0</v>
      </c>
      <c r="I51" s="41">
        <f>Spending_determinants!$F$3*'Spending_RR£'!I49</f>
        <v>0</v>
      </c>
      <c r="J51" s="41">
        <f>Spending_determinants!$F$3*'Spending_RR£'!J49</f>
        <v>0</v>
      </c>
      <c r="K51" s="85" t="str">
        <f>K50</f>
        <v>Universal credit</v>
      </c>
    </row>
    <row r="52" spans="1:11">
      <c r="A52" s="31"/>
      <c r="B52" s="31"/>
      <c r="C52" s="34" t="s">
        <v>96</v>
      </c>
      <c r="D52" s="41">
        <f>Spending_determinants!$G$3*'Spending_RR£'!D50</f>
        <v>0</v>
      </c>
      <c r="E52" s="41">
        <f>Spending_determinants!$G$3*'Spending_RR£'!E50</f>
        <v>0</v>
      </c>
      <c r="F52" s="41">
        <f>Spending_determinants!$G$3*'Spending_RR£'!F50</f>
        <v>0</v>
      </c>
      <c r="G52" s="41">
        <f>Spending_determinants!$G$3*'Spending_RR£'!G50</f>
        <v>0</v>
      </c>
      <c r="H52" s="41">
        <f>Spending_determinants!$G$3*'Spending_RR£'!H50</f>
        <v>0</v>
      </c>
      <c r="I52" s="41">
        <f>Spending_determinants!$G$3*'Spending_RR£'!I50</f>
        <v>0</v>
      </c>
      <c r="J52" s="41">
        <f>Spending_determinants!$G$3*'Spending_RR£'!J50</f>
        <v>0</v>
      </c>
      <c r="K52" s="85" t="str">
        <f t="shared" ref="K52:K53" si="7">K51</f>
        <v>Universal credit</v>
      </c>
    </row>
    <row r="53" spans="1:11">
      <c r="A53" s="31"/>
      <c r="B53" s="31"/>
      <c r="C53" s="34" t="s">
        <v>97</v>
      </c>
      <c r="D53" s="41"/>
      <c r="E53" s="41"/>
      <c r="F53" s="41"/>
      <c r="G53" s="41"/>
      <c r="H53" s="41"/>
      <c r="I53" s="57"/>
      <c r="J53" s="57">
        <f>Spending_determinants!$H$3*'Spending_RR£'!J51</f>
        <v>0</v>
      </c>
      <c r="K53" s="85" t="str">
        <f t="shared" si="7"/>
        <v>Universal credit</v>
      </c>
    </row>
    <row r="54" spans="1:11">
      <c r="A54" s="31" t="s">
        <v>259</v>
      </c>
      <c r="B54" s="84" t="s">
        <v>139</v>
      </c>
      <c r="C54" s="59" t="s">
        <v>91</v>
      </c>
      <c r="D54" s="58"/>
      <c r="E54" s="58"/>
      <c r="F54" s="58"/>
      <c r="G54" s="58"/>
      <c r="H54" s="58"/>
      <c r="I54" s="41"/>
      <c r="J54" s="41"/>
      <c r="K54" s="85" t="str">
        <f>B54</f>
        <v>Unfunded public sector pensions</v>
      </c>
    </row>
    <row r="55" spans="1:11">
      <c r="A55" s="31"/>
      <c r="B55" s="31"/>
      <c r="C55" s="34" t="s">
        <v>92</v>
      </c>
      <c r="D55" s="41">
        <f>Spending_determinants!$C$4*'Spending_RR£'!D53</f>
        <v>0</v>
      </c>
      <c r="E55" s="41">
        <f>Spending_determinants!$C$4*'Spending_RR£'!E53</f>
        <v>0</v>
      </c>
      <c r="F55" s="41">
        <f>Spending_determinants!$C$4*'Spending_RR£'!F53</f>
        <v>0</v>
      </c>
      <c r="G55" s="41">
        <f>Spending_determinants!$C$4*'Spending_RR£'!G53</f>
        <v>0</v>
      </c>
      <c r="H55" s="41">
        <f>Spending_determinants!$C$4*'Spending_RR£'!H53</f>
        <v>0</v>
      </c>
      <c r="I55" s="41">
        <f>Spending_determinants!$C$4*'Spending_RR£'!I53</f>
        <v>0</v>
      </c>
      <c r="J55" s="41">
        <f>Spending_determinants!$C$4*'Spending_RR£'!J53</f>
        <v>0</v>
      </c>
      <c r="K55" s="85" t="str">
        <f>K54</f>
        <v>Unfunded public sector pensions</v>
      </c>
    </row>
    <row r="56" spans="1:11">
      <c r="A56" s="31"/>
      <c r="B56" s="31"/>
      <c r="C56" s="34" t="s">
        <v>93</v>
      </c>
      <c r="D56" s="41">
        <f>Spending_determinants!$D$4*'Spending_RR£'!D54</f>
        <v>0</v>
      </c>
      <c r="E56" s="41">
        <f>Spending_determinants!$D$4*'Spending_RR£'!E54</f>
        <v>0</v>
      </c>
      <c r="F56" s="41">
        <f>Spending_determinants!$D$4*'Spending_RR£'!F54</f>
        <v>0</v>
      </c>
      <c r="G56" s="41">
        <f>Spending_determinants!$D$4*'Spending_RR£'!G54</f>
        <v>0</v>
      </c>
      <c r="H56" s="41">
        <f>Spending_determinants!$D$4*'Spending_RR£'!H54</f>
        <v>0</v>
      </c>
      <c r="I56" s="41">
        <f>Spending_determinants!$D$4*'Spending_RR£'!I54</f>
        <v>0</v>
      </c>
      <c r="J56" s="41">
        <f>Spending_determinants!$D$4*'Spending_RR£'!J54</f>
        <v>0</v>
      </c>
      <c r="K56" s="85" t="str">
        <f>K55</f>
        <v>Unfunded public sector pensions</v>
      </c>
    </row>
    <row r="57" spans="1:11">
      <c r="A57" s="31"/>
      <c r="B57" s="31"/>
      <c r="C57" s="34" t="s">
        <v>94</v>
      </c>
      <c r="D57" s="41">
        <f>Spending_determinants!$E$4*'Spending_RR£'!D55</f>
        <v>0</v>
      </c>
      <c r="E57" s="41">
        <f>Spending_determinants!$E$4*'Spending_RR£'!E55</f>
        <v>0</v>
      </c>
      <c r="F57" s="41">
        <f>Spending_determinants!$E$4*'Spending_RR£'!F55</f>
        <v>0</v>
      </c>
      <c r="G57" s="41">
        <f>Spending_determinants!$E$4*'Spending_RR£'!G55</f>
        <v>0</v>
      </c>
      <c r="H57" s="41">
        <f>Spending_determinants!$E$4*'Spending_RR£'!H55</f>
        <v>0</v>
      </c>
      <c r="I57" s="41">
        <f>Spending_determinants!$E$4*'Spending_RR£'!I55</f>
        <v>0</v>
      </c>
      <c r="J57" s="41">
        <f>Spending_determinants!$E$4*'Spending_RR£'!J55</f>
        <v>0</v>
      </c>
      <c r="K57" s="85" t="str">
        <f>K56</f>
        <v>Unfunded public sector pensions</v>
      </c>
    </row>
    <row r="58" spans="1:11">
      <c r="A58" s="31"/>
      <c r="B58" s="31"/>
      <c r="C58" s="34" t="s">
        <v>95</v>
      </c>
      <c r="D58" s="41">
        <f>Spending_determinants!$F$4*'Spending_RR£'!D56</f>
        <v>0</v>
      </c>
      <c r="E58" s="41">
        <f>Spending_determinants!$F$4*'Spending_RR£'!E56</f>
        <v>0</v>
      </c>
      <c r="F58" s="41">
        <f>Spending_determinants!$F$4*'Spending_RR£'!F56</f>
        <v>0</v>
      </c>
      <c r="G58" s="41">
        <f>Spending_determinants!$F$4*'Spending_RR£'!G56</f>
        <v>0</v>
      </c>
      <c r="H58" s="41">
        <f>Spending_determinants!$F$4*'Spending_RR£'!H56</f>
        <v>0</v>
      </c>
      <c r="I58" s="41">
        <f>Spending_determinants!$F$4*'Spending_RR£'!I56</f>
        <v>0</v>
      </c>
      <c r="J58" s="41">
        <f>Spending_determinants!$F$4*'Spending_RR£'!J56</f>
        <v>0</v>
      </c>
      <c r="K58" s="85" t="str">
        <f>K57</f>
        <v>Unfunded public sector pensions</v>
      </c>
    </row>
    <row r="59" spans="1:11">
      <c r="A59" s="31"/>
      <c r="B59" s="31"/>
      <c r="C59" s="34" t="s">
        <v>96</v>
      </c>
      <c r="D59" s="41">
        <f>Spending_determinants!$G$4*'Spending_RR£'!D57</f>
        <v>0</v>
      </c>
      <c r="E59" s="41">
        <f>Spending_determinants!$G$4*'Spending_RR£'!E57</f>
        <v>0</v>
      </c>
      <c r="F59" s="41">
        <f>Spending_determinants!$G$4*'Spending_RR£'!F57</f>
        <v>0</v>
      </c>
      <c r="G59" s="41">
        <f>Spending_determinants!$G$4*'Spending_RR£'!G57</f>
        <v>0</v>
      </c>
      <c r="H59" s="41">
        <f>Spending_determinants!$G$4*'Spending_RR£'!H57</f>
        <v>0</v>
      </c>
      <c r="I59" s="41">
        <f>Spending_determinants!$G$4*'Spending_RR£'!I57</f>
        <v>0</v>
      </c>
      <c r="J59" s="41">
        <f>Spending_determinants!$G$4*'Spending_RR£'!J57</f>
        <v>0</v>
      </c>
      <c r="K59" s="85" t="str">
        <f t="shared" ref="K59:K60" si="8">K58</f>
        <v>Unfunded public sector pensions</v>
      </c>
    </row>
    <row r="60" spans="1:11">
      <c r="A60" s="31"/>
      <c r="B60" s="31"/>
      <c r="C60" s="34" t="s">
        <v>97</v>
      </c>
      <c r="D60" s="41"/>
      <c r="E60" s="41"/>
      <c r="F60" s="41"/>
      <c r="G60" s="41"/>
      <c r="H60" s="41"/>
      <c r="I60" s="41"/>
      <c r="J60" s="41">
        <f>Spending_determinants!$H$4*'Spending_RR£'!J58</f>
        <v>0</v>
      </c>
      <c r="K60" s="85" t="str">
        <f t="shared" si="8"/>
        <v>Unfunded public sector pensions</v>
      </c>
    </row>
    <row r="61" spans="1:11">
      <c r="A61" s="31" t="s">
        <v>276</v>
      </c>
      <c r="B61" s="84" t="s">
        <v>272</v>
      </c>
      <c r="C61" s="59" t="s">
        <v>91</v>
      </c>
      <c r="D61" s="58"/>
      <c r="E61" s="58"/>
      <c r="F61" s="58"/>
      <c r="G61" s="58"/>
      <c r="H61" s="58"/>
      <c r="I61" s="58"/>
      <c r="J61" s="58"/>
      <c r="K61" s="85" t="str">
        <f>B61</f>
        <v>Additional pensions</v>
      </c>
    </row>
    <row r="62" spans="1:11">
      <c r="A62" s="31"/>
      <c r="B62" s="31"/>
      <c r="C62" s="34" t="s">
        <v>92</v>
      </c>
      <c r="D62" s="41">
        <f>Spending_determinants!$C$5*'Spending_RR£'!D60</f>
        <v>0</v>
      </c>
      <c r="E62" s="41">
        <f>Spending_determinants!$C$5*'Spending_RR£'!E60</f>
        <v>0</v>
      </c>
      <c r="F62" s="41">
        <f>Spending_determinants!$C$5*'Spending_RR£'!F60</f>
        <v>0</v>
      </c>
      <c r="G62" s="41">
        <f>Spending_determinants!$C$5*'Spending_RR£'!G60</f>
        <v>0</v>
      </c>
      <c r="H62" s="41">
        <f>Spending_determinants!$C$5*'Spending_RR£'!H60</f>
        <v>0</v>
      </c>
      <c r="I62" s="41">
        <f>Spending_determinants!$C$5*'Spending_RR£'!I60</f>
        <v>0</v>
      </c>
      <c r="J62" s="41">
        <f>Spending_determinants!$C$5*'Spending_RR£'!J60</f>
        <v>0</v>
      </c>
      <c r="K62" s="85" t="str">
        <f>K61</f>
        <v>Additional pensions</v>
      </c>
    </row>
    <row r="63" spans="1:11">
      <c r="A63" s="31"/>
      <c r="B63" s="31"/>
      <c r="C63" s="34" t="s">
        <v>93</v>
      </c>
      <c r="D63" s="41">
        <f>Spending_determinants!$D$5*'Spending_RR£'!D61</f>
        <v>0</v>
      </c>
      <c r="E63" s="41">
        <f>Spending_determinants!$D$5*'Spending_RR£'!E61</f>
        <v>0</v>
      </c>
      <c r="F63" s="41">
        <f>Spending_determinants!$D$5*'Spending_RR£'!F61</f>
        <v>0</v>
      </c>
      <c r="G63" s="41">
        <f>Spending_determinants!$D$5*'Spending_RR£'!G61</f>
        <v>0</v>
      </c>
      <c r="H63" s="41">
        <f>Spending_determinants!$D$5*'Spending_RR£'!H61</f>
        <v>0</v>
      </c>
      <c r="I63" s="41">
        <f>Spending_determinants!$D$5*'Spending_RR£'!I61</f>
        <v>0</v>
      </c>
      <c r="J63" s="41">
        <f>Spending_determinants!$D$5*'Spending_RR£'!J61</f>
        <v>0</v>
      </c>
      <c r="K63" s="85" t="str">
        <f>K62</f>
        <v>Additional pensions</v>
      </c>
    </row>
    <row r="64" spans="1:11">
      <c r="A64" s="31"/>
      <c r="B64" s="31"/>
      <c r="C64" s="34" t="s">
        <v>94</v>
      </c>
      <c r="D64" s="41">
        <f>Spending_determinants!$E$5*'Spending_RR£'!D62</f>
        <v>0</v>
      </c>
      <c r="E64" s="41">
        <f>Spending_determinants!$E$5*'Spending_RR£'!E62</f>
        <v>0</v>
      </c>
      <c r="F64" s="41">
        <f>Spending_determinants!$E$5*'Spending_RR£'!F62</f>
        <v>0</v>
      </c>
      <c r="G64" s="41">
        <f>Spending_determinants!$E$5*'Spending_RR£'!G62</f>
        <v>0</v>
      </c>
      <c r="H64" s="41">
        <f>Spending_determinants!$E$5*'Spending_RR£'!H62</f>
        <v>0</v>
      </c>
      <c r="I64" s="41">
        <f>Spending_determinants!$E$5*'Spending_RR£'!I62</f>
        <v>0</v>
      </c>
      <c r="J64" s="41">
        <f>Spending_determinants!$E$5*'Spending_RR£'!J62</f>
        <v>0</v>
      </c>
      <c r="K64" s="85" t="str">
        <f>K63</f>
        <v>Additional pensions</v>
      </c>
    </row>
    <row r="65" spans="1:11">
      <c r="A65" s="31"/>
      <c r="B65" s="31"/>
      <c r="C65" s="34" t="s">
        <v>95</v>
      </c>
      <c r="D65" s="41">
        <f>Spending_determinants!$F$5*'Spending_RR£'!D63</f>
        <v>0</v>
      </c>
      <c r="E65" s="41">
        <f>Spending_determinants!$F$5*'Spending_RR£'!E63</f>
        <v>0</v>
      </c>
      <c r="F65" s="41">
        <f>Spending_determinants!$F$5*'Spending_RR£'!F63</f>
        <v>0</v>
      </c>
      <c r="G65" s="41">
        <f>Spending_determinants!$F$5*'Spending_RR£'!G63</f>
        <v>0</v>
      </c>
      <c r="H65" s="41">
        <f>Spending_determinants!$F$5*'Spending_RR£'!H63</f>
        <v>0</v>
      </c>
      <c r="I65" s="41">
        <f>Spending_determinants!$F$5*'Spending_RR£'!I63</f>
        <v>0</v>
      </c>
      <c r="J65" s="41">
        <f>Spending_determinants!$F$5*'Spending_RR£'!J63</f>
        <v>0</v>
      </c>
      <c r="K65" s="85" t="str">
        <f>K64</f>
        <v>Additional pensions</v>
      </c>
    </row>
    <row r="66" spans="1:11">
      <c r="A66" s="31"/>
      <c r="B66" s="31"/>
      <c r="C66" s="34" t="s">
        <v>96</v>
      </c>
      <c r="D66" s="41">
        <f>Spending_determinants!$G$5*'Spending_RR£'!D64</f>
        <v>0</v>
      </c>
      <c r="E66" s="41">
        <f>Spending_determinants!$G$5*'Spending_RR£'!E64</f>
        <v>0</v>
      </c>
      <c r="F66" s="41">
        <f>Spending_determinants!$G$5*'Spending_RR£'!F64</f>
        <v>0</v>
      </c>
      <c r="G66" s="41">
        <f>Spending_determinants!$G$5*'Spending_RR£'!G64</f>
        <v>0</v>
      </c>
      <c r="H66" s="41">
        <f>Spending_determinants!$G$5*'Spending_RR£'!H64</f>
        <v>0</v>
      </c>
      <c r="I66" s="41">
        <f>Spending_determinants!$G$5*'Spending_RR£'!I64</f>
        <v>0</v>
      </c>
      <c r="J66" s="41">
        <f>Spending_determinants!$G$5*'Spending_RR£'!J64</f>
        <v>0</v>
      </c>
      <c r="K66" s="85" t="str">
        <f t="shared" ref="K66:K67" si="9">K65</f>
        <v>Additional pensions</v>
      </c>
    </row>
    <row r="67" spans="1:11">
      <c r="A67" s="31"/>
      <c r="B67" s="31"/>
      <c r="C67" s="34" t="s">
        <v>97</v>
      </c>
      <c r="D67" s="41"/>
      <c r="E67" s="41"/>
      <c r="F67" s="41"/>
      <c r="G67" s="41"/>
      <c r="H67" s="41"/>
      <c r="I67" s="41"/>
      <c r="J67" s="41">
        <f>Spending_determinants!$H$5*'Spending_RR£'!J65</f>
        <v>0</v>
      </c>
      <c r="K67" s="85" t="str">
        <f t="shared" si="9"/>
        <v>Additional pensions</v>
      </c>
    </row>
    <row r="68" spans="1:11">
      <c r="A68" s="31" t="s">
        <v>286</v>
      </c>
      <c r="B68" s="84" t="s">
        <v>271</v>
      </c>
      <c r="C68" s="59" t="s">
        <v>91</v>
      </c>
      <c r="D68" s="58"/>
      <c r="E68" s="58"/>
      <c r="F68" s="58"/>
      <c r="G68" s="58"/>
      <c r="H68" s="58"/>
      <c r="I68" s="58"/>
      <c r="J68" s="58"/>
      <c r="K68" s="85" t="str">
        <f>B68</f>
        <v>State pensions</v>
      </c>
    </row>
    <row r="69" spans="1:11">
      <c r="A69" s="31"/>
      <c r="B69" s="31"/>
      <c r="C69" s="34" t="s">
        <v>92</v>
      </c>
      <c r="D69" s="41">
        <f>Spending_determinants!$C$6*'Spending_RR£'!D67</f>
        <v>0</v>
      </c>
      <c r="E69" s="41">
        <f>Spending_determinants!$C$6*'Spending_RR£'!E67</f>
        <v>0</v>
      </c>
      <c r="F69" s="41">
        <f>Spending_determinants!$C$6*'Spending_RR£'!F67</f>
        <v>0</v>
      </c>
      <c r="G69" s="41">
        <f>Spending_determinants!$C$6*'Spending_RR£'!G67</f>
        <v>0</v>
      </c>
      <c r="H69" s="41">
        <f>Spending_determinants!$C$6*'Spending_RR£'!H67</f>
        <v>0</v>
      </c>
      <c r="I69" s="41">
        <f>Spending_determinants!$C$6*'Spending_RR£'!I67</f>
        <v>0</v>
      </c>
      <c r="J69" s="41">
        <f>Spending_determinants!$C$6*'Spending_RR£'!J67</f>
        <v>0</v>
      </c>
      <c r="K69" s="85" t="str">
        <f>K68</f>
        <v>State pensions</v>
      </c>
    </row>
    <row r="70" spans="1:11">
      <c r="A70" s="31"/>
      <c r="B70" s="31"/>
      <c r="C70" s="34" t="s">
        <v>93</v>
      </c>
      <c r="D70" s="41">
        <f>Spending_determinants!$D$6*'Spending_RR£'!D68</f>
        <v>0</v>
      </c>
      <c r="E70" s="41">
        <f>Spending_determinants!$D$6*'Spending_RR£'!E68</f>
        <v>0</v>
      </c>
      <c r="F70" s="41">
        <f>Spending_determinants!$D$6*'Spending_RR£'!F68</f>
        <v>0</v>
      </c>
      <c r="G70" s="41">
        <f>Spending_determinants!$D$6*'Spending_RR£'!G68</f>
        <v>0</v>
      </c>
      <c r="H70" s="41">
        <f>Spending_determinants!$D$6*'Spending_RR£'!H68</f>
        <v>0</v>
      </c>
      <c r="I70" s="41">
        <f>Spending_determinants!$D$6*'Spending_RR£'!I68</f>
        <v>0</v>
      </c>
      <c r="J70" s="41">
        <f>Spending_determinants!$D$6*'Spending_RR£'!J68</f>
        <v>0</v>
      </c>
      <c r="K70" s="85" t="str">
        <f>K69</f>
        <v>State pensions</v>
      </c>
    </row>
    <row r="71" spans="1:11">
      <c r="A71" s="31"/>
      <c r="B71" s="31"/>
      <c r="C71" s="34" t="s">
        <v>94</v>
      </c>
      <c r="D71" s="41">
        <f>Spending_determinants!$E$6*'Spending_RR£'!D69</f>
        <v>0</v>
      </c>
      <c r="E71" s="41">
        <f>Spending_determinants!$E$6*'Spending_RR£'!E69</f>
        <v>0</v>
      </c>
      <c r="F71" s="41">
        <f>Spending_determinants!$E$6*'Spending_RR£'!F69</f>
        <v>0</v>
      </c>
      <c r="G71" s="41">
        <f>Spending_determinants!$E$6*'Spending_RR£'!G69</f>
        <v>0</v>
      </c>
      <c r="H71" s="41">
        <f>Spending_determinants!$E$6*'Spending_RR£'!H69</f>
        <v>0</v>
      </c>
      <c r="I71" s="41">
        <f>Spending_determinants!$E$6*'Spending_RR£'!I69</f>
        <v>0</v>
      </c>
      <c r="J71" s="41">
        <f>Spending_determinants!$E$6*'Spending_RR£'!J69</f>
        <v>0</v>
      </c>
      <c r="K71" s="85" t="str">
        <f>K70</f>
        <v>State pensions</v>
      </c>
    </row>
    <row r="72" spans="1:11">
      <c r="A72" s="31"/>
      <c r="B72" s="31"/>
      <c r="C72" s="34" t="s">
        <v>95</v>
      </c>
      <c r="D72" s="41">
        <f>Spending_determinants!$F$6*'Spending_RR£'!D70</f>
        <v>0</v>
      </c>
      <c r="E72" s="41">
        <f>Spending_determinants!$F$6*'Spending_RR£'!E70</f>
        <v>0</v>
      </c>
      <c r="F72" s="41">
        <f>Spending_determinants!$F$6*'Spending_RR£'!F70</f>
        <v>0</v>
      </c>
      <c r="G72" s="41">
        <f>Spending_determinants!$F$6*'Spending_RR£'!G70</f>
        <v>0</v>
      </c>
      <c r="H72" s="41">
        <f>Spending_determinants!$F$6*'Spending_RR£'!H70</f>
        <v>0</v>
      </c>
      <c r="I72" s="41">
        <f>Spending_determinants!$F$6*'Spending_RR£'!I70</f>
        <v>0</v>
      </c>
      <c r="J72" s="41">
        <f>Spending_determinants!$F$6*'Spending_RR£'!J70</f>
        <v>0</v>
      </c>
      <c r="K72" s="85" t="str">
        <f>K71</f>
        <v>State pensions</v>
      </c>
    </row>
    <row r="73" spans="1:11">
      <c r="A73" s="31"/>
      <c r="B73" s="31"/>
      <c r="C73" s="34" t="s">
        <v>96</v>
      </c>
      <c r="D73" s="41">
        <f>Spending_determinants!$G$6*'Spending_RR£'!D71</f>
        <v>0</v>
      </c>
      <c r="E73" s="41">
        <f>Spending_determinants!$G$6*'Spending_RR£'!E71</f>
        <v>0</v>
      </c>
      <c r="F73" s="41">
        <f>Spending_determinants!$G$6*'Spending_RR£'!F71</f>
        <v>0</v>
      </c>
      <c r="G73" s="41">
        <f>Spending_determinants!$G$6*'Spending_RR£'!G71</f>
        <v>0</v>
      </c>
      <c r="H73" s="41">
        <f>Spending_determinants!$G$6*'Spending_RR£'!H71</f>
        <v>0</v>
      </c>
      <c r="I73" s="41">
        <f>Spending_determinants!$G$6*'Spending_RR£'!I71</f>
        <v>0</v>
      </c>
      <c r="J73" s="41">
        <f>Spending_determinants!$G$6*'Spending_RR£'!J71</f>
        <v>0</v>
      </c>
      <c r="K73" s="85" t="str">
        <f t="shared" ref="K73:K74" si="10">K72</f>
        <v>State pensions</v>
      </c>
    </row>
    <row r="74" spans="1:11">
      <c r="A74" s="31"/>
      <c r="B74" s="31"/>
      <c r="C74" s="34" t="s">
        <v>97</v>
      </c>
      <c r="D74" s="41"/>
      <c r="E74" s="41"/>
      <c r="F74" s="41"/>
      <c r="G74" s="41"/>
      <c r="H74" s="41"/>
      <c r="I74" s="41"/>
      <c r="J74" s="41">
        <f>Spending_determinants!$H$6*'Spending_RR£'!J72</f>
        <v>0</v>
      </c>
      <c r="K74" s="85" t="str">
        <f t="shared" si="10"/>
        <v>State pensions</v>
      </c>
    </row>
    <row r="75" spans="1:11">
      <c r="A75" s="31"/>
      <c r="B75" s="84" t="s">
        <v>273</v>
      </c>
      <c r="C75" s="59" t="s">
        <v>91</v>
      </c>
      <c r="D75" s="58"/>
      <c r="E75" s="58"/>
      <c r="F75" s="58"/>
      <c r="G75" s="58"/>
      <c r="H75" s="58"/>
      <c r="I75" s="58"/>
      <c r="J75" s="58"/>
      <c r="K75" s="85" t="str">
        <f>B75</f>
        <v>Working age benefits</v>
      </c>
    </row>
    <row r="76" spans="1:11">
      <c r="A76" s="31"/>
      <c r="B76" s="31"/>
      <c r="C76" s="34" t="s">
        <v>92</v>
      </c>
      <c r="D76" s="41">
        <f>Spending_determinants!$C$6*'Spending_RR£'!D74</f>
        <v>0</v>
      </c>
      <c r="E76" s="41">
        <f>Spending_determinants!$C$6*'Spending_RR£'!E74</f>
        <v>0</v>
      </c>
      <c r="F76" s="41">
        <f>Spending_determinants!$C$6*'Spending_RR£'!F74</f>
        <v>0</v>
      </c>
      <c r="G76" s="41">
        <f>Spending_determinants!$C$6*'Spending_RR£'!G74</f>
        <v>0</v>
      </c>
      <c r="H76" s="41">
        <f>Spending_determinants!$C$6*'Spending_RR£'!H74</f>
        <v>0</v>
      </c>
      <c r="I76" s="41">
        <f>Spending_determinants!$C$6*'Spending_RR£'!I74</f>
        <v>0</v>
      </c>
      <c r="J76" s="41">
        <f>Spending_determinants!$C$6*'Spending_RR£'!J74</f>
        <v>0</v>
      </c>
      <c r="K76" s="85" t="str">
        <f>K75</f>
        <v>Working age benefits</v>
      </c>
    </row>
    <row r="77" spans="1:11">
      <c r="A77" s="31"/>
      <c r="B77" s="31"/>
      <c r="C77" s="34" t="s">
        <v>93</v>
      </c>
      <c r="D77" s="41">
        <f>Spending_determinants!$D$6*'Spending_RR£'!D75</f>
        <v>0</v>
      </c>
      <c r="E77" s="41">
        <f>Spending_determinants!$D$6*'Spending_RR£'!E75</f>
        <v>0</v>
      </c>
      <c r="F77" s="41">
        <f>Spending_determinants!$D$6*'Spending_RR£'!F75</f>
        <v>0</v>
      </c>
      <c r="G77" s="41">
        <f>Spending_determinants!$D$6*'Spending_RR£'!G75</f>
        <v>0</v>
      </c>
      <c r="H77" s="41">
        <f>Spending_determinants!$D$6*'Spending_RR£'!H75</f>
        <v>0</v>
      </c>
      <c r="I77" s="41">
        <f>Spending_determinants!$D$6*'Spending_RR£'!I75</f>
        <v>0</v>
      </c>
      <c r="J77" s="41">
        <f>Spending_determinants!$D$6*'Spending_RR£'!J75</f>
        <v>0</v>
      </c>
      <c r="K77" s="85" t="str">
        <f>K76</f>
        <v>Working age benefits</v>
      </c>
    </row>
    <row r="78" spans="1:11">
      <c r="A78" s="31"/>
      <c r="B78" s="31"/>
      <c r="C78" s="34" t="s">
        <v>94</v>
      </c>
      <c r="D78" s="41">
        <f>Spending_determinants!$E$6*'Spending_RR£'!D76</f>
        <v>0</v>
      </c>
      <c r="E78" s="41">
        <f>Spending_determinants!$E$6*'Spending_RR£'!E76</f>
        <v>0</v>
      </c>
      <c r="F78" s="41">
        <f>Spending_determinants!$E$6*'Spending_RR£'!F76</f>
        <v>0</v>
      </c>
      <c r="G78" s="41">
        <f>Spending_determinants!$E$6*'Spending_RR£'!G76</f>
        <v>0</v>
      </c>
      <c r="H78" s="41">
        <f>Spending_determinants!$E$6*'Spending_RR£'!H76</f>
        <v>0</v>
      </c>
      <c r="I78" s="41">
        <f>Spending_determinants!$E$6*'Spending_RR£'!I76</f>
        <v>0</v>
      </c>
      <c r="J78" s="41">
        <f>Spending_determinants!$E$6*'Spending_RR£'!J76</f>
        <v>0</v>
      </c>
      <c r="K78" s="85" t="str">
        <f>K77</f>
        <v>Working age benefits</v>
      </c>
    </row>
    <row r="79" spans="1:11">
      <c r="A79" s="31"/>
      <c r="B79" s="31"/>
      <c r="C79" s="34" t="s">
        <v>95</v>
      </c>
      <c r="D79" s="41">
        <f>Spending_determinants!$F$6*'Spending_RR£'!D77</f>
        <v>0</v>
      </c>
      <c r="E79" s="41">
        <f>Spending_determinants!$F$6*'Spending_RR£'!E77</f>
        <v>0</v>
      </c>
      <c r="F79" s="41">
        <f>Spending_determinants!$F$6*'Spending_RR£'!F77</f>
        <v>0</v>
      </c>
      <c r="G79" s="41">
        <f>Spending_determinants!$F$6*'Spending_RR£'!G77</f>
        <v>0</v>
      </c>
      <c r="H79" s="41">
        <f>Spending_determinants!$F$6*'Spending_RR£'!H77</f>
        <v>0</v>
      </c>
      <c r="I79" s="41">
        <f>Spending_determinants!$F$6*'Spending_RR£'!I77</f>
        <v>0</v>
      </c>
      <c r="J79" s="41">
        <f>Spending_determinants!$F$6*'Spending_RR£'!J77</f>
        <v>0</v>
      </c>
      <c r="K79" s="85" t="str">
        <f>K78</f>
        <v>Working age benefits</v>
      </c>
    </row>
    <row r="80" spans="1:11">
      <c r="A80" s="31"/>
      <c r="B80" s="31"/>
      <c r="C80" s="34" t="s">
        <v>96</v>
      </c>
      <c r="D80" s="41">
        <f>Spending_determinants!$G$6*'Spending_RR£'!D78</f>
        <v>0</v>
      </c>
      <c r="E80" s="41">
        <f>Spending_determinants!$G$6*'Spending_RR£'!E78</f>
        <v>0</v>
      </c>
      <c r="F80" s="41">
        <f>Spending_determinants!$G$6*'Spending_RR£'!F78</f>
        <v>0</v>
      </c>
      <c r="G80" s="41">
        <f>Spending_determinants!$G$6*'Spending_RR£'!G78</f>
        <v>0</v>
      </c>
      <c r="H80" s="41">
        <f>Spending_determinants!$G$6*'Spending_RR£'!H78</f>
        <v>0</v>
      </c>
      <c r="I80" s="41">
        <f>Spending_determinants!$G$6*'Spending_RR£'!I78</f>
        <v>0</v>
      </c>
      <c r="J80" s="41">
        <f>Spending_determinants!$G$6*'Spending_RR£'!J78</f>
        <v>0</v>
      </c>
      <c r="K80" s="85" t="str">
        <f t="shared" ref="K80:K81" si="11">K79</f>
        <v>Working age benefits</v>
      </c>
    </row>
    <row r="81" spans="1:11">
      <c r="A81" s="31"/>
      <c r="B81" s="31"/>
      <c r="C81" s="34" t="s">
        <v>97</v>
      </c>
      <c r="D81" s="41"/>
      <c r="E81" s="41"/>
      <c r="F81" s="41"/>
      <c r="G81" s="41"/>
      <c r="H81" s="41"/>
      <c r="I81" s="41"/>
      <c r="J81" s="41">
        <f>Spending_determinants!$H$6*'Spending_RR£'!J79</f>
        <v>0</v>
      </c>
      <c r="K81" s="85" t="str">
        <f t="shared" si="11"/>
        <v>Working age benefits</v>
      </c>
    </row>
    <row r="82" spans="1:11">
      <c r="A82" s="31"/>
      <c r="B82" s="84" t="s">
        <v>274</v>
      </c>
      <c r="C82" s="59" t="s">
        <v>91</v>
      </c>
      <c r="D82" s="58"/>
      <c r="E82" s="58"/>
      <c r="F82" s="58"/>
      <c r="G82" s="58"/>
      <c r="H82" s="58"/>
      <c r="I82" s="58"/>
      <c r="J82" s="58"/>
      <c r="K82" s="85" t="str">
        <f>B82</f>
        <v>Other benefits</v>
      </c>
    </row>
    <row r="83" spans="1:11">
      <c r="A83" s="31"/>
      <c r="B83" s="31"/>
      <c r="C83" s="34" t="s">
        <v>92</v>
      </c>
      <c r="D83" s="41">
        <f>Spending_determinants!$C$6*'Spending_RR£'!D81</f>
        <v>0</v>
      </c>
      <c r="E83" s="41">
        <f>Spending_determinants!$C$6*'Spending_RR£'!E81</f>
        <v>0</v>
      </c>
      <c r="F83" s="41">
        <f>Spending_determinants!$C$6*'Spending_RR£'!F81</f>
        <v>0</v>
      </c>
      <c r="G83" s="41">
        <f>Spending_determinants!$C$6*'Spending_RR£'!G81</f>
        <v>0</v>
      </c>
      <c r="H83" s="41">
        <f>Spending_determinants!$C$6*'Spending_RR£'!H81</f>
        <v>0</v>
      </c>
      <c r="I83" s="41">
        <f>Spending_determinants!$C$6*'Spending_RR£'!I81</f>
        <v>0</v>
      </c>
      <c r="J83" s="41">
        <f>Spending_determinants!$C$6*'Spending_RR£'!J81</f>
        <v>0</v>
      </c>
      <c r="K83" s="85" t="str">
        <f>K82</f>
        <v>Other benefits</v>
      </c>
    </row>
    <row r="84" spans="1:11">
      <c r="A84" s="31"/>
      <c r="B84" s="31"/>
      <c r="C84" s="34" t="s">
        <v>93</v>
      </c>
      <c r="D84" s="41">
        <f>Spending_determinants!$D$6*'Spending_RR£'!D82</f>
        <v>0</v>
      </c>
      <c r="E84" s="41">
        <f>Spending_determinants!$D$6*'Spending_RR£'!E82</f>
        <v>0</v>
      </c>
      <c r="F84" s="41">
        <f>Spending_determinants!$D$6*'Spending_RR£'!F82</f>
        <v>0</v>
      </c>
      <c r="G84" s="41">
        <f>Spending_determinants!$D$6*'Spending_RR£'!G82</f>
        <v>0</v>
      </c>
      <c r="H84" s="41">
        <f>Spending_determinants!$D$6*'Spending_RR£'!H82</f>
        <v>0</v>
      </c>
      <c r="I84" s="41">
        <f>Spending_determinants!$D$6*'Spending_RR£'!I82</f>
        <v>0</v>
      </c>
      <c r="J84" s="41">
        <f>Spending_determinants!$D$6*'Spending_RR£'!J82</f>
        <v>0</v>
      </c>
      <c r="K84" s="85" t="str">
        <f>K83</f>
        <v>Other benefits</v>
      </c>
    </row>
    <row r="85" spans="1:11">
      <c r="A85" s="31"/>
      <c r="B85" s="31"/>
      <c r="C85" s="34" t="s">
        <v>94</v>
      </c>
      <c r="D85" s="41">
        <f>Spending_determinants!$E$6*'Spending_RR£'!D83</f>
        <v>0</v>
      </c>
      <c r="E85" s="41">
        <f>Spending_determinants!$E$6*'Spending_RR£'!E83</f>
        <v>0</v>
      </c>
      <c r="F85" s="41">
        <f>Spending_determinants!$E$6*'Spending_RR£'!F83</f>
        <v>0</v>
      </c>
      <c r="G85" s="41">
        <f>Spending_determinants!$E$6*'Spending_RR£'!G83</f>
        <v>0</v>
      </c>
      <c r="H85" s="41">
        <f>Spending_determinants!$E$6*'Spending_RR£'!H83</f>
        <v>0</v>
      </c>
      <c r="I85" s="41">
        <f>Spending_determinants!$E$6*'Spending_RR£'!I83</f>
        <v>0</v>
      </c>
      <c r="J85" s="41">
        <f>Spending_determinants!$E$6*'Spending_RR£'!J83</f>
        <v>0</v>
      </c>
      <c r="K85" s="85" t="str">
        <f>K84</f>
        <v>Other benefits</v>
      </c>
    </row>
    <row r="86" spans="1:11">
      <c r="A86" s="31"/>
      <c r="B86" s="31"/>
      <c r="C86" s="34" t="s">
        <v>95</v>
      </c>
      <c r="D86" s="41">
        <f>Spending_determinants!$F$6*'Spending_RR£'!D84</f>
        <v>0</v>
      </c>
      <c r="E86" s="41">
        <f>Spending_determinants!$F$6*'Spending_RR£'!E84</f>
        <v>0</v>
      </c>
      <c r="F86" s="41">
        <f>Spending_determinants!$F$6*'Spending_RR£'!F84</f>
        <v>0</v>
      </c>
      <c r="G86" s="41">
        <f>Spending_determinants!$F$6*'Spending_RR£'!G84</f>
        <v>0</v>
      </c>
      <c r="H86" s="41">
        <f>Spending_determinants!$F$6*'Spending_RR£'!H84</f>
        <v>0</v>
      </c>
      <c r="I86" s="41">
        <f>Spending_determinants!$F$6*'Spending_RR£'!I84</f>
        <v>0</v>
      </c>
      <c r="J86" s="41">
        <f>Spending_determinants!$F$6*'Spending_RR£'!J84</f>
        <v>0</v>
      </c>
      <c r="K86" s="85" t="str">
        <f>K85</f>
        <v>Other benefits</v>
      </c>
    </row>
    <row r="87" spans="1:11">
      <c r="A87" s="31"/>
      <c r="B87" s="31"/>
      <c r="C87" s="34" t="s">
        <v>96</v>
      </c>
      <c r="D87" s="41">
        <f>Spending_determinants!$G$6*'Spending_RR£'!D85</f>
        <v>0</v>
      </c>
      <c r="E87" s="41">
        <f>Spending_determinants!$G$6*'Spending_RR£'!E85</f>
        <v>0</v>
      </c>
      <c r="F87" s="41">
        <f>Spending_determinants!$G$6*'Spending_RR£'!F85</f>
        <v>0</v>
      </c>
      <c r="G87" s="41">
        <f>Spending_determinants!$G$6*'Spending_RR£'!G85</f>
        <v>0</v>
      </c>
      <c r="H87" s="41">
        <f>Spending_determinants!$G$6*'Spending_RR£'!H85</f>
        <v>0</v>
      </c>
      <c r="I87" s="41">
        <f>Spending_determinants!$G$6*'Spending_RR£'!I85</f>
        <v>0</v>
      </c>
      <c r="J87" s="41">
        <f>Spending_determinants!$G$6*'Spending_RR£'!J85</f>
        <v>0</v>
      </c>
      <c r="K87" s="85" t="str">
        <f t="shared" ref="K87:K88" si="12">K86</f>
        <v>Other benefits</v>
      </c>
    </row>
    <row r="88" spans="1:11">
      <c r="A88" s="31"/>
      <c r="B88" s="31"/>
      <c r="C88" s="34" t="s">
        <v>97</v>
      </c>
      <c r="D88" s="41"/>
      <c r="E88" s="41"/>
      <c r="F88" s="41"/>
      <c r="G88" s="41"/>
      <c r="H88" s="41"/>
      <c r="I88" s="41"/>
      <c r="J88" s="41">
        <f>Spending_determinants!$H$6*'Spending_RR£'!J86</f>
        <v>0</v>
      </c>
      <c r="K88" s="85" t="str">
        <f t="shared" si="12"/>
        <v>Other benefits</v>
      </c>
    </row>
    <row r="89" spans="1:11">
      <c r="A89" s="31"/>
      <c r="B89" s="84" t="s">
        <v>275</v>
      </c>
      <c r="C89" s="59" t="s">
        <v>91</v>
      </c>
      <c r="D89" s="58"/>
      <c r="E89" s="58"/>
      <c r="F89" s="58"/>
      <c r="G89" s="58"/>
      <c r="H89" s="58"/>
      <c r="I89" s="58"/>
      <c r="J89" s="58"/>
      <c r="K89" s="85" t="str">
        <f>B89</f>
        <v>Universal credit</v>
      </c>
    </row>
    <row r="90" spans="1:11">
      <c r="A90" s="31"/>
      <c r="B90" s="31"/>
      <c r="C90" s="34" t="s">
        <v>92</v>
      </c>
      <c r="D90" s="41">
        <f>Spending_determinants!$C$6*'Spending_RR£'!D88</f>
        <v>0</v>
      </c>
      <c r="E90" s="41">
        <f>Spending_determinants!$C$6*'Spending_RR£'!E88</f>
        <v>0</v>
      </c>
      <c r="F90" s="41">
        <f>Spending_determinants!$C$6*'Spending_RR£'!F88</f>
        <v>0</v>
      </c>
      <c r="G90" s="41">
        <f>Spending_determinants!$C$6*'Spending_RR£'!G88</f>
        <v>0</v>
      </c>
      <c r="H90" s="41">
        <f>Spending_determinants!$C$6*'Spending_RR£'!H88</f>
        <v>0</v>
      </c>
      <c r="I90" s="41">
        <f>Spending_determinants!$C$6*'Spending_RR£'!I88</f>
        <v>0</v>
      </c>
      <c r="J90" s="41">
        <f>Spending_determinants!$C$6*'Spending_RR£'!J88</f>
        <v>0</v>
      </c>
      <c r="K90" s="85" t="str">
        <f>K89</f>
        <v>Universal credit</v>
      </c>
    </row>
    <row r="91" spans="1:11">
      <c r="A91" s="31"/>
      <c r="B91" s="31"/>
      <c r="C91" s="34" t="s">
        <v>93</v>
      </c>
      <c r="D91" s="41">
        <f>Spending_determinants!$D$6*'Spending_RR£'!D89</f>
        <v>0</v>
      </c>
      <c r="E91" s="41">
        <f>Spending_determinants!$D$6*'Spending_RR£'!E89</f>
        <v>0</v>
      </c>
      <c r="F91" s="41">
        <f>Spending_determinants!$D$6*'Spending_RR£'!F89</f>
        <v>0</v>
      </c>
      <c r="G91" s="41">
        <f>Spending_determinants!$D$6*'Spending_RR£'!G89</f>
        <v>0</v>
      </c>
      <c r="H91" s="41">
        <f>Spending_determinants!$D$6*'Spending_RR£'!H89</f>
        <v>0</v>
      </c>
      <c r="I91" s="41">
        <f>Spending_determinants!$D$6*'Spending_RR£'!I89</f>
        <v>0</v>
      </c>
      <c r="J91" s="41">
        <f>Spending_determinants!$D$6*'Spending_RR£'!J89</f>
        <v>0</v>
      </c>
      <c r="K91" s="85" t="str">
        <f>K90</f>
        <v>Universal credit</v>
      </c>
    </row>
    <row r="92" spans="1:11">
      <c r="A92" s="31"/>
      <c r="B92" s="31"/>
      <c r="C92" s="34" t="s">
        <v>94</v>
      </c>
      <c r="D92" s="41">
        <f>Spending_determinants!$E$6*'Spending_RR£'!D90</f>
        <v>0</v>
      </c>
      <c r="E92" s="41">
        <f>Spending_determinants!$E$6*'Spending_RR£'!E90</f>
        <v>0</v>
      </c>
      <c r="F92" s="41">
        <f>Spending_determinants!$E$6*'Spending_RR£'!F90</f>
        <v>0</v>
      </c>
      <c r="G92" s="41">
        <f>Spending_determinants!$E$6*'Spending_RR£'!G90</f>
        <v>0</v>
      </c>
      <c r="H92" s="41">
        <f>Spending_determinants!$E$6*'Spending_RR£'!H90</f>
        <v>0</v>
      </c>
      <c r="I92" s="41">
        <f>Spending_determinants!$E$6*'Spending_RR£'!I90</f>
        <v>0</v>
      </c>
      <c r="J92" s="41">
        <f>Spending_determinants!$E$6*'Spending_RR£'!J90</f>
        <v>0</v>
      </c>
      <c r="K92" s="85" t="str">
        <f>K91</f>
        <v>Universal credit</v>
      </c>
    </row>
    <row r="93" spans="1:11">
      <c r="A93" s="31"/>
      <c r="B93" s="31"/>
      <c r="C93" s="34" t="s">
        <v>95</v>
      </c>
      <c r="D93" s="41">
        <f>Spending_determinants!$F$6*'Spending_RR£'!D91</f>
        <v>0</v>
      </c>
      <c r="E93" s="41">
        <f>Spending_determinants!$F$6*'Spending_RR£'!E91</f>
        <v>0</v>
      </c>
      <c r="F93" s="41">
        <f>Spending_determinants!$F$6*'Spending_RR£'!F91</f>
        <v>0</v>
      </c>
      <c r="G93" s="41">
        <f>Spending_determinants!$F$6*'Spending_RR£'!G91</f>
        <v>0</v>
      </c>
      <c r="H93" s="41">
        <f>Spending_determinants!$F$6*'Spending_RR£'!H91</f>
        <v>0</v>
      </c>
      <c r="I93" s="41">
        <f>Spending_determinants!$F$6*'Spending_RR£'!I91</f>
        <v>0</v>
      </c>
      <c r="J93" s="41">
        <f>Spending_determinants!$F$6*'Spending_RR£'!J91</f>
        <v>0</v>
      </c>
      <c r="K93" s="85" t="str">
        <f>K92</f>
        <v>Universal credit</v>
      </c>
    </row>
    <row r="94" spans="1:11">
      <c r="A94" s="31"/>
      <c r="B94" s="31"/>
      <c r="C94" s="34" t="s">
        <v>96</v>
      </c>
      <c r="D94" s="41">
        <f>Spending_determinants!$G$6*'Spending_RR£'!D92</f>
        <v>0</v>
      </c>
      <c r="E94" s="41">
        <f>Spending_determinants!$G$6*'Spending_RR£'!E92</f>
        <v>0</v>
      </c>
      <c r="F94" s="41">
        <f>Spending_determinants!$G$6*'Spending_RR£'!F92</f>
        <v>0</v>
      </c>
      <c r="G94" s="41">
        <f>Spending_determinants!$G$6*'Spending_RR£'!G92</f>
        <v>0</v>
      </c>
      <c r="H94" s="41">
        <f>Spending_determinants!$G$6*'Spending_RR£'!H92</f>
        <v>0</v>
      </c>
      <c r="I94" s="41">
        <f>Spending_determinants!$G$6*'Spending_RR£'!I92</f>
        <v>0</v>
      </c>
      <c r="J94" s="41">
        <f>Spending_determinants!$G$6*'Spending_RR£'!J92</f>
        <v>0</v>
      </c>
      <c r="K94" s="85" t="str">
        <f t="shared" ref="K94:K95" si="13">K93</f>
        <v>Universal credit</v>
      </c>
    </row>
    <row r="95" spans="1:11">
      <c r="A95" s="31"/>
      <c r="B95" s="31"/>
      <c r="C95" s="34" t="s">
        <v>97</v>
      </c>
      <c r="D95" s="41"/>
      <c r="E95" s="41"/>
      <c r="F95" s="41"/>
      <c r="G95" s="41"/>
      <c r="H95" s="41"/>
      <c r="I95" s="41"/>
      <c r="J95" s="41">
        <f>Spending_determinants!$H$6*'Spending_RR£'!J93</f>
        <v>0</v>
      </c>
      <c r="K95" s="85" t="str">
        <f t="shared" si="13"/>
        <v>Universal credit</v>
      </c>
    </row>
    <row r="96" spans="1:11">
      <c r="A96" s="31" t="s">
        <v>287</v>
      </c>
      <c r="B96" s="84" t="s">
        <v>139</v>
      </c>
      <c r="C96" s="59" t="s">
        <v>91</v>
      </c>
      <c r="D96" s="58"/>
      <c r="E96" s="58"/>
      <c r="F96" s="58"/>
      <c r="G96" s="58"/>
      <c r="H96" s="58"/>
      <c r="I96" s="58"/>
      <c r="J96" s="58"/>
      <c r="K96" s="85" t="str">
        <f>B96</f>
        <v>Unfunded public sector pensions</v>
      </c>
    </row>
    <row r="97" spans="1:11">
      <c r="A97" s="31"/>
      <c r="B97" s="31"/>
      <c r="C97" s="34" t="s">
        <v>92</v>
      </c>
      <c r="D97" s="41">
        <f>Spending_determinants!$C$7*'Spending_RR£'!D95</f>
        <v>0</v>
      </c>
      <c r="E97" s="41">
        <f>Spending_determinants!$C$7*'Spending_RR£'!E95</f>
        <v>1.2477995131854993E-11</v>
      </c>
      <c r="F97" s="41">
        <f>Spending_determinants!$C$7*'Spending_RR£'!F95</f>
        <v>1.2848332106630899E-11</v>
      </c>
      <c r="G97" s="41">
        <f>Spending_determinants!$C$7*'Spending_RR£'!G95</f>
        <v>1.3229660388378552E-11</v>
      </c>
      <c r="H97" s="41">
        <f>Spending_determinants!$C$7*'Spending_RR£'!H95</f>
        <v>1.3622306190350141E-11</v>
      </c>
      <c r="I97" s="41">
        <f>Spending_determinants!$C$7*'Spending_RR£'!I95</f>
        <v>1.419827717381866E-11</v>
      </c>
      <c r="J97" s="41">
        <f>Spending_determinants!$C$7*'Spending_RR£'!J95</f>
        <v>1.4735341681740397E-11</v>
      </c>
      <c r="K97" s="85" t="str">
        <f>K96</f>
        <v>Unfunded public sector pensions</v>
      </c>
    </row>
    <row r="98" spans="1:11">
      <c r="A98" s="31"/>
      <c r="B98" s="31"/>
      <c r="C98" s="34" t="s">
        <v>93</v>
      </c>
      <c r="D98" s="41">
        <f>Spending_determinants!$D$7*'Spending_RR£'!D96</f>
        <v>0</v>
      </c>
      <c r="E98" s="41">
        <f>Spending_determinants!$D$7*'Spending_RR£'!E96</f>
        <v>0</v>
      </c>
      <c r="F98" s="41">
        <f>Spending_determinants!$D$7*'Spending_RR£'!F96</f>
        <v>0</v>
      </c>
      <c r="G98" s="41">
        <f>Spending_determinants!$D$7*'Spending_RR£'!G96</f>
        <v>0</v>
      </c>
      <c r="H98" s="41">
        <f>Spending_determinants!$D$7*'Spending_RR£'!H96</f>
        <v>0</v>
      </c>
      <c r="I98" s="41">
        <f>Spending_determinants!$D$7*'Spending_RR£'!I96</f>
        <v>0</v>
      </c>
      <c r="J98" s="41">
        <f>Spending_determinants!$D$7*'Spending_RR£'!J96</f>
        <v>0</v>
      </c>
      <c r="K98" s="85" t="str">
        <f>K97</f>
        <v>Unfunded public sector pensions</v>
      </c>
    </row>
    <row r="99" spans="1:11">
      <c r="A99" s="31"/>
      <c r="B99" s="31"/>
      <c r="C99" s="34" t="s">
        <v>94</v>
      </c>
      <c r="D99" s="41">
        <f>Spending_determinants!$E$7*'Spending_RR£'!D97</f>
        <v>0</v>
      </c>
      <c r="E99" s="41">
        <f>Spending_determinants!$E$7*'Spending_RR£'!E97</f>
        <v>0</v>
      </c>
      <c r="F99" s="41">
        <f>Spending_determinants!$E$7*'Spending_RR£'!F97</f>
        <v>0</v>
      </c>
      <c r="G99" s="41">
        <f>Spending_determinants!$E$7*'Spending_RR£'!G97</f>
        <v>0</v>
      </c>
      <c r="H99" s="41">
        <f>Spending_determinants!$E$7*'Spending_RR£'!H97</f>
        <v>0</v>
      </c>
      <c r="I99" s="41">
        <f>Spending_determinants!$E$7*'Spending_RR£'!I97</f>
        <v>0</v>
      </c>
      <c r="J99" s="41">
        <f>Spending_determinants!$E$7*'Spending_RR£'!J97</f>
        <v>0</v>
      </c>
      <c r="K99" s="85" t="str">
        <f>K98</f>
        <v>Unfunded public sector pensions</v>
      </c>
    </row>
    <row r="100" spans="1:11">
      <c r="A100" s="31"/>
      <c r="B100" s="31"/>
      <c r="C100" s="34" t="s">
        <v>95</v>
      </c>
      <c r="D100" s="41">
        <f>Spending_determinants!$F$7*'Spending_RR£'!D98</f>
        <v>0</v>
      </c>
      <c r="E100" s="41">
        <f>Spending_determinants!$F$7*'Spending_RR£'!E98</f>
        <v>0</v>
      </c>
      <c r="F100" s="41">
        <f>Spending_determinants!$F$7*'Spending_RR£'!F98</f>
        <v>0</v>
      </c>
      <c r="G100" s="41">
        <f>Spending_determinants!$F$7*'Spending_RR£'!G98</f>
        <v>0</v>
      </c>
      <c r="H100" s="41">
        <f>Spending_determinants!$F$7*'Spending_RR£'!H98</f>
        <v>0</v>
      </c>
      <c r="I100" s="41">
        <f>Spending_determinants!$F$7*'Spending_RR£'!I98</f>
        <v>0</v>
      </c>
      <c r="J100" s="41">
        <f>Spending_determinants!$F$7*'Spending_RR£'!J98</f>
        <v>0</v>
      </c>
      <c r="K100" s="85" t="str">
        <f>K99</f>
        <v>Unfunded public sector pensions</v>
      </c>
    </row>
    <row r="101" spans="1:11">
      <c r="A101" s="31"/>
      <c r="B101" s="31"/>
      <c r="C101" s="34" t="s">
        <v>96</v>
      </c>
      <c r="D101" s="41">
        <f>Spending_determinants!$G$7*'Spending_RR£'!D99</f>
        <v>0</v>
      </c>
      <c r="E101" s="41">
        <f>Spending_determinants!$G$7*'Spending_RR£'!E99</f>
        <v>0</v>
      </c>
      <c r="F101" s="41">
        <f>Spending_determinants!$G$7*'Spending_RR£'!F99</f>
        <v>0</v>
      </c>
      <c r="G101" s="41">
        <f>Spending_determinants!$G$7*'Spending_RR£'!G99</f>
        <v>0</v>
      </c>
      <c r="H101" s="41">
        <f>Spending_determinants!$G$7*'Spending_RR£'!H99</f>
        <v>0</v>
      </c>
      <c r="I101" s="41">
        <f>Spending_determinants!$G$7*'Spending_RR£'!I99</f>
        <v>0</v>
      </c>
      <c r="J101" s="41">
        <f>Spending_determinants!$G$7*'Spending_RR£'!J99</f>
        <v>0</v>
      </c>
      <c r="K101" s="85" t="str">
        <f t="shared" ref="K101:K102" si="14">K100</f>
        <v>Unfunded public sector pensions</v>
      </c>
    </row>
    <row r="102" spans="1:11">
      <c r="A102" s="31"/>
      <c r="B102" s="31"/>
      <c r="C102" s="34" t="s">
        <v>97</v>
      </c>
      <c r="D102" s="41"/>
      <c r="E102" s="41"/>
      <c r="F102" s="41"/>
      <c r="G102" s="41"/>
      <c r="H102" s="41"/>
      <c r="I102" s="41"/>
      <c r="J102" s="41">
        <f>Spending_determinants!$H$7*'Spending_RR£'!J100</f>
        <v>-1.5124455655104454E-11</v>
      </c>
      <c r="K102" s="85" t="str">
        <f t="shared" si="14"/>
        <v>Unfunded public sector pensions</v>
      </c>
    </row>
    <row r="103" spans="1:11">
      <c r="A103" s="31" t="s">
        <v>261</v>
      </c>
      <c r="B103" s="84" t="s">
        <v>271</v>
      </c>
      <c r="C103" s="59" t="s">
        <v>91</v>
      </c>
      <c r="D103" s="58"/>
      <c r="E103" s="58"/>
      <c r="F103" s="58"/>
      <c r="G103" s="58"/>
      <c r="H103" s="58"/>
      <c r="I103" s="58"/>
      <c r="J103" s="58"/>
      <c r="K103" s="85" t="str">
        <f>B103</f>
        <v>State pensions</v>
      </c>
    </row>
    <row r="104" spans="1:11">
      <c r="A104" s="31"/>
      <c r="B104" s="31"/>
      <c r="C104" s="34" t="s">
        <v>92</v>
      </c>
      <c r="D104" s="41">
        <f>Spending_determinants!$C$8*'Spending_RR£'!D102</f>
        <v>0</v>
      </c>
      <c r="E104" s="41">
        <f>Spending_determinants!$C$8*'Spending_RR£'!E102</f>
        <v>0</v>
      </c>
      <c r="F104" s="41">
        <f>Spending_determinants!$C$8*'Spending_RR£'!F102</f>
        <v>0</v>
      </c>
      <c r="G104" s="41">
        <f>Spending_determinants!$C$8*'Spending_RR£'!G102</f>
        <v>0</v>
      </c>
      <c r="H104" s="41">
        <f>Spending_determinants!$C$8*'Spending_RR£'!H102</f>
        <v>0</v>
      </c>
      <c r="I104" s="41">
        <f>Spending_determinants!$C$8*'Spending_RR£'!I102</f>
        <v>0</v>
      </c>
      <c r="J104" s="41">
        <f>Spending_determinants!$C$8*'Spending_RR£'!J102</f>
        <v>0</v>
      </c>
      <c r="K104" s="85" t="str">
        <f>K103</f>
        <v>State pensions</v>
      </c>
    </row>
    <row r="105" spans="1:11">
      <c r="A105" s="31"/>
      <c r="B105" s="31"/>
      <c r="C105" s="34" t="s">
        <v>93</v>
      </c>
      <c r="D105" s="41">
        <f>Spending_determinants!$D$8*'Spending_RR£'!D103</f>
        <v>0</v>
      </c>
      <c r="E105" s="41">
        <f>Spending_determinants!$D$8*'Spending_RR£'!E103</f>
        <v>0</v>
      </c>
      <c r="F105" s="41">
        <f>Spending_determinants!$D$8*'Spending_RR£'!F103</f>
        <v>0</v>
      </c>
      <c r="G105" s="41">
        <f>Spending_determinants!$D$8*'Spending_RR£'!G103</f>
        <v>0</v>
      </c>
      <c r="H105" s="41">
        <f>Spending_determinants!$D$8*'Spending_RR£'!H103</f>
        <v>0</v>
      </c>
      <c r="I105" s="41">
        <f>Spending_determinants!$D$8*'Spending_RR£'!I103</f>
        <v>0</v>
      </c>
      <c r="J105" s="41">
        <f>Spending_determinants!$D$8*'Spending_RR£'!J103</f>
        <v>0</v>
      </c>
      <c r="K105" s="85" t="str">
        <f>K104</f>
        <v>State pensions</v>
      </c>
    </row>
    <row r="106" spans="1:11">
      <c r="A106" s="31"/>
      <c r="B106" s="31"/>
      <c r="C106" s="34" t="s">
        <v>94</v>
      </c>
      <c r="D106" s="41">
        <f>Spending_determinants!$E$8*'Spending_RR£'!D104</f>
        <v>0</v>
      </c>
      <c r="E106" s="41">
        <f>Spending_determinants!$E$8*'Spending_RR£'!E104</f>
        <v>0</v>
      </c>
      <c r="F106" s="41">
        <f>Spending_determinants!$E$8*'Spending_RR£'!F104</f>
        <v>0</v>
      </c>
      <c r="G106" s="41">
        <f>Spending_determinants!$E$8*'Spending_RR£'!G104</f>
        <v>0</v>
      </c>
      <c r="H106" s="41">
        <f>Spending_determinants!$E$8*'Spending_RR£'!H104</f>
        <v>0</v>
      </c>
      <c r="I106" s="41">
        <f>Spending_determinants!$E$8*'Spending_RR£'!I104</f>
        <v>0</v>
      </c>
      <c r="J106" s="41">
        <f>Spending_determinants!$E$8*'Spending_RR£'!J104</f>
        <v>0</v>
      </c>
      <c r="K106" s="85" t="str">
        <f>K105</f>
        <v>State pensions</v>
      </c>
    </row>
    <row r="107" spans="1:11">
      <c r="A107" s="31"/>
      <c r="B107" s="31"/>
      <c r="C107" s="34" t="s">
        <v>95</v>
      </c>
      <c r="D107" s="41">
        <f>Spending_determinants!$F$8*'Spending_RR£'!D105</f>
        <v>0</v>
      </c>
      <c r="E107" s="41">
        <f>Spending_determinants!$F$8*'Spending_RR£'!E105</f>
        <v>0</v>
      </c>
      <c r="F107" s="41">
        <f>Spending_determinants!$F$8*'Spending_RR£'!F105</f>
        <v>0</v>
      </c>
      <c r="G107" s="41">
        <f>Spending_determinants!$F$8*'Spending_RR£'!G105</f>
        <v>0</v>
      </c>
      <c r="H107" s="41">
        <f>Spending_determinants!$F$8*'Spending_RR£'!H105</f>
        <v>0</v>
      </c>
      <c r="I107" s="41">
        <f>Spending_determinants!$F$8*'Spending_RR£'!I105</f>
        <v>0</v>
      </c>
      <c r="J107" s="41">
        <f>Spending_determinants!$F$8*'Spending_RR£'!J105</f>
        <v>0</v>
      </c>
      <c r="K107" s="85" t="str">
        <f>K106</f>
        <v>State pensions</v>
      </c>
    </row>
    <row r="108" spans="1:11">
      <c r="A108" s="31"/>
      <c r="B108" s="31"/>
      <c r="C108" s="34" t="s">
        <v>96</v>
      </c>
      <c r="D108" s="41">
        <f>Spending_determinants!$G$8*'Spending_RR£'!D106</f>
        <v>0</v>
      </c>
      <c r="E108" s="41">
        <f>Spending_determinants!$G$8*'Spending_RR£'!E106</f>
        <v>0</v>
      </c>
      <c r="F108" s="41">
        <f>Spending_determinants!$G$8*'Spending_RR£'!F106</f>
        <v>0</v>
      </c>
      <c r="G108" s="41">
        <f>Spending_determinants!$G$8*'Spending_RR£'!G106</f>
        <v>0</v>
      </c>
      <c r="H108" s="41">
        <f>Spending_determinants!$G$8*'Spending_RR£'!H106</f>
        <v>0</v>
      </c>
      <c r="I108" s="41">
        <f>Spending_determinants!$G$8*'Spending_RR£'!I106</f>
        <v>0</v>
      </c>
      <c r="J108" s="41">
        <f>Spending_determinants!$G$8*'Spending_RR£'!J106</f>
        <v>0</v>
      </c>
      <c r="K108" s="85" t="str">
        <f t="shared" ref="K108:K109" si="15">K107</f>
        <v>State pensions</v>
      </c>
    </row>
    <row r="109" spans="1:11">
      <c r="A109" s="31"/>
      <c r="B109" s="31"/>
      <c r="C109" s="34" t="s">
        <v>97</v>
      </c>
      <c r="D109" s="41"/>
      <c r="E109" s="41"/>
      <c r="F109" s="41"/>
      <c r="G109" s="41"/>
      <c r="H109" s="41"/>
      <c r="I109" s="41"/>
      <c r="J109" s="41">
        <f>Spending_determinants!$H$8*'Spending_RR£'!J107</f>
        <v>0</v>
      </c>
      <c r="K109" s="85" t="str">
        <f t="shared" si="15"/>
        <v>State pensions</v>
      </c>
    </row>
    <row r="110" spans="1:11">
      <c r="A110" s="31"/>
      <c r="B110" s="84" t="s">
        <v>274</v>
      </c>
      <c r="C110" s="59" t="s">
        <v>91</v>
      </c>
      <c r="D110" s="58"/>
      <c r="E110" s="58"/>
      <c r="F110" s="58"/>
      <c r="G110" s="58"/>
      <c r="H110" s="58"/>
      <c r="I110" s="58"/>
      <c r="J110" s="58"/>
      <c r="K110" s="85" t="str">
        <f>B110</f>
        <v>Other benefits</v>
      </c>
    </row>
    <row r="111" spans="1:11">
      <c r="A111" s="31"/>
      <c r="B111" s="31"/>
      <c r="C111" s="34" t="s">
        <v>92</v>
      </c>
      <c r="D111" s="41">
        <f>Spending_determinants!$C$8*'Spending_RR£'!D109</f>
        <v>0</v>
      </c>
      <c r="E111" s="41">
        <f>Spending_determinants!$C$8*'Spending_RR£'!E109</f>
        <v>0</v>
      </c>
      <c r="F111" s="41">
        <f>Spending_determinants!$C$8*'Spending_RR£'!F109</f>
        <v>0</v>
      </c>
      <c r="G111" s="41">
        <f>Spending_determinants!$C$8*'Spending_RR£'!G109</f>
        <v>0</v>
      </c>
      <c r="H111" s="41">
        <f>Spending_determinants!$C$8*'Spending_RR£'!H109</f>
        <v>0</v>
      </c>
      <c r="I111" s="41">
        <f>Spending_determinants!$C$8*'Spending_RR£'!I109</f>
        <v>0</v>
      </c>
      <c r="J111" s="41">
        <f>Spending_determinants!$C$8*'Spending_RR£'!J109</f>
        <v>0</v>
      </c>
      <c r="K111" s="85" t="str">
        <f>K110</f>
        <v>Other benefits</v>
      </c>
    </row>
    <row r="112" spans="1:11">
      <c r="A112" s="31"/>
      <c r="B112" s="31"/>
      <c r="C112" s="34" t="s">
        <v>93</v>
      </c>
      <c r="D112" s="41">
        <f>Spending_determinants!$D$8*'Spending_RR£'!D110</f>
        <v>0</v>
      </c>
      <c r="E112" s="41">
        <f>Spending_determinants!$D$8*'Spending_RR£'!E110</f>
        <v>0</v>
      </c>
      <c r="F112" s="41">
        <f>Spending_determinants!$D$8*'Spending_RR£'!F110</f>
        <v>0</v>
      </c>
      <c r="G112" s="41">
        <f>Spending_determinants!$D$8*'Spending_RR£'!G110</f>
        <v>0</v>
      </c>
      <c r="H112" s="41">
        <f>Spending_determinants!$D$8*'Spending_RR£'!H110</f>
        <v>0</v>
      </c>
      <c r="I112" s="41">
        <f>Spending_determinants!$D$8*'Spending_RR£'!I110</f>
        <v>0</v>
      </c>
      <c r="J112" s="41">
        <f>Spending_determinants!$D$8*'Spending_RR£'!J110</f>
        <v>0</v>
      </c>
      <c r="K112" s="85" t="str">
        <f>K111</f>
        <v>Other benefits</v>
      </c>
    </row>
    <row r="113" spans="1:11">
      <c r="A113" s="31"/>
      <c r="B113" s="31"/>
      <c r="C113" s="34" t="s">
        <v>94</v>
      </c>
      <c r="D113" s="41">
        <f>Spending_determinants!$E$8*'Spending_RR£'!D111</f>
        <v>0</v>
      </c>
      <c r="E113" s="41">
        <f>Spending_determinants!$E$8*'Spending_RR£'!E111</f>
        <v>0</v>
      </c>
      <c r="F113" s="41">
        <f>Spending_determinants!$E$8*'Spending_RR£'!F111</f>
        <v>0</v>
      </c>
      <c r="G113" s="41">
        <f>Spending_determinants!$E$8*'Spending_RR£'!G111</f>
        <v>0</v>
      </c>
      <c r="H113" s="41">
        <f>Spending_determinants!$E$8*'Spending_RR£'!H111</f>
        <v>0</v>
      </c>
      <c r="I113" s="41">
        <f>Spending_determinants!$E$8*'Spending_RR£'!I111</f>
        <v>0</v>
      </c>
      <c r="J113" s="41">
        <f>Spending_determinants!$E$8*'Spending_RR£'!J111</f>
        <v>0</v>
      </c>
      <c r="K113" s="85" t="str">
        <f>K112</f>
        <v>Other benefits</v>
      </c>
    </row>
    <row r="114" spans="1:11">
      <c r="A114" s="31"/>
      <c r="B114" s="31"/>
      <c r="C114" s="34" t="s">
        <v>95</v>
      </c>
      <c r="D114" s="41">
        <f>Spending_determinants!$F$8*'Spending_RR£'!D112</f>
        <v>0</v>
      </c>
      <c r="E114" s="41">
        <f>Spending_determinants!$F$8*'Spending_RR£'!E112</f>
        <v>0</v>
      </c>
      <c r="F114" s="41">
        <f>Spending_determinants!$F$8*'Spending_RR£'!F112</f>
        <v>0</v>
      </c>
      <c r="G114" s="41">
        <f>Spending_determinants!$F$8*'Spending_RR£'!G112</f>
        <v>0</v>
      </c>
      <c r="H114" s="41">
        <f>Spending_determinants!$F$8*'Spending_RR£'!H112</f>
        <v>0</v>
      </c>
      <c r="I114" s="41">
        <f>Spending_determinants!$F$8*'Spending_RR£'!I112</f>
        <v>0</v>
      </c>
      <c r="J114" s="41">
        <f>Spending_determinants!$F$8*'Spending_RR£'!J112</f>
        <v>0</v>
      </c>
      <c r="K114" s="85" t="str">
        <f>K113</f>
        <v>Other benefits</v>
      </c>
    </row>
    <row r="115" spans="1:11">
      <c r="A115" s="31"/>
      <c r="B115" s="31"/>
      <c r="C115" s="34" t="s">
        <v>96</v>
      </c>
      <c r="D115" s="41">
        <f>Spending_determinants!$G$8*'Spending_RR£'!D113</f>
        <v>0</v>
      </c>
      <c r="E115" s="41">
        <f>Spending_determinants!$G$8*'Spending_RR£'!E113</f>
        <v>0</v>
      </c>
      <c r="F115" s="41">
        <f>Spending_determinants!$G$8*'Spending_RR£'!F113</f>
        <v>0</v>
      </c>
      <c r="G115" s="41">
        <f>Spending_determinants!$G$8*'Spending_RR£'!G113</f>
        <v>0</v>
      </c>
      <c r="H115" s="41">
        <f>Spending_determinants!$G$8*'Spending_RR£'!H113</f>
        <v>0</v>
      </c>
      <c r="I115" s="41">
        <f>Spending_determinants!$G$8*'Spending_RR£'!I113</f>
        <v>0</v>
      </c>
      <c r="J115" s="41">
        <f>Spending_determinants!$G$8*'Spending_RR£'!J113</f>
        <v>0</v>
      </c>
      <c r="K115" s="85" t="str">
        <f t="shared" ref="K115:K116" si="16">K114</f>
        <v>Other benefits</v>
      </c>
    </row>
    <row r="116" spans="1:11">
      <c r="A116" s="31"/>
      <c r="B116" s="31"/>
      <c r="C116" s="34" t="s">
        <v>97</v>
      </c>
      <c r="D116" s="41"/>
      <c r="E116" s="41"/>
      <c r="F116" s="41"/>
      <c r="G116" s="41"/>
      <c r="H116" s="41"/>
      <c r="I116" s="57"/>
      <c r="J116" s="41">
        <f>Spending_determinants!$H$8*'Spending_RR£'!J114</f>
        <v>0</v>
      </c>
      <c r="K116" s="85" t="str">
        <f t="shared" si="16"/>
        <v>Other benefits</v>
      </c>
    </row>
    <row r="117" spans="1:11">
      <c r="A117" s="31" t="s">
        <v>262</v>
      </c>
      <c r="B117" s="84" t="s">
        <v>275</v>
      </c>
      <c r="C117" s="59"/>
      <c r="D117" s="58">
        <f>Spending_determinants!B$9*'Spending_RR£'!D115</f>
        <v>0</v>
      </c>
      <c r="E117" s="58">
        <f>Spending_determinants!C$9*'Spending_RR£'!E115</f>
        <v>0</v>
      </c>
      <c r="F117" s="58">
        <f>Spending_determinants!D$9*'Spending_RR£'!F115</f>
        <v>0</v>
      </c>
      <c r="G117" s="58">
        <f>Spending_determinants!E$9*'Spending_RR£'!G115</f>
        <v>0</v>
      </c>
      <c r="H117" s="58">
        <f>Spending_determinants!F$9*'Spending_RR£'!H115</f>
        <v>0</v>
      </c>
      <c r="I117" s="58">
        <f>Spending_determinants!G$9*'Spending_RR£'!I115</f>
        <v>0</v>
      </c>
      <c r="J117" s="58">
        <f>Spending_determinants!H$9*'Spending_RR£'!J115</f>
        <v>0</v>
      </c>
      <c r="K117" s="85" t="str">
        <f t="shared" ref="K117:K124" si="17">B117</f>
        <v>Universal credit</v>
      </c>
    </row>
    <row r="118" spans="1:11">
      <c r="A118" s="31" t="s">
        <v>263</v>
      </c>
      <c r="B118" s="84" t="s">
        <v>273</v>
      </c>
      <c r="C118" s="59"/>
      <c r="D118" s="58">
        <f>Spending_determinants!B$10*'Spending_RR£'!D116</f>
        <v>0</v>
      </c>
      <c r="E118" s="58">
        <f>Spending_determinants!C$10*'Spending_RR£'!E116</f>
        <v>0</v>
      </c>
      <c r="F118" s="58">
        <f>Spending_determinants!D$10*'Spending_RR£'!F116</f>
        <v>0</v>
      </c>
      <c r="G118" s="58">
        <f>Spending_determinants!E$10*'Spending_RR£'!G116</f>
        <v>0</v>
      </c>
      <c r="H118" s="58">
        <f>Spending_determinants!F$10*'Spending_RR£'!H116</f>
        <v>0</v>
      </c>
      <c r="I118" s="58">
        <f>Spending_determinants!G$10*'Spending_RR£'!I116</f>
        <v>0</v>
      </c>
      <c r="J118" s="58">
        <f>Spending_determinants!H$10*'Spending_RR£'!J116</f>
        <v>0</v>
      </c>
      <c r="K118" s="85" t="str">
        <f t="shared" si="17"/>
        <v>Working age benefits</v>
      </c>
    </row>
    <row r="119" spans="1:11">
      <c r="A119" s="31" t="s">
        <v>255</v>
      </c>
      <c r="B119" s="84" t="s">
        <v>137</v>
      </c>
      <c r="C119" s="59"/>
      <c r="D119" s="58">
        <f>Spending_determinants!B$11*'Spending_RR£'!D117</f>
        <v>0</v>
      </c>
      <c r="E119" s="58">
        <f>Spending_determinants!C$11*'Spending_RR£'!E117</f>
        <v>0</v>
      </c>
      <c r="F119" s="58">
        <f>Spending_determinants!D$11*'Spending_RR£'!F117</f>
        <v>0</v>
      </c>
      <c r="G119" s="58">
        <f>Spending_determinants!E$11*'Spending_RR£'!G117</f>
        <v>0</v>
      </c>
      <c r="H119" s="58">
        <f>Spending_determinants!F$11*'Spending_RR£'!H117</f>
        <v>0</v>
      </c>
      <c r="I119" s="58">
        <f>Spending_determinants!G$11*'Spending_RR£'!I117</f>
        <v>0</v>
      </c>
      <c r="J119" s="58">
        <f>Spending_determinants!H$11*'Spending_RR£'!J117</f>
        <v>0</v>
      </c>
      <c r="K119" s="85" t="str">
        <f t="shared" si="17"/>
        <v>Locally financed capital expenditure</v>
      </c>
    </row>
    <row r="120" spans="1:11">
      <c r="A120" s="31"/>
      <c r="B120" s="31" t="s">
        <v>138</v>
      </c>
      <c r="D120" s="41">
        <f>Spending_determinants!B$11*'Spending_RR£'!D118</f>
        <v>0</v>
      </c>
      <c r="E120" s="41">
        <f>Spending_determinants!C$11*'Spending_RR£'!E118</f>
        <v>0</v>
      </c>
      <c r="F120" s="41">
        <f>Spending_determinants!D$11*'Spending_RR£'!F118</f>
        <v>0</v>
      </c>
      <c r="G120" s="41">
        <f>Spending_determinants!E$11*'Spending_RR£'!G118</f>
        <v>0</v>
      </c>
      <c r="H120" s="41">
        <f>Spending_determinants!F$11*'Spending_RR£'!H118</f>
        <v>0</v>
      </c>
      <c r="I120" s="41">
        <f>Spending_determinants!G$11*'Spending_RR£'!I118</f>
        <v>0</v>
      </c>
      <c r="J120" s="41">
        <f>Spending_determinants!H$11*'Spending_RR£'!J118</f>
        <v>0</v>
      </c>
      <c r="K120" s="85" t="str">
        <f t="shared" si="17"/>
        <v>Public corporations' capital expenditure</v>
      </c>
    </row>
    <row r="121" spans="1:11">
      <c r="A121" s="31"/>
      <c r="B121" s="31" t="s">
        <v>141</v>
      </c>
      <c r="C121" s="56"/>
      <c r="D121" s="57">
        <f>Spending_determinants!B$11*'Spending_RR£'!D119</f>
        <v>0</v>
      </c>
      <c r="E121" s="57">
        <f>Spending_determinants!C$11*'Spending_RR£'!E119</f>
        <v>0</v>
      </c>
      <c r="F121" s="57">
        <f>Spending_determinants!D$11*'Spending_RR£'!F119</f>
        <v>0</v>
      </c>
      <c r="G121" s="57">
        <f>Spending_determinants!E$11*'Spending_RR£'!G119</f>
        <v>0</v>
      </c>
      <c r="H121" s="57">
        <f>Spending_determinants!F$11*'Spending_RR£'!H119</f>
        <v>0</v>
      </c>
      <c r="I121" s="57">
        <f>Spending_determinants!G$11*'Spending_RR£'!I119</f>
        <v>0</v>
      </c>
      <c r="J121" s="57">
        <f>Spending_determinants!H$11*'Spending_RR£'!J119</f>
        <v>0</v>
      </c>
      <c r="K121" s="85" t="str">
        <f t="shared" si="17"/>
        <v>Company and other tax credits</v>
      </c>
    </row>
    <row r="122" spans="1:11">
      <c r="A122" s="100" t="s">
        <v>58</v>
      </c>
      <c r="B122" s="100" t="s">
        <v>141</v>
      </c>
      <c r="C122" s="60"/>
      <c r="D122" s="63">
        <f>Spending_determinants!B$12*'Spending_RR£'!D120</f>
        <v>0</v>
      </c>
      <c r="E122" s="63">
        <f>Spending_determinants!C$12*'Spending_RR£'!E120</f>
        <v>0</v>
      </c>
      <c r="F122" s="63">
        <f>Spending_determinants!D$12*'Spending_RR£'!F120</f>
        <v>0</v>
      </c>
      <c r="G122" s="63">
        <f>Spending_determinants!E$12*'Spending_RR£'!G120</f>
        <v>0</v>
      </c>
      <c r="H122" s="63">
        <f>Spending_determinants!F$12*'Spending_RR£'!H120</f>
        <v>0</v>
      </c>
      <c r="I122" s="63">
        <f>Spending_determinants!G$12*'Spending_RR£'!I120</f>
        <v>0</v>
      </c>
      <c r="J122" s="63">
        <f>Spending_determinants!H$12*'Spending_RR£'!J120</f>
        <v>0</v>
      </c>
      <c r="K122" s="85" t="str">
        <f t="shared" si="17"/>
        <v>Company and other tax credits</v>
      </c>
    </row>
    <row r="123" spans="1:11">
      <c r="A123" s="84" t="s">
        <v>280</v>
      </c>
      <c r="B123" s="84" t="s">
        <v>142</v>
      </c>
      <c r="C123" s="59"/>
      <c r="D123" s="58">
        <f>Spending_determinants!B$13*'Spending_RR£'!D121</f>
        <v>0</v>
      </c>
      <c r="E123" s="58">
        <f>Spending_determinants!C$13*'Spending_RR£'!E121</f>
        <v>0</v>
      </c>
      <c r="F123" s="58">
        <f>Spending_determinants!D$13*'Spending_RR£'!F121</f>
        <v>0</v>
      </c>
      <c r="G123" s="58">
        <f>Spending_determinants!E$13*'Spending_RR£'!G121</f>
        <v>0</v>
      </c>
      <c r="H123" s="58">
        <f>Spending_determinants!F$13*'Spending_RR£'!H121</f>
        <v>0</v>
      </c>
      <c r="I123" s="58">
        <f>Spending_determinants!G$13*'Spending_RR£'!I121</f>
        <v>0</v>
      </c>
      <c r="J123" s="58">
        <f>Spending_determinants!H$13*'Spending_RR£'!J121</f>
        <v>0</v>
      </c>
      <c r="K123" s="85" t="str">
        <f t="shared" si="17"/>
        <v>BBC current expenditure</v>
      </c>
    </row>
    <row r="124" spans="1:11">
      <c r="A124" s="31"/>
      <c r="B124" s="31" t="s">
        <v>136</v>
      </c>
      <c r="D124" s="41">
        <f>Spending_determinants!B$13*'Spending_RR£'!D122</f>
        <v>0</v>
      </c>
      <c r="E124" s="41">
        <f>Spending_determinants!C$13*'Spending_RR£'!E122</f>
        <v>0</v>
      </c>
      <c r="F124" s="41">
        <f>Spending_determinants!D$13*'Spending_RR£'!F122</f>
        <v>0</v>
      </c>
      <c r="G124" s="41">
        <f>Spending_determinants!E$13*'Spending_RR£'!G122</f>
        <v>0</v>
      </c>
      <c r="H124" s="41">
        <f>Spending_determinants!F$13*'Spending_RR£'!H122</f>
        <v>0</v>
      </c>
      <c r="I124" s="41">
        <f>Spending_determinants!G$13*'Spending_RR£'!I122</f>
        <v>0</v>
      </c>
      <c r="J124" s="41">
        <f>Spending_determinants!H$13*'Spending_RR£'!J122</f>
        <v>0</v>
      </c>
      <c r="K124" s="85" t="str">
        <f t="shared" si="17"/>
        <v>Locally financed current expenditure</v>
      </c>
    </row>
  </sheetData>
  <hyperlinks>
    <hyperlink ref="A1" location="Notes!A1" display="Back to contents" xr:uid="{74CA2AD3-E613-42D3-8692-CE08D057DDD9}"/>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3711E-B888-4BE9-BC38-BF61A8D28015}">
  <dimension ref="A1:H38"/>
  <sheetViews>
    <sheetView showGridLines="0" zoomScaleNormal="100" workbookViewId="0">
      <pane xSplit="1" ySplit="5" topLeftCell="B6" activePane="bottomRight" state="frozen"/>
      <selection pane="bottomRight"/>
      <selection pane="bottomLeft" activeCell="A2" sqref="A2"/>
      <selection pane="topRight" activeCell="C1" sqref="C1"/>
    </sheetView>
  </sheetViews>
  <sheetFormatPr defaultColWidth="8.85546875" defaultRowHeight="12"/>
  <cols>
    <col min="1" max="1" width="32.28515625" style="34" bestFit="1" customWidth="1"/>
    <col min="2" max="16384" width="8.85546875" style="34"/>
  </cols>
  <sheetData>
    <row r="1" spans="1:8">
      <c r="A1" s="2" t="s">
        <v>40</v>
      </c>
    </row>
    <row r="2" spans="1:8">
      <c r="A2" s="31" t="s">
        <v>290</v>
      </c>
      <c r="B2" s="31" t="s">
        <v>91</v>
      </c>
      <c r="C2" s="31" t="s">
        <v>92</v>
      </c>
      <c r="D2" s="31" t="s">
        <v>93</v>
      </c>
      <c r="E2" s="31" t="s">
        <v>94</v>
      </c>
      <c r="F2" s="31" t="s">
        <v>95</v>
      </c>
      <c r="G2" s="31" t="s">
        <v>96</v>
      </c>
      <c r="H2" s="31" t="s">
        <v>97</v>
      </c>
    </row>
    <row r="3" spans="1:8">
      <c r="A3" s="34" t="s">
        <v>146</v>
      </c>
      <c r="B3" s="41">
        <f t="shared" ref="B3:H3" si="0">SUM(B6:B18)</f>
        <v>0</v>
      </c>
      <c r="C3" s="41">
        <f t="shared" si="0"/>
        <v>1.2477995131854993E-11</v>
      </c>
      <c r="D3" s="41">
        <f t="shared" si="0"/>
        <v>1.2848332106630899E-11</v>
      </c>
      <c r="E3" s="41">
        <f t="shared" si="0"/>
        <v>1.3229660388378552E-11</v>
      </c>
      <c r="F3" s="41">
        <f t="shared" si="0"/>
        <v>1.3622306190350141E-11</v>
      </c>
      <c r="G3" s="41">
        <f t="shared" si="0"/>
        <v>1.419827717381866E-11</v>
      </c>
      <c r="H3" s="41">
        <f t="shared" si="0"/>
        <v>-3.891139733640577E-13</v>
      </c>
    </row>
    <row r="5" spans="1:8">
      <c r="A5" s="31" t="s">
        <v>210</v>
      </c>
      <c r="B5" s="31" t="s">
        <v>91</v>
      </c>
      <c r="C5" s="31" t="s">
        <v>92</v>
      </c>
      <c r="D5" s="31" t="s">
        <v>93</v>
      </c>
      <c r="E5" s="31" t="s">
        <v>94</v>
      </c>
      <c r="F5" s="31" t="s">
        <v>95</v>
      </c>
      <c r="G5" s="31" t="s">
        <v>96</v>
      </c>
      <c r="H5" s="31" t="s">
        <v>97</v>
      </c>
    </row>
    <row r="6" spans="1:8">
      <c r="A6" s="34" t="s">
        <v>266</v>
      </c>
      <c r="B6" s="41">
        <f>SUMIF(Spending_effects!$K$5:$K$124,$A6,Spending_effects!D$5:D$124)</f>
        <v>0</v>
      </c>
      <c r="C6" s="41">
        <f>SUMIF(Spending_effects!$K$5:$K$124,$A6,Spending_effects!E$5:E$124)</f>
        <v>0</v>
      </c>
      <c r="D6" s="41">
        <f>SUMIF(Spending_effects!$K$5:$K$124,$A6,Spending_effects!F$5:F$124)</f>
        <v>0</v>
      </c>
      <c r="E6" s="41">
        <f>SUMIF(Spending_effects!$K$5:$K$124,$A6,Spending_effects!G$5:G$124)</f>
        <v>0</v>
      </c>
      <c r="F6" s="41">
        <f>SUMIF(Spending_effects!$K$5:$K$124,$A6,Spending_effects!H$5:H$124)</f>
        <v>0</v>
      </c>
      <c r="G6" s="41">
        <f>SUMIF(Spending_effects!$K$5:$K$124,$A6,Spending_effects!I$5:I$124)</f>
        <v>0</v>
      </c>
      <c r="H6" s="41">
        <f>SUMIF(Spending_effects!$K$5:$K$124,$A6,Spending_effects!J$5:J$124)</f>
        <v>0</v>
      </c>
    </row>
    <row r="7" spans="1:8">
      <c r="A7" s="34" t="s">
        <v>270</v>
      </c>
      <c r="B7" s="41">
        <f>SUMIF(Spending_effects!$K$5:$K$124,$A7,Spending_effects!D$5:D$124)</f>
        <v>0</v>
      </c>
      <c r="C7" s="41">
        <f>SUMIF(Spending_effects!$K$5:$K$124,$A7,Spending_effects!E$5:E$124)</f>
        <v>0</v>
      </c>
      <c r="D7" s="41">
        <f>SUMIF(Spending_effects!$K$5:$K$124,$A7,Spending_effects!F$5:F$124)</f>
        <v>0</v>
      </c>
      <c r="E7" s="41">
        <f>SUMIF(Spending_effects!$K$5:$K$124,$A7,Spending_effects!G$5:G$124)</f>
        <v>0</v>
      </c>
      <c r="F7" s="41">
        <f>SUMIF(Spending_effects!$K$5:$K$124,$A7,Spending_effects!H$5:H$124)</f>
        <v>0</v>
      </c>
      <c r="G7" s="41">
        <f>SUMIF(Spending_effects!$K$5:$K$124,$A7,Spending_effects!I$5:I$124)</f>
        <v>0</v>
      </c>
      <c r="H7" s="41">
        <f>SUMIF(Spending_effects!$K$5:$K$124,$A7,Spending_effects!J$5:J$124)</f>
        <v>0</v>
      </c>
    </row>
    <row r="8" spans="1:8">
      <c r="A8" s="34" t="s">
        <v>271</v>
      </c>
      <c r="B8" s="41">
        <f>SUMIF(Spending_effects!$K$5:$K$124,$A8,Spending_effects!D$5:D$124)</f>
        <v>0</v>
      </c>
      <c r="C8" s="41">
        <f>SUMIF(Spending_effects!$K$5:$K$124,$A8,Spending_effects!E$5:E$124)</f>
        <v>0</v>
      </c>
      <c r="D8" s="41">
        <f>SUMIF(Spending_effects!$K$5:$K$124,$A8,Spending_effects!F$5:F$124)</f>
        <v>0</v>
      </c>
      <c r="E8" s="41">
        <f>SUMIF(Spending_effects!$K$5:$K$124,$A8,Spending_effects!G$5:G$124)</f>
        <v>0</v>
      </c>
      <c r="F8" s="41">
        <f>SUMIF(Spending_effects!$K$5:$K$124,$A8,Spending_effects!H$5:H$124)</f>
        <v>0</v>
      </c>
      <c r="G8" s="41">
        <f>SUMIF(Spending_effects!$K$5:$K$124,$A8,Spending_effects!I$5:I$124)</f>
        <v>0</v>
      </c>
      <c r="H8" s="41">
        <f>SUMIF(Spending_effects!$K$5:$K$124,$A8,Spending_effects!J$5:J$124)</f>
        <v>0</v>
      </c>
    </row>
    <row r="9" spans="1:8">
      <c r="A9" s="34" t="s">
        <v>272</v>
      </c>
      <c r="B9" s="41">
        <f>SUMIF(Spending_effects!$K$5:$K$124,$A9,Spending_effects!D$5:D$124)</f>
        <v>0</v>
      </c>
      <c r="C9" s="41">
        <f>SUMIF(Spending_effects!$K$5:$K$124,$A9,Spending_effects!E$5:E$124)</f>
        <v>0</v>
      </c>
      <c r="D9" s="41">
        <f>SUMIF(Spending_effects!$K$5:$K$124,$A9,Spending_effects!F$5:F$124)</f>
        <v>0</v>
      </c>
      <c r="E9" s="41">
        <f>SUMIF(Spending_effects!$K$5:$K$124,$A9,Spending_effects!G$5:G$124)</f>
        <v>0</v>
      </c>
      <c r="F9" s="41">
        <f>SUMIF(Spending_effects!$K$5:$K$124,$A9,Spending_effects!H$5:H$124)</f>
        <v>0</v>
      </c>
      <c r="G9" s="41">
        <f>SUMIF(Spending_effects!$K$5:$K$124,$A9,Spending_effects!I$5:I$124)</f>
        <v>0</v>
      </c>
      <c r="H9" s="41">
        <f>SUMIF(Spending_effects!$K$5:$K$124,$A9,Spending_effects!J$5:J$124)</f>
        <v>0</v>
      </c>
    </row>
    <row r="10" spans="1:8">
      <c r="A10" s="34" t="s">
        <v>273</v>
      </c>
      <c r="B10" s="41">
        <f>SUMIF(Spending_effects!$K$5:$K$124,$A10,Spending_effects!D$5:D$124)</f>
        <v>0</v>
      </c>
      <c r="C10" s="41">
        <f>SUMIF(Spending_effects!$K$5:$K$124,$A10,Spending_effects!E$5:E$124)</f>
        <v>0</v>
      </c>
      <c r="D10" s="41">
        <f>SUMIF(Spending_effects!$K$5:$K$124,$A10,Spending_effects!F$5:F$124)</f>
        <v>0</v>
      </c>
      <c r="E10" s="41">
        <f>SUMIF(Spending_effects!$K$5:$K$124,$A10,Spending_effects!G$5:G$124)</f>
        <v>0</v>
      </c>
      <c r="F10" s="41">
        <f>SUMIF(Spending_effects!$K$5:$K$124,$A10,Spending_effects!H$5:H$124)</f>
        <v>0</v>
      </c>
      <c r="G10" s="41">
        <f>SUMIF(Spending_effects!$K$5:$K$124,$A10,Spending_effects!I$5:I$124)</f>
        <v>0</v>
      </c>
      <c r="H10" s="41">
        <f>SUMIF(Spending_effects!$K$5:$K$124,$A10,Spending_effects!J$5:J$124)</f>
        <v>0</v>
      </c>
    </row>
    <row r="11" spans="1:8">
      <c r="A11" s="34" t="s">
        <v>274</v>
      </c>
      <c r="B11" s="41">
        <f>SUMIF(Spending_effects!$K$5:$K$124,$A11,Spending_effects!D$5:D$124)</f>
        <v>0</v>
      </c>
      <c r="C11" s="41">
        <f>SUMIF(Spending_effects!$K$5:$K$124,$A11,Spending_effects!E$5:E$124)</f>
        <v>0</v>
      </c>
      <c r="D11" s="41">
        <f>SUMIF(Spending_effects!$K$5:$K$124,$A11,Spending_effects!F$5:F$124)</f>
        <v>0</v>
      </c>
      <c r="E11" s="41">
        <f>SUMIF(Spending_effects!$K$5:$K$124,$A11,Spending_effects!G$5:G$124)</f>
        <v>0</v>
      </c>
      <c r="F11" s="41">
        <f>SUMIF(Spending_effects!$K$5:$K$124,$A11,Spending_effects!H$5:H$124)</f>
        <v>0</v>
      </c>
      <c r="G11" s="41">
        <f>SUMIF(Spending_effects!$K$5:$K$124,$A11,Spending_effects!I$5:I$124)</f>
        <v>0</v>
      </c>
      <c r="H11" s="41">
        <f>SUMIF(Spending_effects!$K$5:$K$124,$A11,Spending_effects!J$5:J$124)</f>
        <v>0</v>
      </c>
    </row>
    <row r="12" spans="1:8">
      <c r="A12" s="34" t="s">
        <v>275</v>
      </c>
      <c r="B12" s="41">
        <f>SUMIF(Spending_effects!$K$5:$K$124,$A12,Spending_effects!D$5:D$124)</f>
        <v>0</v>
      </c>
      <c r="C12" s="41">
        <f>SUMIF(Spending_effects!$K$5:$K$124,$A12,Spending_effects!E$5:E$124)</f>
        <v>0</v>
      </c>
      <c r="D12" s="41">
        <f>SUMIF(Spending_effects!$K$5:$K$124,$A12,Spending_effects!F$5:F$124)</f>
        <v>0</v>
      </c>
      <c r="E12" s="41">
        <f>SUMIF(Spending_effects!$K$5:$K$124,$A12,Spending_effects!G$5:G$124)</f>
        <v>0</v>
      </c>
      <c r="F12" s="41">
        <f>SUMIF(Spending_effects!$K$5:$K$124,$A12,Spending_effects!H$5:H$124)</f>
        <v>0</v>
      </c>
      <c r="G12" s="41">
        <f>SUMIF(Spending_effects!$K$5:$K$124,$A12,Spending_effects!I$5:I$124)</f>
        <v>0</v>
      </c>
      <c r="H12" s="41">
        <f>SUMIF(Spending_effects!$K$5:$K$124,$A12,Spending_effects!J$5:J$124)</f>
        <v>0</v>
      </c>
    </row>
    <row r="13" spans="1:8">
      <c r="A13" s="34" t="s">
        <v>139</v>
      </c>
      <c r="B13" s="41">
        <f>SUMIF(Spending_effects!$K$5:$K$124,$A13,Spending_effects!D$5:D$124)</f>
        <v>0</v>
      </c>
      <c r="C13" s="41">
        <f>SUMIF(Spending_effects!$K$5:$K$124,$A13,Spending_effects!E$5:E$124)</f>
        <v>1.2477995131854993E-11</v>
      </c>
      <c r="D13" s="41">
        <f>SUMIF(Spending_effects!$K$5:$K$124,$A13,Spending_effects!F$5:F$124)</f>
        <v>1.2848332106630899E-11</v>
      </c>
      <c r="E13" s="41">
        <f>SUMIF(Spending_effects!$K$5:$K$124,$A13,Spending_effects!G$5:G$124)</f>
        <v>1.3229660388378552E-11</v>
      </c>
      <c r="F13" s="41">
        <f>SUMIF(Spending_effects!$K$5:$K$124,$A13,Spending_effects!H$5:H$124)</f>
        <v>1.3622306190350141E-11</v>
      </c>
      <c r="G13" s="41">
        <f>SUMIF(Spending_effects!$K$5:$K$124,$A13,Spending_effects!I$5:I$124)</f>
        <v>1.419827717381866E-11</v>
      </c>
      <c r="H13" s="41">
        <f>SUMIF(Spending_effects!$K$5:$K$124,$A13,Spending_effects!J$5:J$124)</f>
        <v>-3.891139733640577E-13</v>
      </c>
    </row>
    <row r="14" spans="1:8">
      <c r="A14" s="34" t="s">
        <v>141</v>
      </c>
      <c r="B14" s="41">
        <f>SUMIF(Spending_effects!$K$5:$K$124,$A14,Spending_effects!D$5:D$124)</f>
        <v>0</v>
      </c>
      <c r="C14" s="41">
        <f>SUMIF(Spending_effects!$K$5:$K$124,$A14,Spending_effects!E$5:E$124)</f>
        <v>0</v>
      </c>
      <c r="D14" s="41">
        <f>SUMIF(Spending_effects!$K$5:$K$124,$A14,Spending_effects!F$5:F$124)</f>
        <v>0</v>
      </c>
      <c r="E14" s="41">
        <f>SUMIF(Spending_effects!$K$5:$K$124,$A14,Spending_effects!G$5:G$124)</f>
        <v>0</v>
      </c>
      <c r="F14" s="41">
        <f>SUMIF(Spending_effects!$K$5:$K$124,$A14,Spending_effects!H$5:H$124)</f>
        <v>0</v>
      </c>
      <c r="G14" s="41">
        <f>SUMIF(Spending_effects!$K$5:$K$124,$A14,Spending_effects!I$5:I$124)</f>
        <v>0</v>
      </c>
      <c r="H14" s="41">
        <f>SUMIF(Spending_effects!$K$5:$K$124,$A14,Spending_effects!J$5:J$124)</f>
        <v>0</v>
      </c>
    </row>
    <row r="15" spans="1:8">
      <c r="A15" s="34" t="s">
        <v>142</v>
      </c>
      <c r="B15" s="41">
        <f>SUMIF(Spending_effects!$K$5:$K$124,$A15,Spending_effects!D$5:D$124)</f>
        <v>0</v>
      </c>
      <c r="C15" s="41">
        <f>SUMIF(Spending_effects!$K$5:$K$124,$A15,Spending_effects!E$5:E$124)</f>
        <v>0</v>
      </c>
      <c r="D15" s="41">
        <f>SUMIF(Spending_effects!$K$5:$K$124,$A15,Spending_effects!F$5:F$124)</f>
        <v>0</v>
      </c>
      <c r="E15" s="41">
        <f>SUMIF(Spending_effects!$K$5:$K$124,$A15,Spending_effects!G$5:G$124)</f>
        <v>0</v>
      </c>
      <c r="F15" s="41">
        <f>SUMIF(Spending_effects!$K$5:$K$124,$A15,Spending_effects!H$5:H$124)</f>
        <v>0</v>
      </c>
      <c r="G15" s="41">
        <f>SUMIF(Spending_effects!$K$5:$K$124,$A15,Spending_effects!I$5:I$124)</f>
        <v>0</v>
      </c>
      <c r="H15" s="41">
        <f>SUMIF(Spending_effects!$K$5:$K$124,$A15,Spending_effects!J$5:J$124)</f>
        <v>0</v>
      </c>
    </row>
    <row r="16" spans="1:8">
      <c r="A16" s="34" t="s">
        <v>136</v>
      </c>
      <c r="B16" s="41">
        <f>SUMIF(Spending_effects!$K$5:$K$124,$A16,Spending_effects!D$5:D$124)</f>
        <v>0</v>
      </c>
      <c r="C16" s="41">
        <f>SUMIF(Spending_effects!$K$5:$K$124,$A16,Spending_effects!E$5:E$124)</f>
        <v>0</v>
      </c>
      <c r="D16" s="41">
        <f>SUMIF(Spending_effects!$K$5:$K$124,$A16,Spending_effects!F$5:F$124)</f>
        <v>0</v>
      </c>
      <c r="E16" s="41">
        <f>SUMIF(Spending_effects!$K$5:$K$124,$A16,Spending_effects!G$5:G$124)</f>
        <v>0</v>
      </c>
      <c r="F16" s="41">
        <f>SUMIF(Spending_effects!$K$5:$K$124,$A16,Spending_effects!H$5:H$124)</f>
        <v>0</v>
      </c>
      <c r="G16" s="41">
        <f>SUMIF(Spending_effects!$K$5:$K$124,$A16,Spending_effects!I$5:I$124)</f>
        <v>0</v>
      </c>
      <c r="H16" s="41">
        <f>SUMIF(Spending_effects!$K$5:$K$124,$A16,Spending_effects!J$5:J$124)</f>
        <v>0</v>
      </c>
    </row>
    <row r="17" spans="1:8">
      <c r="A17" s="34" t="s">
        <v>137</v>
      </c>
      <c r="B17" s="41">
        <f>SUMIF(Spending_effects!$K$5:$K$124,$A17,Spending_effects!D$5:D$124)</f>
        <v>0</v>
      </c>
      <c r="C17" s="41">
        <f>SUMIF(Spending_effects!$K$5:$K$124,$A17,Spending_effects!E$5:E$124)</f>
        <v>0</v>
      </c>
      <c r="D17" s="41">
        <f>SUMIF(Spending_effects!$K$5:$K$124,$A17,Spending_effects!F$5:F$124)</f>
        <v>0</v>
      </c>
      <c r="E17" s="41">
        <f>SUMIF(Spending_effects!$K$5:$K$124,$A17,Spending_effects!G$5:G$124)</f>
        <v>0</v>
      </c>
      <c r="F17" s="41">
        <f>SUMIF(Spending_effects!$K$5:$K$124,$A17,Spending_effects!H$5:H$124)</f>
        <v>0</v>
      </c>
      <c r="G17" s="41">
        <f>SUMIF(Spending_effects!$K$5:$K$124,$A17,Spending_effects!I$5:I$124)</f>
        <v>0</v>
      </c>
      <c r="H17" s="41">
        <f>SUMIF(Spending_effects!$K$5:$K$124,$A17,Spending_effects!J$5:J$124)</f>
        <v>0</v>
      </c>
    </row>
    <row r="18" spans="1:8">
      <c r="A18" s="34" t="s">
        <v>138</v>
      </c>
      <c r="B18" s="41">
        <f>SUMIF(Spending_effects!$K$5:$K$124,$A18,Spending_effects!D$5:D$124)</f>
        <v>0</v>
      </c>
      <c r="C18" s="41">
        <f>SUMIF(Spending_effects!$K$5:$K$124,$A18,Spending_effects!E$5:E$124)</f>
        <v>0</v>
      </c>
      <c r="D18" s="41">
        <f>SUMIF(Spending_effects!$K$5:$K$124,$A18,Spending_effects!F$5:F$124)</f>
        <v>0</v>
      </c>
      <c r="E18" s="41">
        <f>SUMIF(Spending_effects!$K$5:$K$124,$A18,Spending_effects!G$5:G$124)</f>
        <v>0</v>
      </c>
      <c r="F18" s="41">
        <f>SUMIF(Spending_effects!$K$5:$K$124,$A18,Spending_effects!H$5:H$124)</f>
        <v>0</v>
      </c>
      <c r="G18" s="41">
        <f>SUMIF(Spending_effects!$K$5:$K$124,$A18,Spending_effects!I$5:I$124)</f>
        <v>0</v>
      </c>
      <c r="H18" s="41">
        <f>SUMIF(Spending_effects!$K$5:$K$124,$A18,Spending_effects!J$5:J$124)</f>
        <v>0</v>
      </c>
    </row>
    <row r="19" spans="1:8">
      <c r="B19" s="41"/>
      <c r="C19" s="41"/>
      <c r="D19" s="41"/>
      <c r="E19" s="41"/>
      <c r="F19" s="41"/>
      <c r="G19" s="41"/>
      <c r="H19" s="41"/>
    </row>
    <row r="20" spans="1:8">
      <c r="A20" s="34" t="s">
        <v>135</v>
      </c>
      <c r="B20" s="41">
        <f t="shared" ref="B20:G20" si="1">SUM(B6:B12)</f>
        <v>0</v>
      </c>
      <c r="C20" s="41">
        <f t="shared" si="1"/>
        <v>0</v>
      </c>
      <c r="D20" s="41">
        <f t="shared" si="1"/>
        <v>0</v>
      </c>
      <c r="E20" s="41">
        <f t="shared" si="1"/>
        <v>0</v>
      </c>
      <c r="F20" s="41">
        <f t="shared" si="1"/>
        <v>0</v>
      </c>
      <c r="G20" s="41">
        <f t="shared" si="1"/>
        <v>0</v>
      </c>
      <c r="H20" s="41">
        <f t="shared" ref="H20" si="2">SUM(H6:H12)</f>
        <v>0</v>
      </c>
    </row>
    <row r="21" spans="1:8">
      <c r="B21" s="41"/>
      <c r="C21" s="41"/>
      <c r="D21" s="41"/>
      <c r="E21" s="41"/>
      <c r="F21" s="41"/>
      <c r="G21" s="41"/>
      <c r="H21" s="41"/>
    </row>
    <row r="22" spans="1:8">
      <c r="B22" s="41"/>
      <c r="C22" s="41"/>
      <c r="D22" s="41"/>
      <c r="E22" s="41"/>
      <c r="F22" s="41"/>
      <c r="G22" s="41"/>
      <c r="H22" s="41"/>
    </row>
    <row r="23" spans="1:8">
      <c r="B23" s="41"/>
      <c r="C23" s="41"/>
      <c r="D23" s="41"/>
      <c r="E23" s="41"/>
      <c r="F23" s="41"/>
      <c r="G23" s="41"/>
      <c r="H23" s="41"/>
    </row>
    <row r="24" spans="1:8">
      <c r="B24" s="41"/>
      <c r="C24" s="41"/>
      <c r="D24" s="41"/>
      <c r="E24" s="41"/>
      <c r="F24" s="41"/>
      <c r="G24" s="41"/>
      <c r="H24" s="41"/>
    </row>
    <row r="25" spans="1:8">
      <c r="B25" s="41"/>
      <c r="C25" s="41"/>
      <c r="D25" s="41"/>
      <c r="E25" s="41"/>
      <c r="F25" s="41"/>
      <c r="G25" s="41"/>
      <c r="H25" s="41"/>
    </row>
    <row r="26" spans="1:8">
      <c r="B26" s="41"/>
      <c r="C26" s="41"/>
      <c r="D26" s="41"/>
      <c r="E26" s="41"/>
      <c r="F26" s="41"/>
      <c r="G26" s="41"/>
      <c r="H26" s="41"/>
    </row>
    <row r="27" spans="1:8">
      <c r="B27" s="41"/>
      <c r="C27" s="41"/>
      <c r="D27" s="41"/>
      <c r="E27" s="41"/>
      <c r="F27" s="41"/>
      <c r="G27" s="41"/>
      <c r="H27" s="41"/>
    </row>
    <row r="28" spans="1:8">
      <c r="B28" s="41"/>
      <c r="C28" s="41"/>
      <c r="D28" s="41"/>
      <c r="E28" s="41"/>
      <c r="F28" s="41"/>
      <c r="G28" s="41"/>
      <c r="H28" s="41"/>
    </row>
    <row r="29" spans="1:8">
      <c r="B29" s="41"/>
      <c r="C29" s="41"/>
      <c r="D29" s="41"/>
      <c r="E29" s="41"/>
      <c r="F29" s="41"/>
      <c r="G29" s="41"/>
      <c r="H29" s="41"/>
    </row>
    <row r="30" spans="1:8">
      <c r="B30" s="41"/>
      <c r="C30" s="41"/>
      <c r="D30" s="41"/>
      <c r="E30" s="41"/>
      <c r="F30" s="41"/>
      <c r="G30" s="41"/>
      <c r="H30" s="41"/>
    </row>
    <row r="31" spans="1:8">
      <c r="B31" s="41"/>
      <c r="C31" s="41"/>
      <c r="D31" s="41"/>
      <c r="E31" s="41"/>
      <c r="F31" s="41"/>
      <c r="G31" s="41"/>
      <c r="H31" s="41"/>
    </row>
    <row r="32" spans="1:8">
      <c r="B32" s="41"/>
      <c r="C32" s="41"/>
      <c r="D32" s="41"/>
      <c r="E32" s="41"/>
      <c r="F32" s="41"/>
      <c r="G32" s="41"/>
      <c r="H32" s="41"/>
    </row>
    <row r="33" spans="2:8">
      <c r="B33" s="41"/>
      <c r="C33" s="41"/>
      <c r="D33" s="41"/>
      <c r="E33" s="41"/>
      <c r="F33" s="41"/>
      <c r="G33" s="41"/>
      <c r="H33" s="41"/>
    </row>
    <row r="34" spans="2:8">
      <c r="B34" s="41"/>
      <c r="C34" s="41"/>
      <c r="D34" s="41"/>
      <c r="E34" s="41"/>
      <c r="F34" s="41"/>
      <c r="G34" s="41"/>
      <c r="H34" s="41"/>
    </row>
    <row r="35" spans="2:8">
      <c r="B35" s="41"/>
      <c r="C35" s="41"/>
      <c r="D35" s="41"/>
      <c r="E35" s="41"/>
      <c r="F35" s="41"/>
      <c r="G35" s="41"/>
      <c r="H35" s="41"/>
    </row>
    <row r="36" spans="2:8">
      <c r="B36" s="41"/>
      <c r="C36" s="41"/>
      <c r="D36" s="41"/>
      <c r="E36" s="41"/>
      <c r="F36" s="41"/>
      <c r="G36" s="41"/>
      <c r="H36" s="41"/>
    </row>
    <row r="37" spans="2:8">
      <c r="B37" s="41"/>
      <c r="C37" s="41"/>
      <c r="D37" s="41"/>
      <c r="E37" s="41"/>
      <c r="F37" s="41"/>
      <c r="G37" s="41"/>
      <c r="H37" s="41"/>
    </row>
    <row r="38" spans="2:8">
      <c r="B38" s="41"/>
      <c r="C38" s="41"/>
      <c r="D38" s="41"/>
      <c r="E38" s="41"/>
      <c r="F38" s="41"/>
      <c r="G38" s="41"/>
      <c r="H38" s="41"/>
    </row>
  </sheetData>
  <hyperlinks>
    <hyperlink ref="A1" location="Notes!A1" display="Back to contents" xr:uid="{E91718C5-81DA-4F10-AD85-FCE98D85FF16}"/>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A005D5-C154-4973-8D4D-9DA6CD50AF97}">
  <dimension ref="A1:H36"/>
  <sheetViews>
    <sheetView showGridLines="0" zoomScaleNormal="100" workbookViewId="0">
      <pane xSplit="1" ySplit="6" topLeftCell="B7" activePane="bottomRight" state="frozen"/>
      <selection pane="bottomRight"/>
      <selection pane="bottomLeft" activeCell="A2" sqref="A2"/>
      <selection pane="topRight" activeCell="C1" sqref="C1"/>
    </sheetView>
  </sheetViews>
  <sheetFormatPr defaultColWidth="8.85546875" defaultRowHeight="12"/>
  <cols>
    <col min="1" max="1" width="32.28515625" style="34" bestFit="1" customWidth="1"/>
    <col min="2" max="16384" width="8.85546875" style="34"/>
  </cols>
  <sheetData>
    <row r="1" spans="1:8">
      <c r="A1" s="1" t="s">
        <v>40</v>
      </c>
    </row>
    <row r="2" spans="1:8">
      <c r="A2" s="31" t="s">
        <v>290</v>
      </c>
      <c r="B2" s="31" t="s">
        <v>91</v>
      </c>
      <c r="C2" s="31" t="s">
        <v>92</v>
      </c>
      <c r="D2" s="31" t="s">
        <v>93</v>
      </c>
      <c r="E2" s="31" t="s">
        <v>94</v>
      </c>
      <c r="F2" s="31" t="s">
        <v>95</v>
      </c>
      <c r="G2" s="31" t="s">
        <v>96</v>
      </c>
      <c r="H2" s="31" t="s">
        <v>97</v>
      </c>
    </row>
    <row r="3" spans="1:8">
      <c r="A3" s="34" t="s">
        <v>146</v>
      </c>
      <c r="B3" s="41">
        <f t="shared" ref="B3:G3" si="0">SUM(B7:B16)</f>
        <v>0</v>
      </c>
      <c r="C3" s="41">
        <f t="shared" si="0"/>
        <v>1.2477995131854993E-11</v>
      </c>
      <c r="D3" s="41">
        <f t="shared" si="0"/>
        <v>1.2848332106630899E-11</v>
      </c>
      <c r="E3" s="41">
        <f t="shared" si="0"/>
        <v>1.3229660388378552E-11</v>
      </c>
      <c r="F3" s="41">
        <f t="shared" si="0"/>
        <v>1.3622306190350141E-11</v>
      </c>
      <c r="G3" s="41">
        <f t="shared" si="0"/>
        <v>1.419827717381866E-11</v>
      </c>
      <c r="H3" s="41">
        <f t="shared" ref="H3" si="1">SUM(H7:H16)</f>
        <v>1.4735341681740397E-11</v>
      </c>
    </row>
    <row r="4" spans="1:8">
      <c r="A4" s="98" t="s">
        <v>253</v>
      </c>
      <c r="B4" s="99">
        <f>B3-Spending_by_stream!B3</f>
        <v>0</v>
      </c>
      <c r="C4" s="99">
        <f>C3-Spending_by_stream!C3</f>
        <v>0</v>
      </c>
      <c r="D4" s="99">
        <f>D3-Spending_by_stream!D3</f>
        <v>0</v>
      </c>
      <c r="E4" s="99">
        <f>E3-Spending_by_stream!E3</f>
        <v>0</v>
      </c>
      <c r="F4" s="99">
        <f>F3-Spending_by_stream!F3</f>
        <v>0</v>
      </c>
      <c r="G4" s="116">
        <f>G3-Spending_by_stream!G3</f>
        <v>0</v>
      </c>
      <c r="H4" s="116">
        <f>H3-Spending_by_stream!H3</f>
        <v>1.5124455655104454E-11</v>
      </c>
    </row>
    <row r="6" spans="1:8">
      <c r="A6" s="31" t="s">
        <v>210</v>
      </c>
      <c r="B6" s="31" t="s">
        <v>91</v>
      </c>
      <c r="C6" s="31" t="s">
        <v>92</v>
      </c>
      <c r="D6" s="31" t="s">
        <v>93</v>
      </c>
      <c r="E6" s="31" t="s">
        <v>94</v>
      </c>
      <c r="F6" s="31" t="s">
        <v>95</v>
      </c>
      <c r="G6" s="31" t="s">
        <v>96</v>
      </c>
      <c r="H6" s="31" t="s">
        <v>97</v>
      </c>
    </row>
    <row r="7" spans="1:8">
      <c r="A7" s="34" t="s">
        <v>73</v>
      </c>
      <c r="B7" s="41">
        <f>SUM(Spending_effects!D5:D66,Spending_effects!D123:D124)</f>
        <v>0</v>
      </c>
      <c r="C7" s="41">
        <f>SUM(Spending_effects!E5:E66,Spending_effects!E123:E124)</f>
        <v>0</v>
      </c>
      <c r="D7" s="41">
        <f>SUM(Spending_effects!F5:F66,Spending_effects!F123:F124)</f>
        <v>0</v>
      </c>
      <c r="E7" s="41">
        <f>SUM(Spending_effects!G5:G66,Spending_effects!G123:G124)</f>
        <v>0</v>
      </c>
      <c r="F7" s="41">
        <f>SUM(Spending_effects!H5:H66,Spending_effects!H123:H124)</f>
        <v>0</v>
      </c>
      <c r="G7" s="41">
        <f>SUM(Spending_effects!I5:I66,Spending_effects!I123:I124)</f>
        <v>0</v>
      </c>
      <c r="H7" s="41">
        <f>SUM(Spending_effects!J5:J66,Spending_effects!J123:J124)</f>
        <v>0</v>
      </c>
    </row>
    <row r="8" spans="1:8">
      <c r="A8" s="34" t="s">
        <v>291</v>
      </c>
      <c r="B8" s="41">
        <f>SUM(Spending_effects!D68:D101)</f>
        <v>0</v>
      </c>
      <c r="C8" s="41">
        <f>SUM(Spending_effects!E68:E101)</f>
        <v>1.2477995131854993E-11</v>
      </c>
      <c r="D8" s="41">
        <f>SUM(Spending_effects!F68:F101)</f>
        <v>1.2848332106630899E-11</v>
      </c>
      <c r="E8" s="41">
        <f>SUM(Spending_effects!G68:G101)</f>
        <v>1.3229660388378552E-11</v>
      </c>
      <c r="F8" s="41">
        <f>SUM(Spending_effects!H68:H101)</f>
        <v>1.3622306190350141E-11</v>
      </c>
      <c r="G8" s="41">
        <f>SUM(Spending_effects!I68:I101)</f>
        <v>1.419827717381866E-11</v>
      </c>
      <c r="H8" s="41">
        <f>SUM(Spending_effects!J68:J101)</f>
        <v>1.4735341681740397E-11</v>
      </c>
    </row>
    <row r="9" spans="1:8">
      <c r="A9" s="34" t="s">
        <v>261</v>
      </c>
      <c r="B9" s="41">
        <f>SUM(Spending_effects!D103:D115)</f>
        <v>0</v>
      </c>
      <c r="C9" s="41">
        <f>SUM(Spending_effects!E103:E115)</f>
        <v>0</v>
      </c>
      <c r="D9" s="41">
        <f>SUM(Spending_effects!F103:F115)</f>
        <v>0</v>
      </c>
      <c r="E9" s="41">
        <f>SUM(Spending_effects!G103:G115)</f>
        <v>0</v>
      </c>
      <c r="F9" s="41">
        <f>SUM(Spending_effects!H103:H115)</f>
        <v>0</v>
      </c>
      <c r="G9" s="41">
        <f>SUM(Spending_effects!I103:I115)</f>
        <v>0</v>
      </c>
      <c r="H9" s="41">
        <f>SUM(Spending_effects!J103:J115)</f>
        <v>0</v>
      </c>
    </row>
    <row r="10" spans="1:8">
      <c r="A10" s="34" t="s">
        <v>188</v>
      </c>
      <c r="B10" s="41">
        <f>Spending_effects!D117</f>
        <v>0</v>
      </c>
      <c r="C10" s="41">
        <f>Spending_effects!E117</f>
        <v>0</v>
      </c>
      <c r="D10" s="41">
        <f>Spending_effects!F117</f>
        <v>0</v>
      </c>
      <c r="E10" s="41">
        <f>Spending_effects!G117</f>
        <v>0</v>
      </c>
      <c r="F10" s="41">
        <f>Spending_effects!H117</f>
        <v>0</v>
      </c>
      <c r="G10" s="41">
        <f>Spending_effects!I117</f>
        <v>0</v>
      </c>
      <c r="H10" s="41">
        <f>Spending_effects!J117</f>
        <v>0</v>
      </c>
    </row>
    <row r="11" spans="1:8">
      <c r="A11" s="34" t="s">
        <v>52</v>
      </c>
      <c r="B11" s="41">
        <f>Spending_effects!D118</f>
        <v>0</v>
      </c>
      <c r="C11" s="41">
        <f>Spending_effects!E118</f>
        <v>0</v>
      </c>
      <c r="D11" s="41">
        <f>Spending_effects!F118</f>
        <v>0</v>
      </c>
      <c r="E11" s="41">
        <f>Spending_effects!G118</f>
        <v>0</v>
      </c>
      <c r="F11" s="41">
        <f>Spending_effects!H118</f>
        <v>0</v>
      </c>
      <c r="G11" s="41">
        <f>Spending_effects!I118</f>
        <v>0</v>
      </c>
      <c r="H11" s="41">
        <f>Spending_effects!J118</f>
        <v>0</v>
      </c>
    </row>
    <row r="12" spans="1:8">
      <c r="A12" s="34" t="s">
        <v>255</v>
      </c>
      <c r="B12" s="41">
        <f>SUM(Spending_effects!D119:D121)</f>
        <v>0</v>
      </c>
      <c r="C12" s="41">
        <f>SUM(Spending_effects!E119:E121)</f>
        <v>0</v>
      </c>
      <c r="D12" s="41">
        <f>SUM(Spending_effects!F119:F121)</f>
        <v>0</v>
      </c>
      <c r="E12" s="41">
        <f>SUM(Spending_effects!G119:G121)</f>
        <v>0</v>
      </c>
      <c r="F12" s="41">
        <f>SUM(Spending_effects!H119:H121)</f>
        <v>0</v>
      </c>
      <c r="G12" s="41">
        <f>SUM(Spending_effects!I119:I121)</f>
        <v>0</v>
      </c>
      <c r="H12" s="41">
        <f>SUM(Spending_effects!J119:J121)</f>
        <v>0</v>
      </c>
    </row>
    <row r="13" spans="1:8">
      <c r="A13" s="34" t="s">
        <v>58</v>
      </c>
      <c r="B13" s="41">
        <f>Spending_effects!D122</f>
        <v>0</v>
      </c>
      <c r="C13" s="41">
        <f>Spending_effects!E122</f>
        <v>0</v>
      </c>
      <c r="D13" s="41">
        <f>Spending_effects!F122</f>
        <v>0</v>
      </c>
      <c r="E13" s="41">
        <f>Spending_effects!G122</f>
        <v>0</v>
      </c>
      <c r="F13" s="41">
        <f>Spending_effects!H122</f>
        <v>0</v>
      </c>
      <c r="G13" s="41">
        <f>Spending_effects!I122</f>
        <v>0</v>
      </c>
      <c r="H13" s="41">
        <f>Spending_effects!J122</f>
        <v>0</v>
      </c>
    </row>
    <row r="14" spans="1:8">
      <c r="B14" s="41"/>
      <c r="C14" s="41"/>
      <c r="D14" s="41"/>
      <c r="E14" s="41"/>
      <c r="F14" s="41"/>
      <c r="G14" s="41"/>
      <c r="H14" s="41"/>
    </row>
    <row r="15" spans="1:8">
      <c r="B15" s="41"/>
      <c r="C15" s="41"/>
      <c r="D15" s="41"/>
      <c r="E15" s="41"/>
      <c r="F15" s="41"/>
      <c r="G15" s="41"/>
      <c r="H15" s="41"/>
    </row>
    <row r="16" spans="1:8">
      <c r="B16" s="41"/>
      <c r="C16" s="41"/>
      <c r="D16" s="41"/>
      <c r="E16" s="41"/>
      <c r="F16" s="41"/>
      <c r="G16" s="41"/>
      <c r="H16" s="41"/>
    </row>
    <row r="17" spans="2:8">
      <c r="B17" s="41"/>
      <c r="C17" s="41"/>
      <c r="D17" s="41"/>
      <c r="E17" s="41"/>
      <c r="F17" s="41"/>
      <c r="G17" s="41"/>
      <c r="H17" s="41"/>
    </row>
    <row r="18" spans="2:8">
      <c r="B18" s="41"/>
      <c r="C18" s="41"/>
      <c r="D18" s="41"/>
      <c r="E18" s="41"/>
      <c r="F18" s="41"/>
      <c r="G18" s="41"/>
      <c r="H18" s="41"/>
    </row>
    <row r="19" spans="2:8">
      <c r="B19" s="41"/>
      <c r="C19" s="41"/>
      <c r="D19" s="41"/>
      <c r="E19" s="41"/>
      <c r="F19" s="41"/>
      <c r="G19" s="41"/>
      <c r="H19" s="41"/>
    </row>
    <row r="20" spans="2:8">
      <c r="B20" s="41"/>
      <c r="C20" s="41"/>
      <c r="D20" s="41"/>
      <c r="E20" s="41"/>
      <c r="F20" s="41"/>
      <c r="G20" s="41"/>
      <c r="H20" s="41"/>
    </row>
    <row r="21" spans="2:8">
      <c r="B21" s="41"/>
      <c r="C21" s="41"/>
      <c r="D21" s="41"/>
      <c r="E21" s="41"/>
      <c r="F21" s="41"/>
      <c r="G21" s="41"/>
      <c r="H21" s="41"/>
    </row>
    <row r="22" spans="2:8">
      <c r="B22" s="41"/>
      <c r="C22" s="41"/>
      <c r="D22" s="41"/>
      <c r="E22" s="41"/>
      <c r="F22" s="41"/>
      <c r="G22" s="41"/>
      <c r="H22" s="41"/>
    </row>
    <row r="23" spans="2:8">
      <c r="B23" s="41"/>
      <c r="C23" s="41"/>
      <c r="D23" s="41"/>
      <c r="E23" s="41"/>
      <c r="F23" s="41"/>
      <c r="G23" s="41"/>
      <c r="H23" s="41"/>
    </row>
    <row r="24" spans="2:8">
      <c r="B24" s="41"/>
      <c r="C24" s="41"/>
      <c r="D24" s="41"/>
      <c r="E24" s="41"/>
      <c r="F24" s="41"/>
      <c r="G24" s="41"/>
      <c r="H24" s="41"/>
    </row>
    <row r="25" spans="2:8">
      <c r="B25" s="41"/>
      <c r="C25" s="41"/>
      <c r="D25" s="41"/>
      <c r="E25" s="41"/>
      <c r="F25" s="41"/>
      <c r="G25" s="41"/>
      <c r="H25" s="41"/>
    </row>
    <row r="26" spans="2:8">
      <c r="B26" s="41"/>
      <c r="C26" s="41"/>
      <c r="D26" s="41"/>
      <c r="E26" s="41"/>
      <c r="F26" s="41"/>
      <c r="G26" s="41"/>
      <c r="H26" s="41"/>
    </row>
    <row r="27" spans="2:8">
      <c r="B27" s="41"/>
      <c r="C27" s="41"/>
      <c r="D27" s="41"/>
      <c r="E27" s="41"/>
      <c r="F27" s="41"/>
      <c r="G27" s="41"/>
      <c r="H27" s="41"/>
    </row>
    <row r="28" spans="2:8">
      <c r="B28" s="41"/>
      <c r="C28" s="41"/>
      <c r="D28" s="41"/>
      <c r="E28" s="41"/>
      <c r="F28" s="41"/>
      <c r="G28" s="41"/>
      <c r="H28" s="41"/>
    </row>
    <row r="29" spans="2:8">
      <c r="B29" s="41"/>
      <c r="C29" s="41"/>
      <c r="D29" s="41"/>
      <c r="E29" s="41"/>
      <c r="F29" s="41"/>
      <c r="G29" s="41"/>
      <c r="H29" s="41"/>
    </row>
    <row r="30" spans="2:8">
      <c r="B30" s="41"/>
      <c r="C30" s="41"/>
      <c r="D30" s="41"/>
      <c r="E30" s="41"/>
      <c r="F30" s="41"/>
      <c r="G30" s="41"/>
      <c r="H30" s="41"/>
    </row>
    <row r="31" spans="2:8">
      <c r="B31" s="41"/>
      <c r="C31" s="41"/>
      <c r="D31" s="41"/>
      <c r="E31" s="41"/>
      <c r="F31" s="41"/>
      <c r="G31" s="41"/>
      <c r="H31" s="41"/>
    </row>
    <row r="32" spans="2:8">
      <c r="B32" s="41"/>
      <c r="C32" s="41"/>
      <c r="D32" s="41"/>
      <c r="E32" s="41"/>
      <c r="F32" s="41"/>
      <c r="G32" s="41"/>
      <c r="H32" s="41"/>
    </row>
    <row r="33" spans="2:8">
      <c r="B33" s="41"/>
      <c r="C33" s="41"/>
      <c r="D33" s="41"/>
      <c r="E33" s="41"/>
      <c r="F33" s="41"/>
      <c r="G33" s="41"/>
      <c r="H33" s="41"/>
    </row>
    <row r="34" spans="2:8">
      <c r="B34" s="41"/>
      <c r="C34" s="41"/>
      <c r="D34" s="41"/>
      <c r="E34" s="41"/>
      <c r="F34" s="41"/>
      <c r="G34" s="41"/>
      <c r="H34" s="41"/>
    </row>
    <row r="35" spans="2:8">
      <c r="B35" s="41"/>
      <c r="C35" s="41"/>
      <c r="D35" s="41"/>
      <c r="E35" s="41"/>
      <c r="F35" s="41"/>
      <c r="G35" s="41"/>
      <c r="H35" s="41"/>
    </row>
    <row r="36" spans="2:8">
      <c r="B36" s="41"/>
      <c r="C36" s="41"/>
      <c r="D36" s="41"/>
      <c r="E36" s="41"/>
      <c r="F36" s="41"/>
      <c r="G36" s="41"/>
      <c r="H36" s="41"/>
    </row>
  </sheetData>
  <hyperlinks>
    <hyperlink ref="A1" location="Notes!A1" display="Back to contents" xr:uid="{AA24F534-FCFD-47AC-96E5-C95E08EE621B}"/>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955DD-EBE0-4365-911A-D568EEC1DC39}">
  <dimension ref="A1:H27"/>
  <sheetViews>
    <sheetView showGridLines="0" zoomScaleNormal="100" workbookViewId="0">
      <pane xSplit="1" ySplit="2" topLeftCell="B3" activePane="bottomRight" state="frozen"/>
      <selection pane="bottomRight"/>
      <selection pane="bottomLeft" activeCell="A2" sqref="A2"/>
      <selection pane="topRight" activeCell="C1" sqref="C1"/>
    </sheetView>
  </sheetViews>
  <sheetFormatPr defaultColWidth="8.85546875" defaultRowHeight="12"/>
  <cols>
    <col min="1" max="1" width="38.85546875" style="34" bestFit="1" customWidth="1"/>
    <col min="2" max="16384" width="8.85546875" style="34"/>
  </cols>
  <sheetData>
    <row r="1" spans="1:8">
      <c r="A1" s="1" t="s">
        <v>40</v>
      </c>
    </row>
    <row r="2" spans="1:8">
      <c r="A2" s="31" t="s">
        <v>292</v>
      </c>
      <c r="B2" s="31" t="s">
        <v>91</v>
      </c>
      <c r="C2" s="31" t="s">
        <v>92</v>
      </c>
      <c r="D2" s="31" t="s">
        <v>93</v>
      </c>
      <c r="E2" s="31" t="s">
        <v>94</v>
      </c>
      <c r="F2" s="31" t="s">
        <v>95</v>
      </c>
      <c r="G2" s="31" t="s">
        <v>96</v>
      </c>
      <c r="H2" s="31" t="s">
        <v>97</v>
      </c>
    </row>
    <row r="3" spans="1:8">
      <c r="A3" s="86" t="s">
        <v>131</v>
      </c>
      <c r="B3" s="42">
        <v>0</v>
      </c>
      <c r="C3" s="42">
        <v>0</v>
      </c>
      <c r="D3" s="42">
        <v>0</v>
      </c>
      <c r="E3" s="42">
        <v>0</v>
      </c>
      <c r="F3" s="42">
        <v>0</v>
      </c>
      <c r="G3" s="42">
        <v>0</v>
      </c>
      <c r="H3" s="42">
        <v>0</v>
      </c>
    </row>
    <row r="4" spans="1:8">
      <c r="A4" s="86" t="s">
        <v>132</v>
      </c>
      <c r="B4" s="42">
        <v>0</v>
      </c>
      <c r="C4" s="42">
        <v>0</v>
      </c>
      <c r="D4" s="42">
        <v>0</v>
      </c>
      <c r="E4" s="42">
        <v>0</v>
      </c>
      <c r="F4" s="42">
        <v>0</v>
      </c>
      <c r="G4" s="42">
        <v>0</v>
      </c>
      <c r="H4" s="42">
        <v>0</v>
      </c>
    </row>
    <row r="5" spans="1:8">
      <c r="A5" s="86" t="s">
        <v>133</v>
      </c>
      <c r="B5" s="42">
        <v>0</v>
      </c>
      <c r="C5" s="42">
        <v>0</v>
      </c>
      <c r="D5" s="42">
        <v>0</v>
      </c>
      <c r="E5" s="42">
        <v>0</v>
      </c>
      <c r="F5" s="42">
        <v>0</v>
      </c>
      <c r="G5" s="42">
        <v>0</v>
      </c>
      <c r="H5" s="42">
        <v>0</v>
      </c>
    </row>
    <row r="6" spans="1:8">
      <c r="A6" s="86" t="s">
        <v>134</v>
      </c>
      <c r="B6" s="42">
        <v>0</v>
      </c>
      <c r="C6" s="42">
        <v>0</v>
      </c>
      <c r="D6" s="42">
        <v>0</v>
      </c>
      <c r="E6" s="42">
        <v>0</v>
      </c>
      <c r="F6" s="42">
        <v>0</v>
      </c>
      <c r="G6" s="42">
        <v>0</v>
      </c>
      <c r="H6" s="42">
        <v>0</v>
      </c>
    </row>
    <row r="7" spans="1:8">
      <c r="A7" s="86" t="s">
        <v>135</v>
      </c>
      <c r="B7" s="42">
        <v>0</v>
      </c>
      <c r="C7" s="42">
        <v>0</v>
      </c>
      <c r="D7" s="42">
        <v>0</v>
      </c>
      <c r="E7" s="42">
        <v>0</v>
      </c>
      <c r="F7" s="42">
        <v>0</v>
      </c>
      <c r="G7" s="42">
        <v>0</v>
      </c>
      <c r="H7" s="42">
        <v>0</v>
      </c>
    </row>
    <row r="8" spans="1:8">
      <c r="A8" s="86" t="s">
        <v>136</v>
      </c>
      <c r="B8" s="42">
        <v>0</v>
      </c>
      <c r="C8" s="42">
        <v>0</v>
      </c>
      <c r="D8" s="42">
        <v>0</v>
      </c>
      <c r="E8" s="42">
        <v>0</v>
      </c>
      <c r="F8" s="42">
        <v>0</v>
      </c>
      <c r="G8" s="42">
        <v>0</v>
      </c>
      <c r="H8" s="42">
        <v>0</v>
      </c>
    </row>
    <row r="9" spans="1:8">
      <c r="A9" s="86" t="s">
        <v>137</v>
      </c>
      <c r="B9" s="42">
        <v>0</v>
      </c>
      <c r="C9" s="42">
        <v>0</v>
      </c>
      <c r="D9" s="42">
        <v>0</v>
      </c>
      <c r="E9" s="42">
        <v>0</v>
      </c>
      <c r="F9" s="42">
        <v>0</v>
      </c>
      <c r="G9" s="42">
        <v>0</v>
      </c>
      <c r="H9" s="42">
        <v>0</v>
      </c>
    </row>
    <row r="10" spans="1:8">
      <c r="A10" s="86" t="s">
        <v>138</v>
      </c>
      <c r="B10" s="42">
        <v>0</v>
      </c>
      <c r="C10" s="42">
        <v>0</v>
      </c>
      <c r="D10" s="42">
        <v>0</v>
      </c>
      <c r="E10" s="42">
        <v>0</v>
      </c>
      <c r="F10" s="42">
        <v>0</v>
      </c>
      <c r="G10" s="42">
        <v>0</v>
      </c>
      <c r="H10" s="42">
        <v>0</v>
      </c>
    </row>
    <row r="11" spans="1:8">
      <c r="A11" s="86" t="s">
        <v>139</v>
      </c>
      <c r="B11" s="42">
        <v>0</v>
      </c>
      <c r="C11" s="42">
        <v>0</v>
      </c>
      <c r="D11" s="42">
        <v>0</v>
      </c>
      <c r="E11" s="42">
        <v>0</v>
      </c>
      <c r="F11" s="42">
        <v>0</v>
      </c>
      <c r="G11" s="42">
        <v>0</v>
      </c>
      <c r="H11" s="42">
        <v>0</v>
      </c>
    </row>
    <row r="12" spans="1:8">
      <c r="A12" s="86" t="s">
        <v>140</v>
      </c>
      <c r="B12" s="42">
        <v>0</v>
      </c>
      <c r="C12" s="42">
        <v>0</v>
      </c>
      <c r="D12" s="42">
        <v>0</v>
      </c>
      <c r="E12" s="42">
        <v>0</v>
      </c>
      <c r="F12" s="42">
        <v>0</v>
      </c>
      <c r="G12" s="42">
        <v>0</v>
      </c>
      <c r="H12" s="42">
        <v>0</v>
      </c>
    </row>
    <row r="13" spans="1:8">
      <c r="A13" s="86" t="s">
        <v>141</v>
      </c>
      <c r="B13" s="42">
        <v>0</v>
      </c>
      <c r="C13" s="42">
        <v>0</v>
      </c>
      <c r="D13" s="42">
        <v>0</v>
      </c>
      <c r="E13" s="42">
        <v>0</v>
      </c>
      <c r="F13" s="42">
        <v>0</v>
      </c>
      <c r="G13" s="42">
        <v>0</v>
      </c>
      <c r="H13" s="42">
        <v>0</v>
      </c>
    </row>
    <row r="14" spans="1:8">
      <c r="A14" s="86" t="s">
        <v>142</v>
      </c>
      <c r="B14" s="42">
        <v>0</v>
      </c>
      <c r="C14" s="42">
        <v>0</v>
      </c>
      <c r="D14" s="42">
        <v>0</v>
      </c>
      <c r="E14" s="42">
        <v>0</v>
      </c>
      <c r="F14" s="42">
        <v>0</v>
      </c>
      <c r="G14" s="42">
        <v>0</v>
      </c>
      <c r="H14" s="42">
        <v>0</v>
      </c>
    </row>
    <row r="15" spans="1:8">
      <c r="A15" s="86" t="s">
        <v>143</v>
      </c>
      <c r="B15" s="42">
        <v>0</v>
      </c>
      <c r="C15" s="42">
        <v>0</v>
      </c>
      <c r="D15" s="42">
        <v>0</v>
      </c>
      <c r="E15" s="42">
        <v>0</v>
      </c>
      <c r="F15" s="42">
        <v>0</v>
      </c>
      <c r="G15" s="42">
        <v>0</v>
      </c>
      <c r="H15" s="42">
        <v>0</v>
      </c>
    </row>
    <row r="16" spans="1:8">
      <c r="A16" s="86" t="s">
        <v>144</v>
      </c>
      <c r="B16" s="42">
        <v>0</v>
      </c>
      <c r="C16" s="42">
        <v>0</v>
      </c>
      <c r="D16" s="42">
        <v>0</v>
      </c>
      <c r="E16" s="42">
        <v>0</v>
      </c>
      <c r="F16" s="42">
        <v>0</v>
      </c>
      <c r="G16" s="42">
        <v>0</v>
      </c>
      <c r="H16" s="42">
        <v>0</v>
      </c>
    </row>
    <row r="17" spans="1:8">
      <c r="A17" s="86" t="s">
        <v>145</v>
      </c>
      <c r="B17" s="42">
        <v>0</v>
      </c>
      <c r="C17" s="42">
        <v>0</v>
      </c>
      <c r="D17" s="42">
        <v>0</v>
      </c>
      <c r="E17" s="42">
        <v>0</v>
      </c>
      <c r="F17" s="42">
        <v>0</v>
      </c>
      <c r="G17" s="42">
        <v>0</v>
      </c>
      <c r="H17" s="42">
        <v>0</v>
      </c>
    </row>
    <row r="18" spans="1:8">
      <c r="B18" s="42"/>
      <c r="C18" s="42"/>
      <c r="D18" s="42"/>
      <c r="E18" s="42"/>
      <c r="F18" s="42"/>
      <c r="G18" s="42"/>
      <c r="H18" s="42"/>
    </row>
    <row r="19" spans="1:8">
      <c r="A19" s="43"/>
      <c r="B19" s="42"/>
      <c r="C19" s="42"/>
      <c r="D19" s="42"/>
      <c r="E19" s="42"/>
      <c r="F19" s="42"/>
      <c r="G19" s="42"/>
      <c r="H19" s="42"/>
    </row>
    <row r="20" spans="1:8">
      <c r="A20" s="43"/>
      <c r="B20" s="42"/>
      <c r="C20" s="42"/>
      <c r="D20" s="42"/>
      <c r="E20" s="42"/>
      <c r="F20" s="42"/>
      <c r="G20" s="42"/>
      <c r="H20" s="42"/>
    </row>
    <row r="21" spans="1:8">
      <c r="A21" s="43"/>
      <c r="B21" s="42"/>
      <c r="C21" s="42"/>
      <c r="D21" s="42"/>
      <c r="E21" s="42"/>
      <c r="F21" s="42"/>
      <c r="G21" s="42"/>
      <c r="H21" s="42"/>
    </row>
    <row r="22" spans="1:8">
      <c r="A22" s="43"/>
      <c r="B22" s="42"/>
      <c r="C22" s="42"/>
      <c r="D22" s="42"/>
      <c r="E22" s="42"/>
      <c r="F22" s="42"/>
      <c r="G22" s="42"/>
      <c r="H22" s="42"/>
    </row>
    <row r="23" spans="1:8">
      <c r="A23" s="43"/>
      <c r="B23" s="42"/>
      <c r="C23" s="42"/>
      <c r="D23" s="42"/>
      <c r="E23" s="42"/>
      <c r="F23" s="42"/>
      <c r="G23" s="42"/>
      <c r="H23" s="42"/>
    </row>
    <row r="24" spans="1:8">
      <c r="B24" s="42"/>
      <c r="C24" s="42"/>
      <c r="D24" s="42"/>
      <c r="E24" s="42"/>
      <c r="F24" s="42"/>
      <c r="G24" s="42"/>
      <c r="H24" s="42"/>
    </row>
    <row r="25" spans="1:8">
      <c r="B25" s="42"/>
      <c r="C25" s="42"/>
      <c r="D25" s="42"/>
      <c r="E25" s="42"/>
      <c r="F25" s="42"/>
      <c r="G25" s="42"/>
      <c r="H25" s="42"/>
    </row>
    <row r="26" spans="1:8">
      <c r="B26" s="42"/>
      <c r="C26" s="42"/>
      <c r="D26" s="42"/>
      <c r="E26" s="42"/>
      <c r="F26" s="42"/>
      <c r="G26" s="42"/>
      <c r="H26" s="42"/>
    </row>
    <row r="27" spans="1:8">
      <c r="B27" s="42"/>
      <c r="C27" s="42"/>
      <c r="D27" s="42"/>
      <c r="E27" s="42"/>
      <c r="F27" s="42"/>
      <c r="G27" s="42"/>
      <c r="H27" s="42"/>
    </row>
  </sheetData>
  <hyperlinks>
    <hyperlink ref="A1" location="Notes!A1" display="Back to contents" xr:uid="{47297C5B-02AC-4493-9950-184D7D7B12C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626D6-B87E-44E3-B978-CDAB5CCC1F62}">
  <dimension ref="A1:H25"/>
  <sheetViews>
    <sheetView showGridLines="0" zoomScaleNormal="100" workbookViewId="0">
      <pane xSplit="1" ySplit="2" topLeftCell="B3" activePane="bottomRight" state="frozen"/>
      <selection pane="bottomRight"/>
      <selection pane="bottomLeft" activeCell="A2" sqref="A2"/>
      <selection pane="topRight" activeCell="C1" sqref="C1"/>
    </sheetView>
  </sheetViews>
  <sheetFormatPr defaultColWidth="8.85546875" defaultRowHeight="12"/>
  <cols>
    <col min="1" max="1" width="38.85546875" style="34" bestFit="1" customWidth="1"/>
    <col min="2" max="16384" width="8.85546875" style="34"/>
  </cols>
  <sheetData>
    <row r="1" spans="1:8">
      <c r="A1" s="1" t="s">
        <v>40</v>
      </c>
    </row>
    <row r="2" spans="1:8">
      <c r="A2" s="31" t="s">
        <v>257</v>
      </c>
      <c r="B2" s="31" t="s">
        <v>91</v>
      </c>
      <c r="C2" s="31" t="s">
        <v>92</v>
      </c>
      <c r="D2" s="31" t="s">
        <v>93</v>
      </c>
      <c r="E2" s="31" t="s">
        <v>94</v>
      </c>
      <c r="F2" s="31" t="s">
        <v>95</v>
      </c>
      <c r="G2" s="31" t="s">
        <v>96</v>
      </c>
      <c r="H2" s="31" t="s">
        <v>97</v>
      </c>
    </row>
    <row r="3" spans="1:8">
      <c r="A3" s="34" t="s">
        <v>72</v>
      </c>
      <c r="B3" s="42">
        <f t="array" ref="B3:H3">TRANSPOSE(Scenario_inputs!$X$5:$X$11)</f>
        <v>0</v>
      </c>
      <c r="C3" s="42">
        <v>0</v>
      </c>
      <c r="D3" s="42">
        <v>0</v>
      </c>
      <c r="E3" s="42">
        <v>0</v>
      </c>
      <c r="F3" s="42">
        <v>0</v>
      </c>
      <c r="G3" s="42">
        <v>0</v>
      </c>
      <c r="H3" s="42">
        <v>0</v>
      </c>
    </row>
    <row r="4" spans="1:8">
      <c r="A4" s="34" t="s">
        <v>76</v>
      </c>
      <c r="B4" s="42">
        <f t="array" ref="B4:H4">TRANSPOSE(Scenario_inputs!$AB$5:$AB$11)</f>
        <v>0</v>
      </c>
      <c r="C4" s="42">
        <v>0</v>
      </c>
      <c r="D4" s="42">
        <v>0</v>
      </c>
      <c r="E4" s="42">
        <v>0</v>
      </c>
      <c r="F4" s="42">
        <v>0</v>
      </c>
      <c r="G4" s="42">
        <v>0</v>
      </c>
      <c r="H4" s="42">
        <v>0</v>
      </c>
    </row>
    <row r="5" spans="1:8">
      <c r="A5" s="34" t="s">
        <v>74</v>
      </c>
      <c r="B5" s="42">
        <f t="array" ref="B5:H5">TRANSPOSE(Scenario_inputs!$Z$5:$Z$11)</f>
        <v>0</v>
      </c>
      <c r="C5" s="42">
        <v>0</v>
      </c>
      <c r="D5" s="42">
        <v>0</v>
      </c>
      <c r="E5" s="42">
        <v>0</v>
      </c>
      <c r="F5" s="42">
        <v>0</v>
      </c>
      <c r="G5" s="42">
        <v>0</v>
      </c>
      <c r="H5" s="42">
        <v>0</v>
      </c>
    </row>
    <row r="6" spans="1:8">
      <c r="A6" s="34" t="s">
        <v>293</v>
      </c>
      <c r="B6" s="42">
        <f>Aggregates!K12</f>
        <v>0</v>
      </c>
      <c r="C6" s="42">
        <f>Aggregates!L12</f>
        <v>0</v>
      </c>
      <c r="D6" s="42">
        <f>Aggregates!M12</f>
        <v>0</v>
      </c>
      <c r="E6" s="42">
        <f>Aggregates!N12</f>
        <v>0</v>
      </c>
      <c r="F6" s="42">
        <f>Aggregates!O12</f>
        <v>0</v>
      </c>
      <c r="G6" s="42">
        <f>Aggregates!P12</f>
        <v>0</v>
      </c>
      <c r="H6" s="42">
        <f>Aggregates!Q12</f>
        <v>0</v>
      </c>
    </row>
    <row r="7" spans="1:8">
      <c r="B7" s="42"/>
      <c r="C7" s="42"/>
      <c r="D7" s="42"/>
      <c r="E7" s="42"/>
      <c r="F7" s="42"/>
      <c r="G7" s="42"/>
      <c r="H7" s="42"/>
    </row>
    <row r="8" spans="1:8">
      <c r="B8" s="42"/>
      <c r="C8" s="42"/>
      <c r="D8" s="42"/>
      <c r="E8" s="42"/>
      <c r="F8" s="42"/>
      <c r="G8" s="42"/>
      <c r="H8" s="42"/>
    </row>
    <row r="9" spans="1:8">
      <c r="B9" s="42"/>
      <c r="C9" s="42"/>
      <c r="D9" s="42"/>
      <c r="E9" s="42"/>
      <c r="F9" s="42"/>
      <c r="G9" s="42"/>
      <c r="H9" s="42"/>
    </row>
    <row r="10" spans="1:8">
      <c r="B10" s="42"/>
      <c r="C10" s="42"/>
      <c r="D10" s="42"/>
      <c r="E10" s="42"/>
      <c r="F10" s="42"/>
      <c r="G10" s="42"/>
      <c r="H10" s="42"/>
    </row>
    <row r="11" spans="1:8">
      <c r="B11" s="42"/>
      <c r="C11" s="42"/>
      <c r="D11" s="42"/>
      <c r="E11" s="42"/>
      <c r="F11" s="42"/>
      <c r="G11" s="42"/>
      <c r="H11" s="42"/>
    </row>
    <row r="12" spans="1:8">
      <c r="B12" s="42"/>
      <c r="C12" s="42"/>
      <c r="D12" s="42"/>
      <c r="E12" s="42"/>
      <c r="F12" s="42"/>
      <c r="G12" s="42"/>
      <c r="H12" s="42"/>
    </row>
    <row r="13" spans="1:8">
      <c r="B13" s="42"/>
      <c r="C13" s="42"/>
      <c r="D13" s="42"/>
      <c r="E13" s="42"/>
      <c r="F13" s="42"/>
      <c r="G13" s="42"/>
      <c r="H13" s="42"/>
    </row>
    <row r="14" spans="1:8">
      <c r="B14" s="42"/>
      <c r="C14" s="42"/>
      <c r="D14" s="42"/>
      <c r="E14" s="42"/>
      <c r="F14" s="42"/>
      <c r="G14" s="42"/>
      <c r="H14" s="42"/>
    </row>
    <row r="15" spans="1:8">
      <c r="B15" s="42"/>
      <c r="C15" s="42"/>
      <c r="D15" s="42"/>
      <c r="E15" s="42"/>
      <c r="F15" s="42"/>
      <c r="G15" s="42"/>
      <c r="H15" s="42"/>
    </row>
    <row r="16" spans="1:8">
      <c r="B16" s="42"/>
      <c r="C16" s="42"/>
      <c r="D16" s="42"/>
      <c r="E16" s="42"/>
      <c r="F16" s="42"/>
      <c r="G16" s="42"/>
      <c r="H16" s="42"/>
    </row>
    <row r="17" spans="2:8">
      <c r="B17" s="42"/>
      <c r="C17" s="42"/>
      <c r="D17" s="42"/>
      <c r="E17" s="42"/>
      <c r="F17" s="42"/>
      <c r="G17" s="42"/>
      <c r="H17" s="42"/>
    </row>
    <row r="18" spans="2:8">
      <c r="B18" s="42"/>
      <c r="C18" s="42"/>
      <c r="D18" s="42"/>
      <c r="E18" s="42"/>
      <c r="F18" s="42"/>
      <c r="G18" s="42"/>
      <c r="H18" s="42"/>
    </row>
    <row r="19" spans="2:8">
      <c r="B19" s="42"/>
      <c r="C19" s="42"/>
      <c r="D19" s="42"/>
      <c r="E19" s="42"/>
      <c r="F19" s="42"/>
      <c r="G19" s="42"/>
      <c r="H19" s="42"/>
    </row>
    <row r="20" spans="2:8">
      <c r="B20" s="42"/>
      <c r="C20" s="42"/>
      <c r="D20" s="42"/>
      <c r="E20" s="42"/>
      <c r="F20" s="42"/>
      <c r="G20" s="42"/>
      <c r="H20" s="42"/>
    </row>
    <row r="21" spans="2:8">
      <c r="B21" s="42"/>
      <c r="C21" s="42"/>
      <c r="D21" s="42"/>
      <c r="E21" s="42"/>
      <c r="F21" s="42"/>
      <c r="G21" s="42"/>
      <c r="H21" s="42"/>
    </row>
    <row r="22" spans="2:8">
      <c r="B22" s="42"/>
      <c r="C22" s="42"/>
      <c r="D22" s="42"/>
      <c r="E22" s="42"/>
      <c r="F22" s="42"/>
      <c r="G22" s="42"/>
      <c r="H22" s="42"/>
    </row>
    <row r="23" spans="2:8">
      <c r="B23" s="42"/>
      <c r="C23" s="42"/>
      <c r="D23" s="42"/>
      <c r="E23" s="42"/>
      <c r="F23" s="42"/>
      <c r="G23" s="42"/>
      <c r="H23" s="42"/>
    </row>
    <row r="24" spans="2:8">
      <c r="B24" s="42"/>
      <c r="C24" s="42"/>
      <c r="D24" s="42"/>
      <c r="E24" s="42"/>
      <c r="F24" s="42"/>
      <c r="G24" s="42"/>
      <c r="H24" s="42"/>
    </row>
    <row r="25" spans="2:8">
      <c r="B25" s="42"/>
      <c r="C25" s="42"/>
      <c r="D25" s="42"/>
      <c r="E25" s="42"/>
      <c r="F25" s="42"/>
      <c r="G25" s="42"/>
      <c r="H25" s="42"/>
    </row>
  </sheetData>
  <hyperlinks>
    <hyperlink ref="A1" location="Notes!A1" display="Back to contents" xr:uid="{222ECF24-9A69-4DF2-AFD8-0A4D6FDCFE7A}"/>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59559A-4547-4FBF-B109-BC003A117078}">
  <dimension ref="A1:I30"/>
  <sheetViews>
    <sheetView showGridLines="0" zoomScaleNormal="100" workbookViewId="0">
      <pane xSplit="2" ySplit="2" topLeftCell="C3" activePane="bottomRight" state="frozen"/>
      <selection pane="bottomRight" activeCell="A26" sqref="A26"/>
      <selection pane="bottomLeft" activeCell="A2" sqref="A2"/>
      <selection pane="topRight" activeCell="D1" sqref="D1"/>
    </sheetView>
  </sheetViews>
  <sheetFormatPr defaultColWidth="8.85546875" defaultRowHeight="12"/>
  <cols>
    <col min="1" max="1" width="85.85546875" style="34" customWidth="1"/>
    <col min="2" max="2" width="10.42578125" style="34" customWidth="1"/>
    <col min="3" max="16384" width="8.85546875" style="34"/>
  </cols>
  <sheetData>
    <row r="1" spans="1:9">
      <c r="A1" s="1" t="s">
        <v>40</v>
      </c>
    </row>
    <row r="2" spans="1:9">
      <c r="A2" s="31" t="s">
        <v>294</v>
      </c>
      <c r="B2" s="31" t="s">
        <v>265</v>
      </c>
      <c r="C2" s="31" t="s">
        <v>91</v>
      </c>
      <c r="D2" s="31" t="s">
        <v>92</v>
      </c>
      <c r="E2" s="31" t="s">
        <v>93</v>
      </c>
      <c r="F2" s="31" t="s">
        <v>94</v>
      </c>
      <c r="G2" s="31" t="s">
        <v>95</v>
      </c>
      <c r="H2" s="31" t="s">
        <v>96</v>
      </c>
      <c r="I2" s="31" t="s">
        <v>97</v>
      </c>
    </row>
    <row r="3" spans="1:9">
      <c r="A3" s="31" t="s">
        <v>72</v>
      </c>
      <c r="B3" s="34" t="s">
        <v>91</v>
      </c>
      <c r="C3" s="41">
        <v>889.22552147157319</v>
      </c>
      <c r="D3" s="41">
        <v>562.33359912999958</v>
      </c>
      <c r="E3" s="41">
        <v>525.83728981134925</v>
      </c>
      <c r="F3" s="41">
        <v>446.22728565028069</v>
      </c>
      <c r="G3" s="41">
        <v>456.81359724341064</v>
      </c>
      <c r="H3" s="41">
        <v>524.91435053113378</v>
      </c>
      <c r="I3" s="41">
        <f>H3*H3/G3</f>
        <v>603.16741238922589</v>
      </c>
    </row>
    <row r="4" spans="1:9">
      <c r="A4" s="31"/>
      <c r="B4" s="34" t="s">
        <v>92</v>
      </c>
      <c r="C4" s="41">
        <v>0</v>
      </c>
      <c r="D4" s="41">
        <v>6439.6067762618259</v>
      </c>
      <c r="E4" s="41">
        <v>545.89256817480702</v>
      </c>
      <c r="F4" s="41">
        <v>463.25945035322036</v>
      </c>
      <c r="G4" s="41">
        <v>475.07162812055981</v>
      </c>
      <c r="H4" s="41">
        <v>549.22341540471109</v>
      </c>
      <c r="I4" s="41">
        <f>H4*H4/G4</f>
        <v>634.9492206515572</v>
      </c>
    </row>
    <row r="5" spans="1:9">
      <c r="A5" s="31"/>
      <c r="B5" s="34" t="s">
        <v>93</v>
      </c>
      <c r="C5" s="41">
        <v>0</v>
      </c>
      <c r="D5" s="41">
        <v>0</v>
      </c>
      <c r="E5" s="41">
        <v>7007.2543089252831</v>
      </c>
      <c r="F5" s="41">
        <v>526.28164473752292</v>
      </c>
      <c r="G5" s="41">
        <v>541.62521781104545</v>
      </c>
      <c r="H5" s="41">
        <v>561.30010614239723</v>
      </c>
      <c r="I5" s="41">
        <v>519.33357300960381</v>
      </c>
    </row>
    <row r="6" spans="1:9">
      <c r="A6" s="31"/>
      <c r="B6" s="34" t="s">
        <v>94</v>
      </c>
      <c r="C6" s="41">
        <v>0</v>
      </c>
      <c r="D6" s="41">
        <v>0</v>
      </c>
      <c r="E6" s="41">
        <v>0</v>
      </c>
      <c r="F6" s="41">
        <v>7425.0369069337266</v>
      </c>
      <c r="G6" s="41">
        <v>548.543417411679</v>
      </c>
      <c r="H6" s="41">
        <v>566.85177400105147</v>
      </c>
      <c r="I6" s="41">
        <v>524.00277978527754</v>
      </c>
    </row>
    <row r="7" spans="1:9">
      <c r="A7" s="31"/>
      <c r="B7" s="34" t="s">
        <v>95</v>
      </c>
      <c r="C7" s="41">
        <v>0</v>
      </c>
      <c r="D7" s="41">
        <v>0</v>
      </c>
      <c r="E7" s="41">
        <v>0</v>
      </c>
      <c r="F7" s="41">
        <v>0</v>
      </c>
      <c r="G7" s="41">
        <v>7940.1805050563753</v>
      </c>
      <c r="H7" s="41">
        <v>567.38293690699493</v>
      </c>
      <c r="I7" s="41">
        <v>524.62936730954368</v>
      </c>
    </row>
    <row r="8" spans="1:9">
      <c r="A8" s="31"/>
      <c r="B8" s="34" t="s">
        <v>96</v>
      </c>
      <c r="C8" s="41">
        <v>0</v>
      </c>
      <c r="D8" s="41">
        <v>0</v>
      </c>
      <c r="E8" s="41">
        <v>0</v>
      </c>
      <c r="F8" s="41">
        <v>0</v>
      </c>
      <c r="G8" s="41">
        <v>0</v>
      </c>
      <c r="H8" s="41">
        <v>8103.3698206580884</v>
      </c>
      <c r="I8" s="41">
        <v>525.21593123286436</v>
      </c>
    </row>
    <row r="9" spans="1:9">
      <c r="A9" s="31"/>
      <c r="B9" s="34" t="s">
        <v>97</v>
      </c>
      <c r="C9" s="57"/>
      <c r="D9" s="57"/>
      <c r="E9" s="57">
        <v>0</v>
      </c>
      <c r="F9" s="57">
        <v>0</v>
      </c>
      <c r="G9" s="57">
        <v>0</v>
      </c>
      <c r="H9" s="57">
        <v>0</v>
      </c>
      <c r="I9" s="57">
        <v>8027.2766906009138</v>
      </c>
    </row>
    <row r="10" spans="1:9">
      <c r="A10" s="31" t="s">
        <v>295</v>
      </c>
      <c r="B10" s="59" t="s">
        <v>91</v>
      </c>
      <c r="C10" s="41">
        <v>879.08458519957833</v>
      </c>
      <c r="D10" s="41">
        <v>2250.6256062743546</v>
      </c>
      <c r="E10" s="41">
        <v>2250.6256062741841</v>
      </c>
      <c r="F10" s="41">
        <v>2250.6256062744114</v>
      </c>
      <c r="G10" s="41">
        <v>2250.6256062743259</v>
      </c>
      <c r="H10" s="41">
        <v>2250.6256062742696</v>
      </c>
      <c r="I10" s="41">
        <f>H10*H10/G10</f>
        <v>2250.6256062742132</v>
      </c>
    </row>
    <row r="11" spans="1:9">
      <c r="A11" s="31"/>
      <c r="B11" s="34" t="s">
        <v>92</v>
      </c>
      <c r="C11" s="41">
        <v>0</v>
      </c>
      <c r="D11" s="41">
        <v>1247.7505070492043</v>
      </c>
      <c r="E11" s="41">
        <v>2318.6764900456465</v>
      </c>
      <c r="F11" s="41">
        <v>2318.6764900458597</v>
      </c>
      <c r="G11" s="41">
        <v>2318.6764900458174</v>
      </c>
      <c r="H11" s="41">
        <v>2318.6764900457601</v>
      </c>
      <c r="I11" s="41">
        <f>H11*H11/G11</f>
        <v>2318.6764900457028</v>
      </c>
    </row>
    <row r="12" spans="1:9">
      <c r="A12" s="31"/>
      <c r="B12" s="34" t="s">
        <v>93</v>
      </c>
      <c r="C12" s="41">
        <v>0</v>
      </c>
      <c r="D12" s="41">
        <v>0</v>
      </c>
      <c r="E12" s="41">
        <v>1466.7858482707459</v>
      </c>
      <c r="F12" s="41">
        <v>2708.4974276331905</v>
      </c>
      <c r="G12" s="41">
        <v>2708.4974276331905</v>
      </c>
      <c r="H12" s="41">
        <v>2458.4878353867766</v>
      </c>
      <c r="I12" s="41">
        <v>2217.3263572831702</v>
      </c>
    </row>
    <row r="13" spans="1:9">
      <c r="A13" s="31"/>
      <c r="B13" s="34" t="s">
        <v>94</v>
      </c>
      <c r="C13" s="41">
        <v>0</v>
      </c>
      <c r="D13" s="41">
        <v>0</v>
      </c>
      <c r="E13" s="41">
        <v>0</v>
      </c>
      <c r="F13" s="41">
        <v>1223.1332499339233</v>
      </c>
      <c r="G13" s="41">
        <v>2311.8296693515676</v>
      </c>
      <c r="H13" s="41">
        <v>2311.8296693515817</v>
      </c>
      <c r="I13" s="41">
        <v>2152.8213291577599</v>
      </c>
    </row>
    <row r="14" spans="1:9">
      <c r="A14" s="31"/>
      <c r="B14" s="34" t="s">
        <v>95</v>
      </c>
      <c r="C14" s="41">
        <v>0</v>
      </c>
      <c r="D14" s="41">
        <v>0</v>
      </c>
      <c r="E14" s="41">
        <v>0</v>
      </c>
      <c r="F14" s="41">
        <v>0</v>
      </c>
      <c r="G14" s="41">
        <v>1268.4260498035228</v>
      </c>
      <c r="H14" s="41">
        <v>2388.4957778950165</v>
      </c>
      <c r="I14" s="41">
        <v>2388.4957778950452</v>
      </c>
    </row>
    <row r="15" spans="1:9">
      <c r="A15" s="31"/>
      <c r="B15" s="34" t="s">
        <v>96</v>
      </c>
      <c r="C15" s="41">
        <v>0</v>
      </c>
      <c r="D15" s="41">
        <v>0</v>
      </c>
      <c r="E15" s="41">
        <v>0</v>
      </c>
      <c r="F15" s="41">
        <v>0</v>
      </c>
      <c r="G15" s="41">
        <v>0</v>
      </c>
      <c r="H15" s="41">
        <v>1387.7183358359134</v>
      </c>
      <c r="I15" s="41">
        <v>2582.9005267341786</v>
      </c>
    </row>
    <row r="16" spans="1:9">
      <c r="A16" s="31"/>
      <c r="B16" s="34" t="s">
        <v>97</v>
      </c>
      <c r="C16" s="57"/>
      <c r="D16" s="57"/>
      <c r="E16" s="57">
        <v>0</v>
      </c>
      <c r="F16" s="57">
        <v>0</v>
      </c>
      <c r="G16" s="57">
        <v>0</v>
      </c>
      <c r="H16" s="57">
        <v>0</v>
      </c>
      <c r="I16" s="57">
        <v>1180.8430987833417</v>
      </c>
    </row>
    <row r="17" spans="1:9">
      <c r="A17" s="31" t="s">
        <v>296</v>
      </c>
      <c r="B17" s="59" t="s">
        <v>91</v>
      </c>
      <c r="C17" s="41">
        <v>10307.738610196229</v>
      </c>
      <c r="D17" s="41">
        <v>293.5145732272133</v>
      </c>
      <c r="E17" s="41">
        <v>0</v>
      </c>
      <c r="F17" s="41">
        <v>0</v>
      </c>
      <c r="G17" s="41">
        <v>0</v>
      </c>
      <c r="H17" s="41">
        <v>0</v>
      </c>
      <c r="I17" s="41">
        <v>0</v>
      </c>
    </row>
    <row r="18" spans="1:9">
      <c r="A18" s="31"/>
      <c r="B18" s="34" t="s">
        <v>92</v>
      </c>
      <c r="C18" s="41">
        <v>0</v>
      </c>
      <c r="D18" s="41">
        <v>9764.3947124935275</v>
      </c>
      <c r="E18" s="41">
        <v>294.55870069210732</v>
      </c>
      <c r="F18" s="41">
        <v>0</v>
      </c>
      <c r="G18" s="41">
        <v>0</v>
      </c>
      <c r="H18" s="41">
        <v>0</v>
      </c>
      <c r="I18" s="41">
        <v>0</v>
      </c>
    </row>
    <row r="19" spans="1:9">
      <c r="A19" s="31"/>
      <c r="B19" s="34" t="s">
        <v>93</v>
      </c>
      <c r="C19" s="41">
        <v>0</v>
      </c>
      <c r="D19" s="41">
        <v>0</v>
      </c>
      <c r="E19" s="41">
        <v>7413.5292994887741</v>
      </c>
      <c r="F19" s="41">
        <v>640.49291116323559</v>
      </c>
      <c r="G19" s="41">
        <v>0</v>
      </c>
      <c r="H19" s="41">
        <v>0</v>
      </c>
      <c r="I19" s="41">
        <v>0</v>
      </c>
    </row>
    <row r="20" spans="1:9">
      <c r="A20" s="31"/>
      <c r="B20" s="34" t="s">
        <v>94</v>
      </c>
      <c r="C20" s="41">
        <v>0</v>
      </c>
      <c r="D20" s="41">
        <v>0</v>
      </c>
      <c r="E20" s="41">
        <v>0</v>
      </c>
      <c r="F20" s="41">
        <v>6585.4530886529192</v>
      </c>
      <c r="G20" s="41">
        <v>640.6942189996272</v>
      </c>
      <c r="H20" s="41">
        <v>0</v>
      </c>
      <c r="I20" s="41">
        <v>0</v>
      </c>
    </row>
    <row r="21" spans="1:9">
      <c r="A21" s="31"/>
      <c r="B21" s="34" t="s">
        <v>95</v>
      </c>
      <c r="C21" s="41">
        <v>0</v>
      </c>
      <c r="D21" s="41">
        <v>0</v>
      </c>
      <c r="E21" s="41">
        <v>0</v>
      </c>
      <c r="F21" s="41">
        <v>0</v>
      </c>
      <c r="G21" s="41">
        <v>5575.3901599861965</v>
      </c>
      <c r="H21" s="41">
        <v>640.80933348111557</v>
      </c>
      <c r="I21" s="41">
        <v>0</v>
      </c>
    </row>
    <row r="22" spans="1:9">
      <c r="A22" s="31"/>
      <c r="B22" s="34" t="s">
        <v>96</v>
      </c>
      <c r="C22" s="41">
        <v>0</v>
      </c>
      <c r="D22" s="41">
        <v>0</v>
      </c>
      <c r="E22" s="41">
        <v>0</v>
      </c>
      <c r="F22" s="41">
        <v>0</v>
      </c>
      <c r="G22" s="41">
        <v>0</v>
      </c>
      <c r="H22" s="41">
        <v>4737.7541316184015</v>
      </c>
      <c r="I22" s="41">
        <v>640.79353206604139</v>
      </c>
    </row>
    <row r="23" spans="1:9">
      <c r="A23" s="31"/>
      <c r="B23" s="34" t="s">
        <v>97</v>
      </c>
      <c r="C23" s="57"/>
      <c r="D23" s="57"/>
      <c r="E23" s="57">
        <v>0</v>
      </c>
      <c r="F23" s="57">
        <v>0</v>
      </c>
      <c r="G23" s="57">
        <v>0</v>
      </c>
      <c r="H23" s="57">
        <v>0</v>
      </c>
      <c r="I23" s="57">
        <v>4016.9291265926868</v>
      </c>
    </row>
    <row r="24" spans="1:9">
      <c r="A24" s="31" t="s">
        <v>297</v>
      </c>
      <c r="B24" s="59" t="s">
        <v>91</v>
      </c>
      <c r="C24" s="41">
        <v>20.429400274920795</v>
      </c>
      <c r="D24" s="41">
        <v>48.911164902023074</v>
      </c>
      <c r="E24" s="41">
        <v>51.723414155659952</v>
      </c>
      <c r="F24" s="41">
        <v>56.902085364711752</v>
      </c>
      <c r="G24" s="41">
        <v>58.307675585751895</v>
      </c>
      <c r="H24" s="41">
        <v>61.909732779611204</v>
      </c>
      <c r="I24" s="41">
        <v>65.73431326731631</v>
      </c>
    </row>
    <row r="25" spans="1:9">
      <c r="A25" s="31"/>
      <c r="B25" s="34" t="s">
        <v>92</v>
      </c>
      <c r="C25" s="41">
        <v>0</v>
      </c>
      <c r="D25" s="41">
        <v>26.62310261328571</v>
      </c>
      <c r="E25" s="41">
        <v>44.024316289736021</v>
      </c>
      <c r="F25" s="41">
        <v>44.575723435130499</v>
      </c>
      <c r="G25" s="41">
        <v>44.938005542590531</v>
      </c>
      <c r="H25" s="41">
        <v>46.520948699850351</v>
      </c>
      <c r="I25" s="41">
        <v>48.159651097175704</v>
      </c>
    </row>
    <row r="26" spans="1:9">
      <c r="A26" s="31"/>
      <c r="B26" s="34" t="s">
        <v>93</v>
      </c>
      <c r="C26" s="41">
        <v>0</v>
      </c>
      <c r="D26" s="41">
        <v>0</v>
      </c>
      <c r="E26" s="41">
        <v>23.791178274889546</v>
      </c>
      <c r="F26" s="41">
        <v>44.852619131242477</v>
      </c>
      <c r="G26" s="41">
        <v>46.336210856092919</v>
      </c>
      <c r="H26" s="41">
        <v>45.879329016912607</v>
      </c>
      <c r="I26" s="41">
        <v>46.523191532257613</v>
      </c>
    </row>
    <row r="27" spans="1:9">
      <c r="A27" s="31"/>
      <c r="B27" s="34" t="s">
        <v>94</v>
      </c>
      <c r="C27" s="41">
        <v>0</v>
      </c>
      <c r="D27" s="41">
        <v>0</v>
      </c>
      <c r="E27" s="41">
        <v>0</v>
      </c>
      <c r="F27" s="41">
        <v>22.332441319616692</v>
      </c>
      <c r="G27" s="41">
        <v>45.729079568826592</v>
      </c>
      <c r="H27" s="41">
        <v>45.710482766737925</v>
      </c>
      <c r="I27" s="41">
        <v>45.300642690348525</v>
      </c>
    </row>
    <row r="28" spans="1:9">
      <c r="A28" s="31"/>
      <c r="B28" s="34" t="s">
        <v>95</v>
      </c>
      <c r="C28" s="41">
        <v>0</v>
      </c>
      <c r="D28" s="41">
        <v>0</v>
      </c>
      <c r="E28" s="41">
        <v>0</v>
      </c>
      <c r="F28" s="41">
        <v>0</v>
      </c>
      <c r="G28" s="41">
        <v>21.928402564010696</v>
      </c>
      <c r="H28" s="41">
        <v>46.850418189903564</v>
      </c>
      <c r="I28" s="41">
        <v>46.953395538831444</v>
      </c>
    </row>
    <row r="29" spans="1:9">
      <c r="A29" s="31"/>
      <c r="B29" s="34" t="s">
        <v>96</v>
      </c>
      <c r="C29" s="41">
        <v>0</v>
      </c>
      <c r="D29" s="41">
        <v>0</v>
      </c>
      <c r="E29" s="41">
        <v>0</v>
      </c>
      <c r="F29" s="41">
        <v>0</v>
      </c>
      <c r="G29" s="41">
        <v>0</v>
      </c>
      <c r="H29" s="41">
        <v>22.03324500327426</v>
      </c>
      <c r="I29" s="41">
        <v>48.205980127455916</v>
      </c>
    </row>
    <row r="30" spans="1:9">
      <c r="A30" s="31"/>
      <c r="B30" s="34" t="s">
        <v>97</v>
      </c>
      <c r="C30" s="41"/>
      <c r="D30" s="41"/>
      <c r="E30" s="41">
        <v>0</v>
      </c>
      <c r="F30" s="41">
        <v>0</v>
      </c>
      <c r="G30" s="41">
        <v>0</v>
      </c>
      <c r="H30" s="41">
        <v>0</v>
      </c>
      <c r="I30" s="41">
        <v>21.952171285123256</v>
      </c>
    </row>
  </sheetData>
  <hyperlinks>
    <hyperlink ref="A1" location="Notes!A1" display="Back to contents" xr:uid="{BA04749F-1B97-45A8-8A9B-5AF5934F9798}"/>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CA3A8-5A07-4BDB-ACF5-ADBA9EEAA626}">
  <dimension ref="A1:J40"/>
  <sheetViews>
    <sheetView showGridLines="0" zoomScaleNormal="100" workbookViewId="0">
      <pane xSplit="2" ySplit="5" topLeftCell="C15" activePane="bottomRight" state="frozen"/>
      <selection pane="bottomRight" activeCell="A27" sqref="A27"/>
      <selection pane="bottomLeft" activeCell="A2" sqref="A2"/>
      <selection pane="topRight" activeCell="D1" sqref="D1"/>
    </sheetView>
  </sheetViews>
  <sheetFormatPr defaultColWidth="8.85546875" defaultRowHeight="12"/>
  <cols>
    <col min="1" max="1" width="43.42578125" style="34" bestFit="1" customWidth="1"/>
    <col min="2" max="2" width="10.42578125" style="34" customWidth="1"/>
    <col min="3" max="16384" width="8.85546875" style="34"/>
  </cols>
  <sheetData>
    <row r="1" spans="1:10">
      <c r="A1" s="1" t="s">
        <v>40</v>
      </c>
    </row>
    <row r="2" spans="1:10">
      <c r="A2" s="31" t="s">
        <v>298</v>
      </c>
      <c r="B2" s="31"/>
      <c r="C2" s="31" t="s">
        <v>91</v>
      </c>
      <c r="D2" s="31" t="s">
        <v>92</v>
      </c>
      <c r="E2" s="31" t="s">
        <v>93</v>
      </c>
      <c r="F2" s="31" t="s">
        <v>94</v>
      </c>
      <c r="G2" s="31" t="s">
        <v>95</v>
      </c>
      <c r="H2" s="31" t="s">
        <v>96</v>
      </c>
      <c r="I2" s="31" t="s">
        <v>97</v>
      </c>
    </row>
    <row r="3" spans="1:10">
      <c r="A3" s="34" t="s">
        <v>289</v>
      </c>
      <c r="C3" s="41">
        <f t="shared" ref="C3:I3" si="0">SUM(C6:C40)</f>
        <v>0</v>
      </c>
      <c r="D3" s="41">
        <f t="shared" si="0"/>
        <v>0</v>
      </c>
      <c r="E3" s="41">
        <f t="shared" si="0"/>
        <v>0</v>
      </c>
      <c r="F3" s="41">
        <f t="shared" si="0"/>
        <v>0</v>
      </c>
      <c r="G3" s="41">
        <f t="shared" si="0"/>
        <v>0</v>
      </c>
      <c r="H3" s="41">
        <f t="shared" si="0"/>
        <v>0</v>
      </c>
      <c r="I3" s="41">
        <f t="shared" si="0"/>
        <v>0</v>
      </c>
    </row>
    <row r="4" spans="1:10">
      <c r="D4" s="41"/>
      <c r="E4" s="41"/>
      <c r="F4" s="41"/>
      <c r="G4" s="41"/>
      <c r="H4" s="41"/>
      <c r="I4" s="41"/>
      <c r="J4" s="41"/>
    </row>
    <row r="5" spans="1:10">
      <c r="A5" s="31" t="s">
        <v>299</v>
      </c>
      <c r="B5" s="31" t="s">
        <v>265</v>
      </c>
      <c r="C5" s="31" t="s">
        <v>91</v>
      </c>
      <c r="D5" s="31" t="s">
        <v>92</v>
      </c>
      <c r="E5" s="31" t="s">
        <v>93</v>
      </c>
      <c r="F5" s="31" t="s">
        <v>94</v>
      </c>
      <c r="G5" s="31" t="s">
        <v>95</v>
      </c>
      <c r="H5" s="31" t="s">
        <v>96</v>
      </c>
      <c r="I5" s="31" t="s">
        <v>97</v>
      </c>
    </row>
    <row r="6" spans="1:10">
      <c r="A6" s="31" t="s">
        <v>72</v>
      </c>
      <c r="B6" s="34" t="s">
        <v>91</v>
      </c>
      <c r="C6" s="41">
        <f>Debt_interest_determinants!$B$3*Debt_interest_RR!C3</f>
        <v>0</v>
      </c>
      <c r="D6" s="41">
        <f>Debt_interest_determinants!$B$3*Debt_interest_RR!D3</f>
        <v>0</v>
      </c>
      <c r="E6" s="41">
        <f>Debt_interest_determinants!$B$3*Debt_interest_RR!E3</f>
        <v>0</v>
      </c>
      <c r="F6" s="41">
        <f>Debt_interest_determinants!$B$3*Debt_interest_RR!F3</f>
        <v>0</v>
      </c>
      <c r="G6" s="41">
        <f>Debt_interest_determinants!$B$3*Debt_interest_RR!G3</f>
        <v>0</v>
      </c>
      <c r="H6" s="41">
        <f>Debt_interest_determinants!$B$3*Debt_interest_RR!H3</f>
        <v>0</v>
      </c>
      <c r="I6" s="41">
        <f>Debt_interest_determinants!$B$3*Debt_interest_RR!I3</f>
        <v>0</v>
      </c>
    </row>
    <row r="7" spans="1:10">
      <c r="A7" s="31"/>
      <c r="B7" s="34" t="s">
        <v>92</v>
      </c>
      <c r="C7" s="41">
        <f>Debt_interest_determinants!$C$3*Debt_interest_RR!C4</f>
        <v>0</v>
      </c>
      <c r="D7" s="41">
        <f>Debt_interest_determinants!$C$3*Debt_interest_RR!D4</f>
        <v>0</v>
      </c>
      <c r="E7" s="41">
        <f>Debt_interest_determinants!$C$3*Debt_interest_RR!E4</f>
        <v>0</v>
      </c>
      <c r="F7" s="41">
        <f>Debt_interest_determinants!$C$3*Debt_interest_RR!F4</f>
        <v>0</v>
      </c>
      <c r="G7" s="41">
        <f>Debt_interest_determinants!$C$3*Debt_interest_RR!G4</f>
        <v>0</v>
      </c>
      <c r="H7" s="41">
        <f>Debt_interest_determinants!$C$3*Debt_interest_RR!H4</f>
        <v>0</v>
      </c>
      <c r="I7" s="41">
        <f>Debt_interest_determinants!$C$3*Debt_interest_RR!I4</f>
        <v>0</v>
      </c>
    </row>
    <row r="8" spans="1:10">
      <c r="A8" s="31"/>
      <c r="B8" s="34" t="s">
        <v>93</v>
      </c>
      <c r="C8" s="41">
        <f>Debt_interest_determinants!$D$3*Debt_interest_RR!C5</f>
        <v>0</v>
      </c>
      <c r="D8" s="41">
        <f>Debt_interest_determinants!$D$3*Debt_interest_RR!D5</f>
        <v>0</v>
      </c>
      <c r="E8" s="41">
        <f>Debt_interest_determinants!$D$3*Debt_interest_RR!E5</f>
        <v>0</v>
      </c>
      <c r="F8" s="41">
        <f>Debt_interest_determinants!$D$3*Debt_interest_RR!F5</f>
        <v>0</v>
      </c>
      <c r="G8" s="41">
        <f>Debt_interest_determinants!$D$3*Debt_interest_RR!G5</f>
        <v>0</v>
      </c>
      <c r="H8" s="41">
        <f>Debt_interest_determinants!$D$3*Debt_interest_RR!H5</f>
        <v>0</v>
      </c>
      <c r="I8" s="41">
        <f>Debt_interest_determinants!$D$3*Debt_interest_RR!I5</f>
        <v>0</v>
      </c>
    </row>
    <row r="9" spans="1:10">
      <c r="A9" s="31"/>
      <c r="B9" s="34" t="s">
        <v>94</v>
      </c>
      <c r="C9" s="41">
        <f>Debt_interest_determinants!$E$3*Debt_interest_RR!C6</f>
        <v>0</v>
      </c>
      <c r="D9" s="41">
        <f>Debt_interest_determinants!$E$3*Debt_interest_RR!D6</f>
        <v>0</v>
      </c>
      <c r="E9" s="41">
        <f>Debt_interest_determinants!$E$3*Debt_interest_RR!E6</f>
        <v>0</v>
      </c>
      <c r="F9" s="41">
        <f>Debt_interest_determinants!$E$3*Debt_interest_RR!F6</f>
        <v>0</v>
      </c>
      <c r="G9" s="41">
        <f>Debt_interest_determinants!$E$3*Debt_interest_RR!G6</f>
        <v>0</v>
      </c>
      <c r="H9" s="41">
        <f>Debt_interest_determinants!$E$3*Debt_interest_RR!H6</f>
        <v>0</v>
      </c>
      <c r="I9" s="41">
        <f>Debt_interest_determinants!$E$3*Debt_interest_RR!I6</f>
        <v>0</v>
      </c>
    </row>
    <row r="10" spans="1:10">
      <c r="A10" s="31"/>
      <c r="B10" s="34" t="s">
        <v>95</v>
      </c>
      <c r="C10" s="41">
        <f>Debt_interest_determinants!$F$3*Debt_interest_RR!C7</f>
        <v>0</v>
      </c>
      <c r="D10" s="41">
        <f>Debt_interest_determinants!$F$3*Debt_interest_RR!D7</f>
        <v>0</v>
      </c>
      <c r="E10" s="41">
        <f>Debt_interest_determinants!$F$3*Debt_interest_RR!E7</f>
        <v>0</v>
      </c>
      <c r="F10" s="41">
        <f>Debt_interest_determinants!$F$3*Debt_interest_RR!F7</f>
        <v>0</v>
      </c>
      <c r="G10" s="41">
        <f>Debt_interest_determinants!$F$3*Debt_interest_RR!G7</f>
        <v>0</v>
      </c>
      <c r="H10" s="41">
        <f>Debt_interest_determinants!$F$3*Debt_interest_RR!H7</f>
        <v>0</v>
      </c>
      <c r="I10" s="41">
        <f>Debt_interest_determinants!$F$3*Debt_interest_RR!I7</f>
        <v>0</v>
      </c>
    </row>
    <row r="11" spans="1:10">
      <c r="A11" s="31"/>
      <c r="B11" s="34" t="s">
        <v>96</v>
      </c>
      <c r="C11" s="41">
        <f>Debt_interest_determinants!$G$3*Debt_interest_RR!C8</f>
        <v>0</v>
      </c>
      <c r="D11" s="41">
        <f>Debt_interest_determinants!$G$3*Debt_interest_RR!D8</f>
        <v>0</v>
      </c>
      <c r="E11" s="41">
        <f>Debt_interest_determinants!$G$3*Debt_interest_RR!E8</f>
        <v>0</v>
      </c>
      <c r="F11" s="41">
        <f>Debt_interest_determinants!$G$3*Debt_interest_RR!F8</f>
        <v>0</v>
      </c>
      <c r="G11" s="41">
        <f>Debt_interest_determinants!$G$3*Debt_interest_RR!G8</f>
        <v>0</v>
      </c>
      <c r="H11" s="41">
        <f>Debt_interest_determinants!$G$3*Debt_interest_RR!H8</f>
        <v>0</v>
      </c>
      <c r="I11" s="41">
        <f>Debt_interest_determinants!$G$3*Debt_interest_RR!I8</f>
        <v>0</v>
      </c>
    </row>
    <row r="12" spans="1:10">
      <c r="A12" s="31"/>
      <c r="B12" s="34" t="s">
        <v>97</v>
      </c>
      <c r="C12" s="57">
        <f>Debt_interest_determinants!$H$3*Debt_interest_RR!C9</f>
        <v>0</v>
      </c>
      <c r="D12" s="57">
        <f>Debt_interest_determinants!$H$3*Debt_interest_RR!D9</f>
        <v>0</v>
      </c>
      <c r="E12" s="57">
        <f>Debt_interest_determinants!$H$3*Debt_interest_RR!E9</f>
        <v>0</v>
      </c>
      <c r="F12" s="57">
        <f>Debt_interest_determinants!$H$3*Debt_interest_RR!F9</f>
        <v>0</v>
      </c>
      <c r="G12" s="57">
        <f>Debt_interest_determinants!$H$3*Debt_interest_RR!G9</f>
        <v>0</v>
      </c>
      <c r="H12" s="57">
        <f>Debt_interest_determinants!$H$3*Debt_interest_RR!H9</f>
        <v>0</v>
      </c>
      <c r="I12" s="57">
        <f>Debt_interest_determinants!$H$3*Debt_interest_RR!I9</f>
        <v>0</v>
      </c>
    </row>
    <row r="13" spans="1:10">
      <c r="A13" s="31" t="s">
        <v>295</v>
      </c>
      <c r="B13" s="59" t="s">
        <v>91</v>
      </c>
      <c r="C13" s="58">
        <f>Debt_interest_determinants!$B$4*Debt_interest_RR!C10</f>
        <v>0</v>
      </c>
      <c r="D13" s="58">
        <f>Debt_interest_determinants!$B$4*Debt_interest_RR!D10</f>
        <v>0</v>
      </c>
      <c r="E13" s="58">
        <f>Debt_interest_determinants!$B$4*Debt_interest_RR!E10</f>
        <v>0</v>
      </c>
      <c r="F13" s="58">
        <f>Debt_interest_determinants!$B$4*Debt_interest_RR!F10</f>
        <v>0</v>
      </c>
      <c r="G13" s="58">
        <f>Debt_interest_determinants!$B$4*Debt_interest_RR!G10</f>
        <v>0</v>
      </c>
      <c r="H13" s="58">
        <f>Debt_interest_determinants!$B$4*Debt_interest_RR!H10</f>
        <v>0</v>
      </c>
      <c r="I13" s="58">
        <f>Debt_interest_determinants!$B$4*Debt_interest_RR!I10</f>
        <v>0</v>
      </c>
    </row>
    <row r="14" spans="1:10">
      <c r="A14" s="31"/>
      <c r="B14" s="34" t="s">
        <v>92</v>
      </c>
      <c r="C14" s="41">
        <f>Debt_interest_determinants!$C$4*Debt_interest_RR!C11</f>
        <v>0</v>
      </c>
      <c r="D14" s="41">
        <f>Debt_interest_determinants!$C$4*Debt_interest_RR!D11</f>
        <v>0</v>
      </c>
      <c r="E14" s="41">
        <f>Debt_interest_determinants!$C$4*Debt_interest_RR!E11</f>
        <v>0</v>
      </c>
      <c r="F14" s="41">
        <f>Debt_interest_determinants!$C$4*Debt_interest_RR!F11</f>
        <v>0</v>
      </c>
      <c r="G14" s="41">
        <f>Debt_interest_determinants!$C$4*Debt_interest_RR!G11</f>
        <v>0</v>
      </c>
      <c r="H14" s="41">
        <f>Debt_interest_determinants!$C$4*Debt_interest_RR!H11</f>
        <v>0</v>
      </c>
      <c r="I14" s="41">
        <f>Debt_interest_determinants!$C$4*Debt_interest_RR!I11</f>
        <v>0</v>
      </c>
    </row>
    <row r="15" spans="1:10">
      <c r="A15" s="31"/>
      <c r="B15" s="34" t="s">
        <v>93</v>
      </c>
      <c r="C15" s="41">
        <f>Debt_interest_determinants!$D$4*Debt_interest_RR!C12</f>
        <v>0</v>
      </c>
      <c r="D15" s="41">
        <f>Debt_interest_determinants!$D$4*Debt_interest_RR!D12</f>
        <v>0</v>
      </c>
      <c r="E15" s="41">
        <f>Debt_interest_determinants!$D$4*Debt_interest_RR!E12</f>
        <v>0</v>
      </c>
      <c r="F15" s="41">
        <f>Debt_interest_determinants!$D$4*Debt_interest_RR!F12</f>
        <v>0</v>
      </c>
      <c r="G15" s="41">
        <f>Debt_interest_determinants!$D$4*Debt_interest_RR!G12</f>
        <v>0</v>
      </c>
      <c r="H15" s="41">
        <f>Debt_interest_determinants!$D$4*Debt_interest_RR!H12</f>
        <v>0</v>
      </c>
      <c r="I15" s="41">
        <f>Debt_interest_determinants!$D$4*Debt_interest_RR!I12</f>
        <v>0</v>
      </c>
    </row>
    <row r="16" spans="1:10">
      <c r="A16" s="31"/>
      <c r="B16" s="34" t="s">
        <v>94</v>
      </c>
      <c r="C16" s="41">
        <f>Debt_interest_determinants!$E$4*Debt_interest_RR!C13</f>
        <v>0</v>
      </c>
      <c r="D16" s="41">
        <f>Debt_interest_determinants!$E$4*Debt_interest_RR!D13</f>
        <v>0</v>
      </c>
      <c r="E16" s="41">
        <f>Debt_interest_determinants!$E$4*Debt_interest_RR!E13</f>
        <v>0</v>
      </c>
      <c r="F16" s="41">
        <f>Debt_interest_determinants!$E$4*Debt_interest_RR!F13</f>
        <v>0</v>
      </c>
      <c r="G16" s="41">
        <f>Debt_interest_determinants!$E$4*Debt_interest_RR!G13</f>
        <v>0</v>
      </c>
      <c r="H16" s="41">
        <f>Debt_interest_determinants!$E$4*Debt_interest_RR!H13</f>
        <v>0</v>
      </c>
      <c r="I16" s="41">
        <f>Debt_interest_determinants!$E$4*Debt_interest_RR!I13</f>
        <v>0</v>
      </c>
    </row>
    <row r="17" spans="1:9">
      <c r="A17" s="31"/>
      <c r="B17" s="34" t="s">
        <v>95</v>
      </c>
      <c r="C17" s="41">
        <f>Debt_interest_determinants!$F$4*Debt_interest_RR!C14</f>
        <v>0</v>
      </c>
      <c r="D17" s="41">
        <f>Debt_interest_determinants!$F$4*Debt_interest_RR!D14</f>
        <v>0</v>
      </c>
      <c r="E17" s="41">
        <f>Debt_interest_determinants!$F$4*Debt_interest_RR!E14</f>
        <v>0</v>
      </c>
      <c r="F17" s="41">
        <f>Debt_interest_determinants!$F$4*Debt_interest_RR!F14</f>
        <v>0</v>
      </c>
      <c r="G17" s="41">
        <f>Debt_interest_determinants!$F$4*Debt_interest_RR!G14</f>
        <v>0</v>
      </c>
      <c r="H17" s="41">
        <f>Debt_interest_determinants!$F$4*Debt_interest_RR!H14</f>
        <v>0</v>
      </c>
      <c r="I17" s="41">
        <f>Debt_interest_determinants!$F$4*Debt_interest_RR!I14</f>
        <v>0</v>
      </c>
    </row>
    <row r="18" spans="1:9">
      <c r="A18" s="31"/>
      <c r="B18" s="34" t="s">
        <v>96</v>
      </c>
      <c r="C18" s="41">
        <f>Debt_interest_determinants!$G$4*Debt_interest_RR!C15</f>
        <v>0</v>
      </c>
      <c r="D18" s="41">
        <f>Debt_interest_determinants!$G$4*Debt_interest_RR!D15</f>
        <v>0</v>
      </c>
      <c r="E18" s="41">
        <f>Debt_interest_determinants!$G$4*Debt_interest_RR!E15</f>
        <v>0</v>
      </c>
      <c r="F18" s="41">
        <f>Debt_interest_determinants!$G$4*Debt_interest_RR!F15</f>
        <v>0</v>
      </c>
      <c r="G18" s="41">
        <f>Debt_interest_determinants!$G$4*Debt_interest_RR!G15</f>
        <v>0</v>
      </c>
      <c r="H18" s="41">
        <f>Debt_interest_determinants!$G$4*Debt_interest_RR!H15</f>
        <v>0</v>
      </c>
      <c r="I18" s="41">
        <f>Debt_interest_determinants!$G$4*Debt_interest_RR!I15</f>
        <v>0</v>
      </c>
    </row>
    <row r="19" spans="1:9">
      <c r="A19" s="31"/>
      <c r="B19" s="34" t="s">
        <v>97</v>
      </c>
      <c r="C19" s="57">
        <f>Debt_interest_determinants!$H$4*Debt_interest_RR!C16</f>
        <v>0</v>
      </c>
      <c r="D19" s="57">
        <f>Debt_interest_determinants!$H$4*Debt_interest_RR!D16</f>
        <v>0</v>
      </c>
      <c r="E19" s="57">
        <f>Debt_interest_determinants!$H$4*Debt_interest_RR!E16</f>
        <v>0</v>
      </c>
      <c r="F19" s="57">
        <f>Debt_interest_determinants!$H$4*Debt_interest_RR!F16</f>
        <v>0</v>
      </c>
      <c r="G19" s="57">
        <f>Debt_interest_determinants!$H$4*Debt_interest_RR!G16</f>
        <v>0</v>
      </c>
      <c r="H19" s="57">
        <f>Debt_interest_determinants!$H$4*Debt_interest_RR!H16</f>
        <v>0</v>
      </c>
      <c r="I19" s="57">
        <f>Debt_interest_determinants!$H$4*Debt_interest_RR!I16</f>
        <v>0</v>
      </c>
    </row>
    <row r="20" spans="1:9">
      <c r="A20" s="31" t="s">
        <v>300</v>
      </c>
      <c r="B20" s="59" t="s">
        <v>91</v>
      </c>
      <c r="C20" s="58">
        <f>Debt_interest_determinants!$B$5*Debt_interest_RR!C17</f>
        <v>0</v>
      </c>
      <c r="D20" s="58">
        <f>Debt_interest_determinants!$B$5*Debt_interest_RR!D17</f>
        <v>0</v>
      </c>
      <c r="E20" s="58">
        <f>Debt_interest_determinants!$B$5*Debt_interest_RR!E17</f>
        <v>0</v>
      </c>
      <c r="F20" s="58">
        <f>Debt_interest_determinants!$B$5*Debt_interest_RR!F17</f>
        <v>0</v>
      </c>
      <c r="G20" s="58">
        <f>Debt_interest_determinants!$B$5*Debt_interest_RR!G17</f>
        <v>0</v>
      </c>
      <c r="H20" s="58">
        <f>Debt_interest_determinants!$B$5*Debt_interest_RR!H17</f>
        <v>0</v>
      </c>
      <c r="I20" s="58">
        <f>Debt_interest_determinants!$B$5*Debt_interest_RR!I17</f>
        <v>0</v>
      </c>
    </row>
    <row r="21" spans="1:9">
      <c r="A21" s="31"/>
      <c r="B21" s="34" t="s">
        <v>92</v>
      </c>
      <c r="C21" s="41">
        <f>Debt_interest_determinants!$C$5*Debt_interest_RR!C18</f>
        <v>0</v>
      </c>
      <c r="D21" s="41">
        <f>Debt_interest_determinants!$C$5*Debt_interest_RR!D18</f>
        <v>0</v>
      </c>
      <c r="E21" s="41">
        <f>Debt_interest_determinants!$C$5*Debt_interest_RR!E18</f>
        <v>0</v>
      </c>
      <c r="F21" s="41">
        <f>Debt_interest_determinants!$C$5*Debt_interest_RR!F18</f>
        <v>0</v>
      </c>
      <c r="G21" s="41">
        <f>Debt_interest_determinants!$C$5*Debt_interest_RR!G18</f>
        <v>0</v>
      </c>
      <c r="H21" s="41">
        <f>Debt_interest_determinants!$C$5*Debt_interest_RR!H18</f>
        <v>0</v>
      </c>
      <c r="I21" s="41">
        <f>Debt_interest_determinants!$C$5*Debt_interest_RR!I18</f>
        <v>0</v>
      </c>
    </row>
    <row r="22" spans="1:9">
      <c r="A22" s="31"/>
      <c r="B22" s="34" t="s">
        <v>93</v>
      </c>
      <c r="C22" s="41">
        <f>Debt_interest_determinants!$D$5*Debt_interest_RR!C19</f>
        <v>0</v>
      </c>
      <c r="D22" s="41">
        <f>Debt_interest_determinants!$D$5*Debt_interest_RR!D19</f>
        <v>0</v>
      </c>
      <c r="E22" s="41">
        <f>Debt_interest_determinants!$D$5*Debt_interest_RR!E19</f>
        <v>0</v>
      </c>
      <c r="F22" s="41">
        <f>Debt_interest_determinants!$D$5*Debt_interest_RR!F19</f>
        <v>0</v>
      </c>
      <c r="G22" s="41">
        <f>Debt_interest_determinants!$D$5*Debt_interest_RR!G19</f>
        <v>0</v>
      </c>
      <c r="H22" s="41">
        <f>Debt_interest_determinants!$D$5*Debt_interest_RR!H19</f>
        <v>0</v>
      </c>
      <c r="I22" s="41">
        <f>Debt_interest_determinants!$D$5*Debt_interest_RR!I19</f>
        <v>0</v>
      </c>
    </row>
    <row r="23" spans="1:9">
      <c r="A23" s="31"/>
      <c r="B23" s="34" t="s">
        <v>94</v>
      </c>
      <c r="C23" s="41">
        <f>Debt_interest_determinants!$E$5*Debt_interest_RR!C20</f>
        <v>0</v>
      </c>
      <c r="D23" s="41">
        <f>Debt_interest_determinants!$E$5*Debt_interest_RR!D20</f>
        <v>0</v>
      </c>
      <c r="E23" s="41">
        <f>Debt_interest_determinants!$E$5*Debt_interest_RR!E20</f>
        <v>0</v>
      </c>
      <c r="F23" s="41">
        <f>Debt_interest_determinants!$E$5*Debt_interest_RR!F20</f>
        <v>0</v>
      </c>
      <c r="G23" s="41">
        <f>Debt_interest_determinants!$E$5*Debt_interest_RR!G20</f>
        <v>0</v>
      </c>
      <c r="H23" s="41">
        <f>Debt_interest_determinants!$E$5*Debt_interest_RR!H20</f>
        <v>0</v>
      </c>
      <c r="I23" s="41">
        <f>Debt_interest_determinants!$E$5*Debt_interest_RR!I20</f>
        <v>0</v>
      </c>
    </row>
    <row r="24" spans="1:9">
      <c r="A24" s="31"/>
      <c r="B24" s="34" t="s">
        <v>95</v>
      </c>
      <c r="C24" s="41">
        <f>Debt_interest_determinants!$F$5*Debt_interest_RR!C21</f>
        <v>0</v>
      </c>
      <c r="D24" s="41">
        <f>Debt_interest_determinants!$F$5*Debt_interest_RR!D21</f>
        <v>0</v>
      </c>
      <c r="E24" s="41">
        <f>Debt_interest_determinants!$F$5*Debt_interest_RR!E21</f>
        <v>0</v>
      </c>
      <c r="F24" s="41">
        <f>Debt_interest_determinants!$F$5*Debt_interest_RR!F21</f>
        <v>0</v>
      </c>
      <c r="G24" s="41">
        <f>Debt_interest_determinants!$F$5*Debt_interest_RR!G21</f>
        <v>0</v>
      </c>
      <c r="H24" s="41">
        <f>Debt_interest_determinants!$F$5*Debt_interest_RR!H21</f>
        <v>0</v>
      </c>
      <c r="I24" s="41">
        <f>Debt_interest_determinants!$F$5*Debt_interest_RR!I21</f>
        <v>0</v>
      </c>
    </row>
    <row r="25" spans="1:9">
      <c r="A25" s="31"/>
      <c r="B25" s="34" t="s">
        <v>96</v>
      </c>
      <c r="C25" s="41">
        <f>Debt_interest_determinants!$G$5*Debt_interest_RR!C22</f>
        <v>0</v>
      </c>
      <c r="D25" s="41">
        <f>Debt_interest_determinants!$G$5*Debt_interest_RR!D22</f>
        <v>0</v>
      </c>
      <c r="E25" s="41">
        <f>Debt_interest_determinants!$G$5*Debt_interest_RR!E22</f>
        <v>0</v>
      </c>
      <c r="F25" s="41">
        <f>Debt_interest_determinants!$G$5*Debt_interest_RR!F22</f>
        <v>0</v>
      </c>
      <c r="G25" s="41">
        <f>Debt_interest_determinants!$G$5*Debt_interest_RR!G22</f>
        <v>0</v>
      </c>
      <c r="H25" s="41">
        <f>Debt_interest_determinants!$G$5*Debt_interest_RR!H22</f>
        <v>0</v>
      </c>
      <c r="I25" s="41">
        <f>Debt_interest_determinants!$G$5*Debt_interest_RR!I22</f>
        <v>0</v>
      </c>
    </row>
    <row r="26" spans="1:9">
      <c r="A26" s="31"/>
      <c r="B26" s="34" t="s">
        <v>97</v>
      </c>
      <c r="C26" s="57">
        <f>Debt_interest_determinants!$H$5*Debt_interest_RR!C23</f>
        <v>0</v>
      </c>
      <c r="D26" s="57">
        <f>Debt_interest_determinants!$H$5*Debt_interest_RR!D23</f>
        <v>0</v>
      </c>
      <c r="E26" s="57">
        <f>Debt_interest_determinants!$H$5*Debt_interest_RR!E23</f>
        <v>0</v>
      </c>
      <c r="F26" s="57">
        <f>Debt_interest_determinants!$H$5*Debt_interest_RR!F23</f>
        <v>0</v>
      </c>
      <c r="G26" s="57">
        <f>Debt_interest_determinants!$H$5*Debt_interest_RR!G23</f>
        <v>0</v>
      </c>
      <c r="H26" s="57">
        <f>Debt_interest_determinants!$H$5*Debt_interest_RR!H23</f>
        <v>0</v>
      </c>
      <c r="I26" s="57">
        <f>Debt_interest_determinants!$H$5*Debt_interest_RR!I23</f>
        <v>0</v>
      </c>
    </row>
    <row r="27" spans="1:9">
      <c r="A27" s="31" t="s">
        <v>297</v>
      </c>
      <c r="B27" s="59" t="s">
        <v>91</v>
      </c>
      <c r="C27" s="58">
        <f>Debt_interest_determinants!$B$6*Debt_interest_RR!C24</f>
        <v>0</v>
      </c>
      <c r="D27" s="58">
        <f>Debt_interest_determinants!$B$6*Debt_interest_RR!D24</f>
        <v>0</v>
      </c>
      <c r="E27" s="58">
        <f>Debt_interest_determinants!$B$6*Debt_interest_RR!E24</f>
        <v>0</v>
      </c>
      <c r="F27" s="58">
        <f>Debt_interest_determinants!$B$6*Debt_interest_RR!F24</f>
        <v>0</v>
      </c>
      <c r="G27" s="58">
        <f>Debt_interest_determinants!$B$6*Debt_interest_RR!G24</f>
        <v>0</v>
      </c>
      <c r="H27" s="58">
        <f>Debt_interest_determinants!$B$6*Debt_interest_RR!H24</f>
        <v>0</v>
      </c>
      <c r="I27" s="58">
        <f>Debt_interest_determinants!$B$6*Debt_interest_RR!I24</f>
        <v>0</v>
      </c>
    </row>
    <row r="28" spans="1:9">
      <c r="A28" s="31"/>
      <c r="B28" s="34" t="s">
        <v>92</v>
      </c>
      <c r="C28" s="41">
        <f>Debt_interest_determinants!$C$6*Debt_interest_RR!C25</f>
        <v>0</v>
      </c>
      <c r="D28" s="41">
        <f>Debt_interest_determinants!$C$6*Debt_interest_RR!D25</f>
        <v>0</v>
      </c>
      <c r="E28" s="41">
        <f>Debt_interest_determinants!$C$6*Debt_interest_RR!E25</f>
        <v>0</v>
      </c>
      <c r="F28" s="41">
        <f>Debt_interest_determinants!$C$6*Debt_interest_RR!F25</f>
        <v>0</v>
      </c>
      <c r="G28" s="41">
        <f>Debt_interest_determinants!$C$6*Debt_interest_RR!G25</f>
        <v>0</v>
      </c>
      <c r="H28" s="41">
        <f>Debt_interest_determinants!$C$6*Debt_interest_RR!H25</f>
        <v>0</v>
      </c>
      <c r="I28" s="41">
        <f>Debt_interest_determinants!$C$6*Debt_interest_RR!I25</f>
        <v>0</v>
      </c>
    </row>
    <row r="29" spans="1:9">
      <c r="A29" s="31"/>
      <c r="B29" s="34" t="s">
        <v>93</v>
      </c>
      <c r="C29" s="41">
        <f>Debt_interest_determinants!$D$6*Debt_interest_RR!C26</f>
        <v>0</v>
      </c>
      <c r="D29" s="41">
        <f>Debt_interest_determinants!$D$6*Debt_interest_RR!D26</f>
        <v>0</v>
      </c>
      <c r="E29" s="41">
        <f>Debt_interest_determinants!$D$6*Debt_interest_RR!E26</f>
        <v>0</v>
      </c>
      <c r="F29" s="41">
        <f>Debt_interest_determinants!$D$6*Debt_interest_RR!F26</f>
        <v>0</v>
      </c>
      <c r="G29" s="41">
        <f>Debt_interest_determinants!$D$6*Debt_interest_RR!G26</f>
        <v>0</v>
      </c>
      <c r="H29" s="41">
        <f>Debt_interest_determinants!$D$6*Debt_interest_RR!H26</f>
        <v>0</v>
      </c>
      <c r="I29" s="41">
        <f>Debt_interest_determinants!$D$6*Debt_interest_RR!I26</f>
        <v>0</v>
      </c>
    </row>
    <row r="30" spans="1:9">
      <c r="A30" s="31"/>
      <c r="B30" s="34" t="s">
        <v>94</v>
      </c>
      <c r="C30" s="41">
        <f>Debt_interest_determinants!$E$6*Debt_interest_RR!C27</f>
        <v>0</v>
      </c>
      <c r="D30" s="41">
        <f>Debt_interest_determinants!$E$6*Debt_interest_RR!D27</f>
        <v>0</v>
      </c>
      <c r="E30" s="41">
        <f>Debt_interest_determinants!$E$6*Debt_interest_RR!E27</f>
        <v>0</v>
      </c>
      <c r="F30" s="41">
        <f>Debt_interest_determinants!$E$6*Debt_interest_RR!F27</f>
        <v>0</v>
      </c>
      <c r="G30" s="41">
        <f>Debt_interest_determinants!$E$6*Debt_interest_RR!G27</f>
        <v>0</v>
      </c>
      <c r="H30" s="41">
        <f>Debt_interest_determinants!$E$6*Debt_interest_RR!H27</f>
        <v>0</v>
      </c>
      <c r="I30" s="41">
        <f>Debt_interest_determinants!$E$6*Debt_interest_RR!I27</f>
        <v>0</v>
      </c>
    </row>
    <row r="31" spans="1:9">
      <c r="A31" s="31"/>
      <c r="B31" s="34" t="s">
        <v>95</v>
      </c>
      <c r="C31" s="41">
        <f>Debt_interest_determinants!$F$6*Debt_interest_RR!C28</f>
        <v>0</v>
      </c>
      <c r="D31" s="41">
        <f>Debt_interest_determinants!$F$6*Debt_interest_RR!D28</f>
        <v>0</v>
      </c>
      <c r="E31" s="41">
        <f>Debt_interest_determinants!$F$6*Debt_interest_RR!E28</f>
        <v>0</v>
      </c>
      <c r="F31" s="41">
        <f>Debt_interest_determinants!$F$6*Debt_interest_RR!F28</f>
        <v>0</v>
      </c>
      <c r="G31" s="41">
        <f>Debt_interest_determinants!$F$6*Debt_interest_RR!G28</f>
        <v>0</v>
      </c>
      <c r="H31" s="41">
        <f>Debt_interest_determinants!$F$6*Debt_interest_RR!H28</f>
        <v>0</v>
      </c>
      <c r="I31" s="41">
        <f>Debt_interest_determinants!$F$6*Debt_interest_RR!I28</f>
        <v>0</v>
      </c>
    </row>
    <row r="32" spans="1:9">
      <c r="A32" s="31"/>
      <c r="B32" s="34" t="s">
        <v>96</v>
      </c>
      <c r="C32" s="41">
        <f>Debt_interest_determinants!$G$6*Debt_interest_RR!C29</f>
        <v>0</v>
      </c>
      <c r="D32" s="41">
        <f>Debt_interest_determinants!$G$6*Debt_interest_RR!D29</f>
        <v>0</v>
      </c>
      <c r="E32" s="41">
        <f>Debt_interest_determinants!$G$6*Debt_interest_RR!E29</f>
        <v>0</v>
      </c>
      <c r="F32" s="41">
        <f>Debt_interest_determinants!$G$6*Debt_interest_RR!F29</f>
        <v>0</v>
      </c>
      <c r="G32" s="41">
        <f>Debt_interest_determinants!$G$6*Debt_interest_RR!G29</f>
        <v>0</v>
      </c>
      <c r="H32" s="41">
        <f>Debt_interest_determinants!$G$6*Debt_interest_RR!H29</f>
        <v>0</v>
      </c>
      <c r="I32" s="41">
        <f>Debt_interest_determinants!$G$6*Debt_interest_RR!I29</f>
        <v>0</v>
      </c>
    </row>
    <row r="33" spans="1:9">
      <c r="A33" s="31"/>
      <c r="B33" s="34" t="s">
        <v>97</v>
      </c>
      <c r="C33" s="57">
        <f>Debt_interest_determinants!$H$6*Debt_interest_RR!C30</f>
        <v>0</v>
      </c>
      <c r="D33" s="57">
        <f>Debt_interest_determinants!$H$6*Debt_interest_RR!D30</f>
        <v>0</v>
      </c>
      <c r="E33" s="57">
        <f>Debt_interest_determinants!$H$6*Debt_interest_RR!E30</f>
        <v>0</v>
      </c>
      <c r="F33" s="57">
        <f>Debt_interest_determinants!$H$6*Debt_interest_RR!F30</f>
        <v>0</v>
      </c>
      <c r="G33" s="57">
        <f>Debt_interest_determinants!$H$6*Debt_interest_RR!G30</f>
        <v>0</v>
      </c>
      <c r="H33" s="57">
        <f>Debt_interest_determinants!$H$6*Debt_interest_RR!H30</f>
        <v>0</v>
      </c>
      <c r="I33" s="57">
        <f>Debt_interest_determinants!$H$6*Debt_interest_RR!I30</f>
        <v>0</v>
      </c>
    </row>
    <row r="34" spans="1:9">
      <c r="A34" s="31" t="s">
        <v>301</v>
      </c>
      <c r="B34" s="59" t="s">
        <v>91</v>
      </c>
      <c r="C34" s="58">
        <f>SUM($C$6:$C$33)/1000*Debt_interest_RR!C24</f>
        <v>0</v>
      </c>
      <c r="D34" s="58">
        <f>SUM($C$6:$C$33)/1000*Debt_interest_RR!D24</f>
        <v>0</v>
      </c>
      <c r="E34" s="58">
        <f>SUM($C$6:$C$33)/1000*Debt_interest_RR!E24</f>
        <v>0</v>
      </c>
      <c r="F34" s="58">
        <f>SUM($C$6:$C$33)/1000*Debt_interest_RR!F24</f>
        <v>0</v>
      </c>
      <c r="G34" s="58">
        <f>SUM($C$6:$C$33)/1000*Debt_interest_RR!G24</f>
        <v>0</v>
      </c>
      <c r="H34" s="58">
        <f>SUM($C$6:$C$33)/1000*Debt_interest_RR!H24</f>
        <v>0</v>
      </c>
      <c r="I34" s="58">
        <f>SUM($C$6:$C$33)/1000*Debt_interest_RR!I24</f>
        <v>0</v>
      </c>
    </row>
    <row r="35" spans="1:9">
      <c r="A35" s="31"/>
      <c r="B35" s="34" t="s">
        <v>92</v>
      </c>
      <c r="C35" s="41">
        <f>SUM($D$6:$D$33)/1000*Debt_interest_RR!C25</f>
        <v>0</v>
      </c>
      <c r="D35" s="41">
        <f>SUM($D$6:$D$33)/1000*Debt_interest_RR!D25</f>
        <v>0</v>
      </c>
      <c r="E35" s="41">
        <f>SUM($D$6:$D$33)/1000*Debt_interest_RR!E25</f>
        <v>0</v>
      </c>
      <c r="F35" s="41">
        <f>SUM($D$6:$D$33)/1000*Debt_interest_RR!F25</f>
        <v>0</v>
      </c>
      <c r="G35" s="41">
        <f>SUM($D$6:$D$33)/1000*Debt_interest_RR!G25</f>
        <v>0</v>
      </c>
      <c r="H35" s="41">
        <f>SUM($D$6:$D$33)/1000*Debt_interest_RR!H25</f>
        <v>0</v>
      </c>
      <c r="I35" s="41">
        <f>SUM($D$6:$D$33)/1000*Debt_interest_RR!I25</f>
        <v>0</v>
      </c>
    </row>
    <row r="36" spans="1:9">
      <c r="A36" s="31"/>
      <c r="B36" s="34" t="s">
        <v>93</v>
      </c>
      <c r="C36" s="41">
        <f>SUM($E$6:$E$33)/1000*Debt_interest_RR!C26</f>
        <v>0</v>
      </c>
      <c r="D36" s="41">
        <f>SUM($E$6:$E$33)/1000*Debt_interest_RR!D26</f>
        <v>0</v>
      </c>
      <c r="E36" s="41">
        <f>SUM($E$6:$E$33)/1000*Debt_interest_RR!E26</f>
        <v>0</v>
      </c>
      <c r="F36" s="41">
        <f>SUM($E$6:$E$33)/1000*Debt_interest_RR!F26</f>
        <v>0</v>
      </c>
      <c r="G36" s="41">
        <f>SUM($E$6:$E$33)/1000*Debt_interest_RR!G26</f>
        <v>0</v>
      </c>
      <c r="H36" s="41">
        <f>SUM($E$6:$E$33)/1000*Debt_interest_RR!H26</f>
        <v>0</v>
      </c>
      <c r="I36" s="41">
        <f>SUM($E$6:$E$33)/1000*Debt_interest_RR!I26</f>
        <v>0</v>
      </c>
    </row>
    <row r="37" spans="1:9">
      <c r="A37" s="31"/>
      <c r="B37" s="34" t="s">
        <v>94</v>
      </c>
      <c r="C37" s="41">
        <f>SUM($F$6:$F$33)/1000*Debt_interest_RR!C27</f>
        <v>0</v>
      </c>
      <c r="D37" s="41">
        <f>SUM($F$6:$F$33)/1000*Debt_interest_RR!D27</f>
        <v>0</v>
      </c>
      <c r="E37" s="41">
        <f>SUM($F$6:$F$33)/1000*Debt_interest_RR!E27</f>
        <v>0</v>
      </c>
      <c r="F37" s="41">
        <f>SUM($F$6:$F$33)/1000*Debt_interest_RR!F27</f>
        <v>0</v>
      </c>
      <c r="G37" s="41">
        <f>SUM($F$6:$F$33)/1000*Debt_interest_RR!G27</f>
        <v>0</v>
      </c>
      <c r="H37" s="41">
        <f>SUM($F$6:$F$33)/1000*Debt_interest_RR!H27</f>
        <v>0</v>
      </c>
      <c r="I37" s="41">
        <f>SUM($F$6:$F$33)/1000*Debt_interest_RR!I27</f>
        <v>0</v>
      </c>
    </row>
    <row r="38" spans="1:9">
      <c r="A38" s="31"/>
      <c r="B38" s="34" t="s">
        <v>95</v>
      </c>
      <c r="C38" s="41">
        <f>SUM($G$6:$G$33)/1000*Debt_interest_RR!C28</f>
        <v>0</v>
      </c>
      <c r="D38" s="41">
        <f>SUM($G$6:$G$33)/1000*Debt_interest_RR!D28</f>
        <v>0</v>
      </c>
      <c r="E38" s="41">
        <f>SUM($G$6:$G$33)/1000*Debt_interest_RR!E28</f>
        <v>0</v>
      </c>
      <c r="F38" s="41">
        <f>SUM($G$6:$G$33)/1000*Debt_interest_RR!F28</f>
        <v>0</v>
      </c>
      <c r="G38" s="41">
        <f>SUM($G$6:$G$33)/1000*Debt_interest_RR!G28</f>
        <v>0</v>
      </c>
      <c r="H38" s="41">
        <f>SUM($G$6:$G$33)/1000*Debt_interest_RR!H28</f>
        <v>0</v>
      </c>
      <c r="I38" s="41">
        <f>SUM($G$6:$G$33)/1000*Debt_interest_RR!I28</f>
        <v>0</v>
      </c>
    </row>
    <row r="39" spans="1:9">
      <c r="A39" s="31"/>
      <c r="B39" s="34" t="s">
        <v>96</v>
      </c>
      <c r="C39" s="41">
        <f>SUM($H$6:$H$33)/1000*Debt_interest_RR!C29</f>
        <v>0</v>
      </c>
      <c r="D39" s="41">
        <f>SUM($H$6:$H$33)/1000*Debt_interest_RR!D29</f>
        <v>0</v>
      </c>
      <c r="E39" s="41">
        <f>SUM($H$6:$H$33)/1000*Debt_interest_RR!E29</f>
        <v>0</v>
      </c>
      <c r="F39" s="41">
        <f>SUM($H$6:$H$33)/1000*Debt_interest_RR!F29</f>
        <v>0</v>
      </c>
      <c r="G39" s="41">
        <f>SUM($H$6:$H$33)/1000*Debt_interest_RR!G29</f>
        <v>0</v>
      </c>
      <c r="H39" s="41">
        <f>SUM($H$6:$H$33)/1000*Debt_interest_RR!H29</f>
        <v>0</v>
      </c>
      <c r="I39" s="41">
        <f>SUM($H$6:$H$33)/1000*Debt_interest_RR!I29</f>
        <v>0</v>
      </c>
    </row>
    <row r="40" spans="1:9">
      <c r="A40" s="31"/>
      <c r="B40" s="34" t="s">
        <v>97</v>
      </c>
      <c r="C40" s="41">
        <f>SUM($I$6:$I$33)/1000*Debt_interest_RR!C30</f>
        <v>0</v>
      </c>
      <c r="D40" s="41">
        <f>SUM($I$6:$I$33)/1000*Debt_interest_RR!D30</f>
        <v>0</v>
      </c>
      <c r="E40" s="41">
        <f>SUM($I$6:$I$33)/1000*Debt_interest_RR!E30</f>
        <v>0</v>
      </c>
      <c r="F40" s="41">
        <f>SUM($I$6:$I$33)/1000*Debt_interest_RR!F30</f>
        <v>0</v>
      </c>
      <c r="G40" s="41">
        <f>SUM($I$6:$I$33)/1000*Debt_interest_RR!G30</f>
        <v>0</v>
      </c>
      <c r="H40" s="41">
        <f>SUM($I$6:$I$33)/1000*Debt_interest_RR!H30</f>
        <v>0</v>
      </c>
      <c r="I40" s="41">
        <f>SUM($I$6:$I$33)/1000*Debt_interest_RR!I30</f>
        <v>0</v>
      </c>
    </row>
  </sheetData>
  <hyperlinks>
    <hyperlink ref="A1" location="Notes!A1" display="Back to contents" xr:uid="{34844D5D-CBD7-4FB8-A14B-98DCE024DF43}"/>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1D5B7-E5FD-4C5D-83F8-26F5D47A1CE7}">
  <dimension ref="A1:H25"/>
  <sheetViews>
    <sheetView showGridLines="0" zoomScaleNormal="100" workbookViewId="0">
      <pane xSplit="1" ySplit="2" topLeftCell="B3" activePane="bottomRight" state="frozen"/>
      <selection pane="bottomRight"/>
      <selection pane="bottomLeft" activeCell="A2" sqref="A2"/>
      <selection pane="topRight" activeCell="C1" sqref="C1"/>
    </sheetView>
  </sheetViews>
  <sheetFormatPr defaultColWidth="8.85546875" defaultRowHeight="12"/>
  <cols>
    <col min="1" max="1" width="38.85546875" style="34" bestFit="1" customWidth="1"/>
    <col min="2" max="16384" width="8.85546875" style="34"/>
  </cols>
  <sheetData>
    <row r="1" spans="1:8">
      <c r="A1" s="1" t="s">
        <v>40</v>
      </c>
    </row>
    <row r="2" spans="1:8">
      <c r="A2" s="31" t="s">
        <v>302</v>
      </c>
      <c r="B2" s="31" t="s">
        <v>91</v>
      </c>
      <c r="C2" s="31" t="s">
        <v>92</v>
      </c>
      <c r="D2" s="31" t="s">
        <v>93</v>
      </c>
      <c r="E2" s="31" t="s">
        <v>94</v>
      </c>
      <c r="F2" s="31" t="s">
        <v>95</v>
      </c>
      <c r="G2" s="31" t="s">
        <v>96</v>
      </c>
      <c r="H2" s="31" t="s">
        <v>97</v>
      </c>
    </row>
    <row r="3" spans="1:8">
      <c r="A3" s="34" t="s">
        <v>147</v>
      </c>
      <c r="B3" s="42">
        <v>0</v>
      </c>
      <c r="C3" s="42">
        <v>0</v>
      </c>
      <c r="D3" s="42">
        <v>0</v>
      </c>
      <c r="E3" s="42">
        <v>0</v>
      </c>
      <c r="F3" s="42">
        <v>0</v>
      </c>
      <c r="G3" s="42">
        <v>0</v>
      </c>
      <c r="H3" s="42">
        <v>0</v>
      </c>
    </row>
    <row r="4" spans="1:8">
      <c r="A4" s="34" t="s">
        <v>148</v>
      </c>
      <c r="B4" s="42">
        <v>0</v>
      </c>
      <c r="C4" s="42">
        <v>0</v>
      </c>
      <c r="D4" s="42">
        <v>0</v>
      </c>
      <c r="E4" s="42">
        <v>0</v>
      </c>
      <c r="F4" s="42">
        <v>0</v>
      </c>
      <c r="G4" s="42">
        <v>0</v>
      </c>
      <c r="H4" s="42">
        <v>0</v>
      </c>
    </row>
    <row r="5" spans="1:8">
      <c r="B5" s="42"/>
      <c r="C5" s="42"/>
      <c r="D5" s="42"/>
      <c r="E5" s="42"/>
      <c r="F5" s="42"/>
      <c r="G5" s="42"/>
      <c r="H5" s="42"/>
    </row>
    <row r="6" spans="1:8">
      <c r="B6" s="42"/>
      <c r="C6" s="42"/>
      <c r="D6" s="42"/>
      <c r="E6" s="42"/>
      <c r="F6" s="42"/>
      <c r="G6" s="42"/>
      <c r="H6" s="42"/>
    </row>
    <row r="7" spans="1:8">
      <c r="B7" s="42"/>
      <c r="C7" s="42"/>
      <c r="D7" s="42"/>
      <c r="E7" s="42"/>
      <c r="F7" s="42"/>
      <c r="G7" s="42"/>
      <c r="H7" s="42"/>
    </row>
    <row r="8" spans="1:8">
      <c r="B8" s="42"/>
      <c r="C8" s="42"/>
      <c r="D8" s="42"/>
      <c r="E8" s="42"/>
      <c r="F8" s="42"/>
      <c r="G8" s="42"/>
      <c r="H8" s="42"/>
    </row>
    <row r="9" spans="1:8">
      <c r="B9" s="42"/>
      <c r="C9" s="42"/>
      <c r="D9" s="42"/>
      <c r="E9" s="42"/>
      <c r="F9" s="42"/>
      <c r="G9" s="42"/>
      <c r="H9" s="42"/>
    </row>
    <row r="10" spans="1:8">
      <c r="B10" s="42"/>
      <c r="C10" s="42"/>
      <c r="D10" s="42"/>
      <c r="E10" s="42"/>
      <c r="F10" s="42"/>
      <c r="G10" s="42"/>
      <c r="H10" s="42"/>
    </row>
    <row r="11" spans="1:8">
      <c r="B11" s="42"/>
      <c r="C11" s="42"/>
      <c r="D11" s="42"/>
      <c r="E11" s="42"/>
      <c r="F11" s="42"/>
      <c r="G11" s="42"/>
      <c r="H11" s="42"/>
    </row>
    <row r="12" spans="1:8">
      <c r="B12" s="42"/>
      <c r="C12" s="42"/>
      <c r="D12" s="42"/>
      <c r="E12" s="42"/>
      <c r="F12" s="42"/>
      <c r="G12" s="42"/>
      <c r="H12" s="42"/>
    </row>
    <row r="13" spans="1:8">
      <c r="B13" s="42"/>
      <c r="C13" s="42"/>
      <c r="D13" s="42"/>
      <c r="E13" s="42"/>
      <c r="F13" s="42"/>
      <c r="G13" s="42"/>
      <c r="H13" s="42"/>
    </row>
    <row r="14" spans="1:8">
      <c r="B14" s="42"/>
      <c r="C14" s="42"/>
      <c r="D14" s="42"/>
      <c r="E14" s="42"/>
      <c r="F14" s="42"/>
      <c r="G14" s="42"/>
      <c r="H14" s="42"/>
    </row>
    <row r="15" spans="1:8">
      <c r="B15" s="42"/>
      <c r="C15" s="42"/>
      <c r="D15" s="42"/>
      <c r="E15" s="42"/>
      <c r="F15" s="42"/>
      <c r="G15" s="42"/>
      <c r="H15" s="42"/>
    </row>
    <row r="16" spans="1:8">
      <c r="B16" s="42"/>
      <c r="C16" s="42"/>
      <c r="D16" s="42"/>
      <c r="E16" s="42"/>
      <c r="F16" s="42"/>
      <c r="G16" s="42"/>
      <c r="H16" s="42"/>
    </row>
    <row r="17" spans="2:8">
      <c r="B17" s="42"/>
      <c r="C17" s="42"/>
      <c r="D17" s="42"/>
      <c r="E17" s="42"/>
      <c r="F17" s="42"/>
      <c r="G17" s="42"/>
      <c r="H17" s="42"/>
    </row>
    <row r="18" spans="2:8">
      <c r="B18" s="42"/>
      <c r="C18" s="42"/>
      <c r="D18" s="42"/>
      <c r="E18" s="42"/>
      <c r="F18" s="42"/>
      <c r="G18" s="42"/>
      <c r="H18" s="42"/>
    </row>
    <row r="19" spans="2:8">
      <c r="B19" s="42"/>
      <c r="C19" s="42"/>
      <c r="D19" s="42"/>
      <c r="E19" s="42"/>
      <c r="F19" s="42"/>
      <c r="G19" s="42"/>
      <c r="H19" s="42"/>
    </row>
    <row r="20" spans="2:8">
      <c r="B20" s="42"/>
      <c r="C20" s="42"/>
      <c r="D20" s="42"/>
      <c r="E20" s="42"/>
      <c r="F20" s="42"/>
      <c r="G20" s="42"/>
      <c r="H20" s="42"/>
    </row>
    <row r="21" spans="2:8">
      <c r="B21" s="42"/>
      <c r="C21" s="42"/>
      <c r="D21" s="42"/>
      <c r="E21" s="42"/>
      <c r="F21" s="42"/>
      <c r="G21" s="42"/>
      <c r="H21" s="42"/>
    </row>
    <row r="22" spans="2:8">
      <c r="B22" s="42"/>
      <c r="C22" s="42"/>
      <c r="D22" s="42"/>
      <c r="E22" s="42"/>
      <c r="F22" s="42"/>
      <c r="G22" s="42"/>
      <c r="H22" s="42"/>
    </row>
    <row r="23" spans="2:8">
      <c r="B23" s="42"/>
      <c r="C23" s="42"/>
      <c r="D23" s="42"/>
      <c r="E23" s="42"/>
      <c r="F23" s="42"/>
      <c r="G23" s="42"/>
      <c r="H23" s="42"/>
    </row>
    <row r="24" spans="2:8">
      <c r="B24" s="42"/>
      <c r="C24" s="42"/>
      <c r="D24" s="42"/>
      <c r="E24" s="42"/>
      <c r="F24" s="42"/>
      <c r="G24" s="42"/>
      <c r="H24" s="42"/>
    </row>
    <row r="25" spans="2:8">
      <c r="B25" s="42"/>
      <c r="C25" s="42"/>
      <c r="D25" s="42"/>
      <c r="E25" s="42"/>
      <c r="F25" s="42"/>
      <c r="G25" s="42"/>
      <c r="H25" s="42"/>
    </row>
  </sheetData>
  <hyperlinks>
    <hyperlink ref="A1" location="Notes!A1" display="Back to contents" xr:uid="{8CAFCB57-9407-42ED-9CF9-410A2D8FF8B8}"/>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1B39FF-A93E-472F-BC97-4E6E263FBE40}">
  <dimension ref="A1:AQ14"/>
  <sheetViews>
    <sheetView showGridLines="0" zoomScaleNormal="100" workbookViewId="0">
      <pane xSplit="1" ySplit="4" topLeftCell="B5" activePane="bottomRight" state="frozen"/>
      <selection pane="bottomRight" activeCell="I35" sqref="I35"/>
      <selection pane="bottomLeft" activeCell="A2" sqref="A2"/>
      <selection pane="topRight" activeCell="B1" sqref="B1"/>
    </sheetView>
  </sheetViews>
  <sheetFormatPr defaultColWidth="8.7109375" defaultRowHeight="12"/>
  <cols>
    <col min="1" max="1" width="9.85546875" style="34" bestFit="1" customWidth="1"/>
    <col min="2" max="2" width="9.7109375" style="34" customWidth="1"/>
    <col min="3" max="3" width="7.85546875" style="34" customWidth="1"/>
    <col min="4" max="4" width="9.42578125" style="34" bestFit="1" customWidth="1"/>
    <col min="5" max="5" width="9.42578125" style="34" customWidth="1"/>
    <col min="6" max="6" width="11.5703125" style="34" customWidth="1"/>
    <col min="7" max="7" width="9.140625" style="34" customWidth="1"/>
    <col min="8" max="8" width="11.140625" style="34" customWidth="1"/>
    <col min="9" max="9" width="11.7109375" style="34" bestFit="1" customWidth="1"/>
    <col min="10" max="10" width="15.85546875" style="34" customWidth="1"/>
    <col min="11" max="11" width="11.7109375" style="34" customWidth="1"/>
    <col min="12" max="12" width="8.7109375" style="34"/>
    <col min="13" max="14" width="12.140625" style="34" customWidth="1"/>
    <col min="15" max="16" width="8.7109375" style="34"/>
    <col min="17" max="17" width="9.42578125" style="34" bestFit="1" customWidth="1"/>
    <col min="18" max="19" width="9.42578125" style="34" customWidth="1"/>
    <col min="20" max="21" width="8.7109375" style="34"/>
    <col min="22" max="22" width="9.42578125" style="34" customWidth="1"/>
    <col min="23" max="23" width="11.140625" style="34" bestFit="1" customWidth="1"/>
    <col min="24" max="29" width="8.7109375" style="34"/>
    <col min="30" max="30" width="13.85546875" style="34" bestFit="1" customWidth="1"/>
    <col min="31" max="31" width="11.28515625" style="34" customWidth="1"/>
    <col min="32" max="32" width="11.7109375" style="34" customWidth="1"/>
    <col min="33" max="34" width="8.7109375" style="34"/>
    <col min="35" max="35" width="12.85546875" style="34" bestFit="1" customWidth="1"/>
    <col min="36" max="37" width="12.7109375" style="34" bestFit="1" customWidth="1"/>
    <col min="38" max="39" width="12.42578125" style="34" customWidth="1"/>
    <col min="40" max="40" width="10.140625" style="34" bestFit="1" customWidth="1"/>
    <col min="41" max="16384" width="8.7109375" style="34"/>
  </cols>
  <sheetData>
    <row r="1" spans="1:43">
      <c r="A1" s="1" t="s">
        <v>40</v>
      </c>
      <c r="B1" s="30" t="s">
        <v>41</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2" t="s">
        <v>42</v>
      </c>
      <c r="AJ1" s="33"/>
      <c r="AK1" s="33"/>
      <c r="AL1" s="33"/>
      <c r="AM1" s="33"/>
      <c r="AN1" s="33"/>
      <c r="AO1" s="33"/>
      <c r="AP1" s="33"/>
      <c r="AQ1" s="33"/>
    </row>
    <row r="2" spans="1:43">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2"/>
      <c r="AJ2" s="33"/>
      <c r="AK2" s="33"/>
      <c r="AL2" s="33"/>
      <c r="AM2" s="33"/>
      <c r="AN2" s="33"/>
      <c r="AO2" s="33"/>
      <c r="AP2" s="33"/>
      <c r="AQ2" s="33"/>
    </row>
    <row r="3" spans="1:43" ht="36">
      <c r="A3" s="31"/>
      <c r="B3" s="35"/>
      <c r="C3" s="35"/>
      <c r="D3" s="35"/>
      <c r="E3" s="35"/>
      <c r="F3" s="35"/>
      <c r="G3" s="35"/>
      <c r="H3" s="35"/>
      <c r="I3" s="35"/>
      <c r="J3" s="35"/>
      <c r="K3" s="35"/>
      <c r="L3" s="35"/>
      <c r="M3" s="35"/>
      <c r="N3" s="35"/>
      <c r="O3" s="35"/>
      <c r="P3" s="35"/>
      <c r="Q3" s="35"/>
      <c r="R3" s="35"/>
      <c r="S3" s="35"/>
      <c r="T3" s="35" t="s">
        <v>43</v>
      </c>
      <c r="U3" s="35" t="s">
        <v>43</v>
      </c>
      <c r="V3" s="35" t="s">
        <v>43</v>
      </c>
      <c r="W3" s="35" t="s">
        <v>44</v>
      </c>
      <c r="X3" s="35" t="s">
        <v>44</v>
      </c>
      <c r="Y3" s="35" t="s">
        <v>44</v>
      </c>
      <c r="Z3" s="35" t="s">
        <v>44</v>
      </c>
      <c r="AA3" s="35" t="s">
        <v>44</v>
      </c>
      <c r="AB3" s="35" t="s">
        <v>44</v>
      </c>
      <c r="AC3" s="35"/>
      <c r="AD3" s="35" t="s">
        <v>45</v>
      </c>
      <c r="AE3" s="35" t="s">
        <v>44</v>
      </c>
      <c r="AF3" s="35" t="s">
        <v>44</v>
      </c>
      <c r="AG3" s="35" t="s">
        <v>44</v>
      </c>
      <c r="AH3" s="35" t="s">
        <v>44</v>
      </c>
      <c r="AI3" s="36" t="s">
        <v>46</v>
      </c>
      <c r="AJ3" s="37" t="s">
        <v>47</v>
      </c>
      <c r="AK3" s="37" t="s">
        <v>47</v>
      </c>
      <c r="AL3" s="37" t="s">
        <v>47</v>
      </c>
      <c r="AM3" s="37" t="s">
        <v>47</v>
      </c>
      <c r="AN3" s="37" t="s">
        <v>48</v>
      </c>
      <c r="AO3" s="37" t="s">
        <v>49</v>
      </c>
      <c r="AP3" s="37" t="s">
        <v>49</v>
      </c>
      <c r="AQ3" s="37" t="s">
        <v>49</v>
      </c>
    </row>
    <row r="4" spans="1:43" ht="48">
      <c r="A4" s="31"/>
      <c r="B4" s="35" t="s">
        <v>50</v>
      </c>
      <c r="C4" s="35" t="s">
        <v>51</v>
      </c>
      <c r="D4" s="35" t="s">
        <v>52</v>
      </c>
      <c r="E4" s="35" t="s">
        <v>53</v>
      </c>
      <c r="F4" s="35" t="s">
        <v>54</v>
      </c>
      <c r="G4" s="35" t="s">
        <v>55</v>
      </c>
      <c r="H4" s="88" t="s">
        <v>56</v>
      </c>
      <c r="I4" s="35" t="s">
        <v>57</v>
      </c>
      <c r="J4" s="35" t="s">
        <v>58</v>
      </c>
      <c r="K4" s="88" t="s">
        <v>59</v>
      </c>
      <c r="L4" s="35" t="s">
        <v>60</v>
      </c>
      <c r="M4" s="35" t="s">
        <v>61</v>
      </c>
      <c r="N4" s="35" t="s">
        <v>62</v>
      </c>
      <c r="O4" s="35" t="s">
        <v>63</v>
      </c>
      <c r="P4" s="35" t="s">
        <v>64</v>
      </c>
      <c r="Q4" s="35" t="s">
        <v>65</v>
      </c>
      <c r="R4" s="88" t="s">
        <v>66</v>
      </c>
      <c r="S4" s="88" t="s">
        <v>67</v>
      </c>
      <c r="T4" s="35" t="s">
        <v>68</v>
      </c>
      <c r="U4" s="35" t="s">
        <v>69</v>
      </c>
      <c r="V4" s="35" t="s">
        <v>70</v>
      </c>
      <c r="W4" s="35" t="s">
        <v>71</v>
      </c>
      <c r="X4" s="35" t="s">
        <v>72</v>
      </c>
      <c r="Y4" s="35" t="s">
        <v>73</v>
      </c>
      <c r="Z4" s="35" t="s">
        <v>74</v>
      </c>
      <c r="AA4" s="35" t="s">
        <v>75</v>
      </c>
      <c r="AB4" s="35" t="s">
        <v>76</v>
      </c>
      <c r="AC4" s="35" t="s">
        <v>77</v>
      </c>
      <c r="AD4" s="35" t="s">
        <v>78</v>
      </c>
      <c r="AE4" s="35" t="s">
        <v>79</v>
      </c>
      <c r="AF4" s="35" t="s">
        <v>80</v>
      </c>
      <c r="AG4" s="35" t="s">
        <v>81</v>
      </c>
      <c r="AH4" s="35" t="s">
        <v>82</v>
      </c>
      <c r="AI4" s="36" t="s">
        <v>69</v>
      </c>
      <c r="AJ4" s="37" t="s">
        <v>83</v>
      </c>
      <c r="AK4" s="37" t="s">
        <v>84</v>
      </c>
      <c r="AL4" s="37" t="s">
        <v>85</v>
      </c>
      <c r="AM4" s="37" t="s">
        <v>86</v>
      </c>
      <c r="AN4" s="37" t="s">
        <v>87</v>
      </c>
      <c r="AO4" s="37" t="s">
        <v>88</v>
      </c>
      <c r="AP4" s="37" t="s">
        <v>89</v>
      </c>
      <c r="AQ4" s="37" t="s">
        <v>90</v>
      </c>
    </row>
    <row r="5" spans="1:43">
      <c r="A5" s="34" t="s">
        <v>91</v>
      </c>
      <c r="B5" s="38"/>
      <c r="C5" s="38"/>
      <c r="D5" s="38"/>
      <c r="E5" s="38"/>
      <c r="F5" s="38"/>
      <c r="G5" s="38"/>
      <c r="H5" s="38"/>
      <c r="I5" s="38"/>
      <c r="J5" s="38"/>
      <c r="K5" s="38"/>
      <c r="L5" s="38"/>
      <c r="M5" s="38"/>
      <c r="N5" s="38"/>
      <c r="O5" s="38"/>
      <c r="P5" s="38"/>
      <c r="Q5" s="38"/>
      <c r="R5" s="38"/>
      <c r="S5" s="38"/>
      <c r="T5" s="38"/>
      <c r="U5" s="38"/>
      <c r="V5" s="38"/>
      <c r="W5" s="38"/>
      <c r="X5" s="38"/>
      <c r="Y5" s="38"/>
      <c r="Z5" s="38"/>
      <c r="AA5" s="38"/>
      <c r="AB5" s="38"/>
      <c r="AC5" s="38"/>
      <c r="AD5" s="38"/>
      <c r="AE5" s="38"/>
      <c r="AF5" s="38"/>
      <c r="AG5" s="38"/>
      <c r="AH5" s="38"/>
      <c r="AI5" s="40">
        <f>(Determinants!U16/Determinants!U6-1)*100</f>
        <v>0</v>
      </c>
      <c r="AJ5" s="114">
        <f>Determinants!AL16-Determinants!AL6</f>
        <v>0</v>
      </c>
      <c r="AK5" s="38">
        <f>Determinants!AM16-Determinants!AM6</f>
        <v>0</v>
      </c>
      <c r="AL5" s="38">
        <f>Determinants!AN16-Determinants!AN6</f>
        <v>0</v>
      </c>
      <c r="AM5" s="38">
        <f>Determinants!AO16-Determinants!AO6</f>
        <v>0</v>
      </c>
      <c r="AN5" s="38">
        <f>(Determinants!D16-Determinants!D6)/1000</f>
        <v>0</v>
      </c>
      <c r="AO5" s="38">
        <f>(Determinants!X16/Determinants!X6-1)*100</f>
        <v>0</v>
      </c>
      <c r="AP5" s="38">
        <f>(Determinants!Z16/Determinants!Z6-1)*100</f>
        <v>0</v>
      </c>
      <c r="AQ5" s="38">
        <f>(Determinants!AJ16/Determinants!AJ6-1)*100</f>
        <v>2.2204460492503131E-14</v>
      </c>
    </row>
    <row r="6" spans="1:43">
      <c r="A6" s="34" t="s">
        <v>92</v>
      </c>
      <c r="B6" s="38"/>
      <c r="C6" s="38"/>
      <c r="D6" s="38"/>
      <c r="E6" s="38"/>
      <c r="F6" s="38"/>
      <c r="G6" s="38"/>
      <c r="H6" s="38"/>
      <c r="I6" s="38"/>
      <c r="J6" s="38"/>
      <c r="K6" s="38"/>
      <c r="L6" s="38"/>
      <c r="M6" s="38"/>
      <c r="N6" s="38"/>
      <c r="O6" s="38"/>
      <c r="P6" s="38"/>
      <c r="Q6" s="38"/>
      <c r="R6" s="38"/>
      <c r="S6" s="38"/>
      <c r="T6" s="38"/>
      <c r="U6" s="38"/>
      <c r="V6" s="38"/>
      <c r="W6" s="38"/>
      <c r="X6" s="38"/>
      <c r="Y6" s="38"/>
      <c r="Z6" s="38"/>
      <c r="AA6" s="38"/>
      <c r="AB6" s="38"/>
      <c r="AC6" s="38"/>
      <c r="AD6" s="38"/>
      <c r="AE6" s="38"/>
      <c r="AF6" s="38"/>
      <c r="AG6" s="38"/>
      <c r="AH6" s="38"/>
      <c r="AI6" s="40">
        <f>(Determinants!U17/Determinants!U7-1)*100</f>
        <v>0</v>
      </c>
      <c r="AJ6" s="114">
        <f>Determinants!AL17-Determinants!AL7</f>
        <v>0</v>
      </c>
      <c r="AK6" s="38">
        <f>Determinants!AM17-Determinants!AM7</f>
        <v>0</v>
      </c>
      <c r="AL6" s="38">
        <f>Determinants!AN17-Determinants!AN7</f>
        <v>-2.2204460492503131E-14</v>
      </c>
      <c r="AM6" s="38">
        <f>Determinants!AO17-Determinants!AO7</f>
        <v>0</v>
      </c>
      <c r="AN6" s="38">
        <f>(Determinants!D17-Determinants!D7)/1000</f>
        <v>0</v>
      </c>
      <c r="AO6" s="38">
        <f>(Determinants!X17/Determinants!X7-1)*100</f>
        <v>0</v>
      </c>
      <c r="AP6" s="38">
        <f>(Determinants!Z17/Determinants!Z7-1)*100</f>
        <v>0</v>
      </c>
      <c r="AQ6" s="38">
        <f>(Determinants!AJ17/Determinants!AJ7-1)*100</f>
        <v>2.2204460492503131E-14</v>
      </c>
    </row>
    <row r="7" spans="1:43">
      <c r="A7" s="34" t="s">
        <v>93</v>
      </c>
      <c r="B7" s="38"/>
      <c r="C7" s="38"/>
      <c r="D7" s="38"/>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40">
        <f>(Determinants!U18/Determinants!U8-1)*100</f>
        <v>0</v>
      </c>
      <c r="AJ7" s="114">
        <f>Determinants!AL18-Determinants!AL8</f>
        <v>0</v>
      </c>
      <c r="AK7" s="38">
        <f>Determinants!AM18-Determinants!AM8</f>
        <v>0</v>
      </c>
      <c r="AL7" s="38">
        <f>Determinants!AN18-Determinants!AN8</f>
        <v>0</v>
      </c>
      <c r="AM7" s="38">
        <f>Determinants!AO18-Determinants!AO8</f>
        <v>0</v>
      </c>
      <c r="AN7" s="38">
        <f>(Determinants!D18-Determinants!D8)/1000</f>
        <v>0</v>
      </c>
      <c r="AO7" s="38">
        <f>(Determinants!X18/Determinants!X8-1)*100</f>
        <v>0</v>
      </c>
      <c r="AP7" s="38">
        <f>(Determinants!Z18/Determinants!Z8-1)*100</f>
        <v>0</v>
      </c>
      <c r="AQ7" s="38">
        <f>(Determinants!AJ18/Determinants!AJ8-1)*100</f>
        <v>2.2204460492503131E-14</v>
      </c>
    </row>
    <row r="8" spans="1:43">
      <c r="A8" s="34" t="s">
        <v>94</v>
      </c>
      <c r="B8" s="38"/>
      <c r="C8" s="38"/>
      <c r="D8" s="38"/>
      <c r="E8" s="38"/>
      <c r="F8" s="38"/>
      <c r="G8" s="38"/>
      <c r="H8" s="38"/>
      <c r="I8" s="38"/>
      <c r="J8" s="38"/>
      <c r="K8" s="38"/>
      <c r="L8" s="38"/>
      <c r="M8" s="38"/>
      <c r="N8" s="38"/>
      <c r="O8" s="38"/>
      <c r="P8" s="38"/>
      <c r="Q8" s="38"/>
      <c r="R8" s="38"/>
      <c r="S8" s="38"/>
      <c r="T8" s="38"/>
      <c r="U8" s="38"/>
      <c r="V8" s="38"/>
      <c r="W8" s="38"/>
      <c r="X8" s="38"/>
      <c r="Y8" s="38"/>
      <c r="Z8" s="38"/>
      <c r="AA8" s="38"/>
      <c r="AB8" s="38"/>
      <c r="AC8" s="38"/>
      <c r="AD8" s="38"/>
      <c r="AE8" s="38"/>
      <c r="AF8" s="38"/>
      <c r="AG8" s="38"/>
      <c r="AH8" s="38"/>
      <c r="AI8" s="40">
        <f>(Determinants!U19/Determinants!U9-1)*100</f>
        <v>0</v>
      </c>
      <c r="AJ8" s="114">
        <f>Determinants!AL19-Determinants!AL9</f>
        <v>0</v>
      </c>
      <c r="AK8" s="38">
        <f>Determinants!AM19-Determinants!AM9</f>
        <v>0</v>
      </c>
      <c r="AL8" s="38">
        <f>Determinants!AN19-Determinants!AN9</f>
        <v>0</v>
      </c>
      <c r="AM8" s="38">
        <f>Determinants!AO19-Determinants!AO9</f>
        <v>0</v>
      </c>
      <c r="AN8" s="38">
        <f>(Determinants!D19-Determinants!D9)/1000</f>
        <v>0</v>
      </c>
      <c r="AO8" s="38">
        <f>(Determinants!X19/Determinants!X9-1)*100</f>
        <v>0</v>
      </c>
      <c r="AP8" s="38">
        <f>(Determinants!Z19/Determinants!Z9-1)*100</f>
        <v>0</v>
      </c>
      <c r="AQ8" s="38">
        <f>(Determinants!AJ19/Determinants!AJ9-1)*100</f>
        <v>2.2204460492503131E-14</v>
      </c>
    </row>
    <row r="9" spans="1:43">
      <c r="A9" s="34" t="s">
        <v>95</v>
      </c>
      <c r="B9" s="38"/>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40">
        <f>(Determinants!U20/Determinants!U10-1)*100</f>
        <v>0</v>
      </c>
      <c r="AJ9" s="114">
        <f>Determinants!AL20-Determinants!AL10</f>
        <v>0</v>
      </c>
      <c r="AK9" s="38">
        <f>Determinants!AM20-Determinants!AM10</f>
        <v>0</v>
      </c>
      <c r="AL9" s="38">
        <f>Determinants!AN20-Determinants!AN10</f>
        <v>0</v>
      </c>
      <c r="AM9" s="38">
        <f>Determinants!AO20-Determinants!AO10</f>
        <v>0</v>
      </c>
      <c r="AN9" s="38">
        <f>(Determinants!D20-Determinants!D10)/1000</f>
        <v>0</v>
      </c>
      <c r="AO9" s="38">
        <f>(Determinants!X20/Determinants!X10-1)*100</f>
        <v>-1.1102230246251565E-14</v>
      </c>
      <c r="AP9" s="38">
        <f>(Determinants!Z20/Determinants!Z10-1)*100</f>
        <v>0</v>
      </c>
      <c r="AQ9" s="38">
        <f>(Determinants!AJ20/Determinants!AJ10-1)*100</f>
        <v>0</v>
      </c>
    </row>
    <row r="10" spans="1:43">
      <c r="A10" s="34" t="s">
        <v>96</v>
      </c>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40">
        <f>(Determinants!U21/Determinants!U11-1)*100</f>
        <v>0</v>
      </c>
      <c r="AJ10" s="114">
        <f>Determinants!AL21-Determinants!AL11</f>
        <v>0</v>
      </c>
      <c r="AK10" s="38">
        <f>Determinants!AM21-Determinants!AM11</f>
        <v>0</v>
      </c>
      <c r="AL10" s="38">
        <f>Determinants!AN21-Determinants!AN11</f>
        <v>0</v>
      </c>
      <c r="AM10" s="38">
        <f>Determinants!AO21-Determinants!AO11</f>
        <v>0</v>
      </c>
      <c r="AN10" s="38">
        <f>(Determinants!D21-Determinants!D11)/1000</f>
        <v>0</v>
      </c>
      <c r="AO10" s="38">
        <f>(Determinants!X21/Determinants!X11-1)*100</f>
        <v>-1.1102230246251565E-14</v>
      </c>
      <c r="AP10" s="38">
        <f>(Determinants!Z21/Determinants!Z11-1)*100</f>
        <v>0</v>
      </c>
      <c r="AQ10" s="38">
        <f>(Determinants!AJ21/Determinants!AJ11-1)*100</f>
        <v>0</v>
      </c>
    </row>
    <row r="11" spans="1:43">
      <c r="A11" s="34" t="s">
        <v>97</v>
      </c>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40">
        <f>(Determinants!U22/Determinants!U12-1)*100</f>
        <v>0</v>
      </c>
      <c r="AJ11" s="114">
        <f>Determinants!AL22-Determinants!AL12</f>
        <v>0</v>
      </c>
      <c r="AK11" s="38">
        <f>Determinants!AM22-Determinants!AM12</f>
        <v>0</v>
      </c>
      <c r="AL11" s="38">
        <f>Determinants!AN22-Determinants!AN12</f>
        <v>2.2204460492503131E-14</v>
      </c>
      <c r="AM11" s="38">
        <f>Determinants!AO22-Determinants!AO12</f>
        <v>0</v>
      </c>
      <c r="AN11" s="38">
        <f>(Determinants!D22-Determinants!D12)/1000</f>
        <v>0</v>
      </c>
      <c r="AO11" s="38">
        <f>(Determinants!X22/Determinants!X12-1)*100</f>
        <v>-2.2204460492503131E-14</v>
      </c>
      <c r="AP11" s="38">
        <f>(Determinants!Z22/Determinants!Z12-1)*100</f>
        <v>0</v>
      </c>
      <c r="AQ11" s="38">
        <f>(Determinants!AJ22/Determinants!AJ12-1)*100</f>
        <v>0</v>
      </c>
    </row>
    <row r="13" spans="1:43">
      <c r="B13" s="115" t="s">
        <v>98</v>
      </c>
    </row>
    <row r="14" spans="1:43" ht="14.25">
      <c r="B14" s="34" t="s">
        <v>99</v>
      </c>
    </row>
  </sheetData>
  <hyperlinks>
    <hyperlink ref="A1" location="Notes!A1" display="Back to contents" xr:uid="{1B976EEE-6709-4F26-9473-FCCB9C527802}"/>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6F742-E473-4FA1-B108-008049BBE0D6}">
  <sheetPr>
    <tabColor rgb="FF477391"/>
  </sheetPr>
  <dimension ref="A1"/>
  <sheetViews>
    <sheetView workbookViewId="0"/>
  </sheetViews>
  <sheetFormatPr defaultRowHeight="1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592F3-FFD6-4198-87D0-4217B51BF97A}">
  <dimension ref="A1:AO53"/>
  <sheetViews>
    <sheetView showGridLines="0" zoomScaleNormal="100" workbookViewId="0">
      <pane xSplit="1" ySplit="2" topLeftCell="B27" activePane="bottomRight" state="frozen"/>
      <selection pane="bottomRight" activeCell="Y36" sqref="Y36"/>
      <selection pane="bottomLeft" activeCell="S27" sqref="S27"/>
      <selection pane="topRight" activeCell="S27" sqref="S27"/>
    </sheetView>
  </sheetViews>
  <sheetFormatPr defaultColWidth="8.85546875" defaultRowHeight="12"/>
  <cols>
    <col min="1" max="1" width="37.5703125" style="34" bestFit="1" customWidth="1"/>
    <col min="2" max="9" width="8.85546875" style="34"/>
    <col min="10" max="10" width="38.28515625" style="34" hidden="1" customWidth="1"/>
    <col min="11" max="18" width="8.85546875" style="34"/>
    <col min="19" max="19" width="34" style="34" hidden="1" customWidth="1"/>
    <col min="20" max="16384" width="8.85546875" style="34"/>
  </cols>
  <sheetData>
    <row r="1" spans="1:26">
      <c r="A1" s="1" t="s">
        <v>40</v>
      </c>
      <c r="B1" s="31" t="s">
        <v>100</v>
      </c>
      <c r="C1" s="31"/>
      <c r="D1" s="31"/>
      <c r="E1" s="31"/>
      <c r="F1" s="31"/>
      <c r="G1" s="31"/>
      <c r="H1" s="31"/>
      <c r="J1" s="31"/>
      <c r="K1" s="31" t="s">
        <v>101</v>
      </c>
      <c r="L1" s="31"/>
      <c r="M1" s="31"/>
      <c r="N1" s="31"/>
      <c r="O1" s="31"/>
      <c r="P1" s="31"/>
      <c r="Q1" s="31"/>
      <c r="S1" s="31"/>
      <c r="T1" s="31" t="s">
        <v>4</v>
      </c>
      <c r="U1" s="31"/>
      <c r="V1" s="31"/>
      <c r="W1" s="31"/>
      <c r="X1" s="31"/>
      <c r="Y1" s="31"/>
      <c r="Z1" s="31"/>
    </row>
    <row r="2" spans="1:26">
      <c r="A2" s="31" t="s">
        <v>102</v>
      </c>
      <c r="B2" s="31" t="s">
        <v>91</v>
      </c>
      <c r="C2" s="31" t="s">
        <v>92</v>
      </c>
      <c r="D2" s="31" t="s">
        <v>93</v>
      </c>
      <c r="E2" s="31" t="s">
        <v>94</v>
      </c>
      <c r="F2" s="31" t="s">
        <v>95</v>
      </c>
      <c r="G2" s="31" t="s">
        <v>96</v>
      </c>
      <c r="H2" s="31" t="s">
        <v>97</v>
      </c>
      <c r="J2" s="31" t="s">
        <v>101</v>
      </c>
      <c r="K2" s="31" t="s">
        <v>91</v>
      </c>
      <c r="L2" s="31" t="s">
        <v>92</v>
      </c>
      <c r="M2" s="31" t="s">
        <v>93</v>
      </c>
      <c r="N2" s="31" t="s">
        <v>94</v>
      </c>
      <c r="O2" s="31" t="s">
        <v>95</v>
      </c>
      <c r="P2" s="31" t="s">
        <v>96</v>
      </c>
      <c r="Q2" s="31" t="s">
        <v>97</v>
      </c>
      <c r="S2" s="31"/>
      <c r="T2" s="31" t="s">
        <v>91</v>
      </c>
      <c r="U2" s="31" t="s">
        <v>92</v>
      </c>
      <c r="V2" s="31" t="s">
        <v>93</v>
      </c>
      <c r="W2" s="31" t="s">
        <v>94</v>
      </c>
      <c r="X2" s="31" t="s">
        <v>95</v>
      </c>
      <c r="Y2" s="31" t="s">
        <v>96</v>
      </c>
      <c r="Z2" s="31" t="s">
        <v>97</v>
      </c>
    </row>
    <row r="3" spans="1:26">
      <c r="A3" s="34" t="s">
        <v>103</v>
      </c>
      <c r="B3" s="41">
        <v>1098.5920000000001</v>
      </c>
      <c r="C3" s="41">
        <v>1141.2294459967759</v>
      </c>
      <c r="D3" s="41">
        <v>1229.4985058656325</v>
      </c>
      <c r="E3" s="41">
        <v>1292.3063469533176</v>
      </c>
      <c r="F3" s="41">
        <v>1350.6552226267656</v>
      </c>
      <c r="G3" s="41">
        <v>1394.0199787189486</v>
      </c>
      <c r="H3" s="41">
        <v>1445.0065045114238</v>
      </c>
      <c r="J3" s="34" t="s">
        <v>103</v>
      </c>
      <c r="K3" s="42">
        <f t="shared" ref="K3" si="0">K27+K28</f>
        <v>4.9735970368533403E-16</v>
      </c>
      <c r="L3" s="42">
        <f t="shared" ref="L3:Q3" si="1">L27+L28</f>
        <v>1.0346345577345284E-14</v>
      </c>
      <c r="M3" s="42">
        <f t="shared" si="1"/>
        <v>1.0817629066278207E-14</v>
      </c>
      <c r="N3" s="42">
        <f t="shared" si="1"/>
        <v>1.2947623068349259E-14</v>
      </c>
      <c r="O3" s="42">
        <f t="shared" si="1"/>
        <v>-1.8666518057846189E-14</v>
      </c>
      <c r="P3" s="42">
        <f t="shared" si="1"/>
        <v>-2.0302277123162155E-14</v>
      </c>
      <c r="Q3" s="42">
        <f t="shared" si="1"/>
        <v>-4.4162757629285729E-14</v>
      </c>
      <c r="S3" s="34" t="s">
        <v>103</v>
      </c>
      <c r="T3" s="41">
        <f t="shared" ref="T3:T28" si="2">B3+K3</f>
        <v>1098.5920000000001</v>
      </c>
      <c r="U3" s="41">
        <f t="shared" ref="U3:U28" si="3">C3+L3</f>
        <v>1141.2294459967759</v>
      </c>
      <c r="V3" s="41">
        <f t="shared" ref="V3:V27" si="4">D3+M3</f>
        <v>1229.4985058656325</v>
      </c>
      <c r="W3" s="41">
        <f t="shared" ref="W3:W28" si="5">E3+N3</f>
        <v>1292.3063469533176</v>
      </c>
      <c r="X3" s="41">
        <f t="shared" ref="X3:X28" si="6">F3+O3</f>
        <v>1350.6552226267656</v>
      </c>
      <c r="Y3" s="41">
        <f t="shared" ref="Y3:Z28" si="7">G3+P3</f>
        <v>1394.0199787189486</v>
      </c>
      <c r="Z3" s="41">
        <f t="shared" si="7"/>
        <v>1445.0065045114238</v>
      </c>
    </row>
    <row r="4" spans="1:26">
      <c r="A4" s="43" t="s">
        <v>104</v>
      </c>
      <c r="B4" s="42">
        <v>238.96799999999999</v>
      </c>
      <c r="C4" s="42">
        <v>266.18799999999999</v>
      </c>
      <c r="D4" s="42">
        <v>283.58923220410622</v>
      </c>
      <c r="E4" s="42">
        <v>295.8458000483007</v>
      </c>
      <c r="F4" s="42">
        <v>307.24276977590938</v>
      </c>
      <c r="G4" s="42">
        <v>317.23473889601775</v>
      </c>
      <c r="H4" s="42">
        <v>328.76106765091464</v>
      </c>
      <c r="J4" s="43" t="s">
        <v>104</v>
      </c>
      <c r="K4" s="42">
        <f>INDEX(Receipts_by_stream!B$8:B$31,MATCH($A4,Receipts_by_stream!$A$8:$A$31,0))/1000+INDEX(Receipts_adjustments!B$3:B$26,MATCH($A4,Receipts_adjustments!$A$3:$A$26,0))/1000</f>
        <v>0</v>
      </c>
      <c r="L4" s="42">
        <f>INDEX(Receipts_by_stream!C$8:C$31,MATCH($A4,Receipts_by_stream!$A$8:$A$31,0))/1000+INDEX(Receipts_adjustments!C$3:C$26,MATCH($A4,Receipts_adjustments!$A$3:$A$26,0))/1000</f>
        <v>0</v>
      </c>
      <c r="M4" s="42">
        <f>INDEX(Receipts_by_stream!D$8:D$31,MATCH($A4,Receipts_by_stream!$A$8:$A$31,0))/1000+INDEX(Receipts_adjustments!D$3:D$26,MATCH($A4,Receipts_adjustments!$A$3:$A$26,0))/1000</f>
        <v>0</v>
      </c>
      <c r="N4" s="42">
        <f>INDEX(Receipts_by_stream!E$8:E$31,MATCH($A4,Receipts_by_stream!$A$8:$A$31,0))/1000+INDEX(Receipts_adjustments!E$3:E$26,MATCH($A4,Receipts_adjustments!$A$3:$A$26,0))/1000</f>
        <v>0</v>
      </c>
      <c r="O4" s="42">
        <f>INDEX(Receipts_by_stream!F$8:F$31,MATCH($A4,Receipts_by_stream!$A$8:$A$31,0))/1000+INDEX(Receipts_adjustments!F$3:F$26,MATCH($A4,Receipts_adjustments!$A$3:$A$26,0))/1000</f>
        <v>0</v>
      </c>
      <c r="P4" s="42">
        <f>INDEX(Receipts_by_stream!G$8:G$31,MATCH($A4,Receipts_by_stream!$A$8:$A$31,0))/1000+INDEX(Receipts_adjustments!G$3:G$26,MATCH($A4,Receipts_adjustments!$A$3:$A$26,0))/1000</f>
        <v>0</v>
      </c>
      <c r="Q4" s="42">
        <f>INDEX(Receipts_by_stream!H$8:H$31,MATCH($A4,Receipts_by_stream!$A$8:$A$31,0))/1000+INDEX(Receipts_adjustments!H$3:H$26,MATCH($A4,Receipts_adjustments!$A$3:$A$26,0))/1000</f>
        <v>0</v>
      </c>
      <c r="S4" s="43" t="s">
        <v>104</v>
      </c>
      <c r="T4" s="42">
        <f t="shared" si="2"/>
        <v>238.96799999999999</v>
      </c>
      <c r="U4" s="42">
        <f t="shared" si="3"/>
        <v>266.18799999999999</v>
      </c>
      <c r="V4" s="42">
        <f t="shared" si="4"/>
        <v>283.58923220410622</v>
      </c>
      <c r="W4" s="42">
        <f t="shared" si="5"/>
        <v>295.8458000483007</v>
      </c>
      <c r="X4" s="42">
        <f t="shared" si="6"/>
        <v>307.24276977590938</v>
      </c>
      <c r="Y4" s="42">
        <f t="shared" si="7"/>
        <v>317.23473889601775</v>
      </c>
      <c r="Z4" s="42">
        <f t="shared" si="7"/>
        <v>328.76106765091464</v>
      </c>
    </row>
    <row r="5" spans="1:26">
      <c r="A5" s="43" t="s">
        <v>105</v>
      </c>
      <c r="B5" s="42">
        <v>42.677999999999997</v>
      </c>
      <c r="C5" s="42">
        <v>49.704999999999998</v>
      </c>
      <c r="D5" s="42">
        <v>53.260219774559516</v>
      </c>
      <c r="E5" s="42">
        <v>61.949979617548415</v>
      </c>
      <c r="F5" s="42">
        <v>68.444933953303703</v>
      </c>
      <c r="G5" s="42">
        <v>72.030249104199882</v>
      </c>
      <c r="H5" s="42">
        <v>76.178607395867516</v>
      </c>
      <c r="J5" s="43" t="s">
        <v>105</v>
      </c>
      <c r="K5" s="42">
        <f>INDEX(Receipts_by_stream!B$8:B$31,MATCH($A5,Receipts_by_stream!$A$8:$A$31,0))/1000+INDEX(Receipts_adjustments!B$3:B$26,MATCH($A5,Receipts_adjustments!$A$3:$A$26,0))/1000</f>
        <v>0</v>
      </c>
      <c r="L5" s="42">
        <f>INDEX(Receipts_by_stream!C$8:C$31,MATCH($A5,Receipts_by_stream!$A$8:$A$31,0))/1000+INDEX(Receipts_adjustments!C$3:C$26,MATCH($A5,Receipts_adjustments!$A$3:$A$26,0))/1000</f>
        <v>0</v>
      </c>
      <c r="M5" s="42">
        <f>INDEX(Receipts_by_stream!D$8:D$31,MATCH($A5,Receipts_by_stream!$A$8:$A$31,0))/1000+INDEX(Receipts_adjustments!D$3:D$26,MATCH($A5,Receipts_adjustments!$A$3:$A$26,0))/1000</f>
        <v>0</v>
      </c>
      <c r="N5" s="42">
        <f>INDEX(Receipts_by_stream!E$8:E$31,MATCH($A5,Receipts_by_stream!$A$8:$A$31,0))/1000+INDEX(Receipts_adjustments!E$3:E$26,MATCH($A5,Receipts_adjustments!$A$3:$A$26,0))/1000</f>
        <v>0</v>
      </c>
      <c r="O5" s="42">
        <f>INDEX(Receipts_by_stream!F$8:F$31,MATCH($A5,Receipts_by_stream!$A$8:$A$31,0))/1000+INDEX(Receipts_adjustments!F$3:F$26,MATCH($A5,Receipts_adjustments!$A$3:$A$26,0))/1000</f>
        <v>0</v>
      </c>
      <c r="P5" s="42">
        <f>INDEX(Receipts_by_stream!G$8:G$31,MATCH($A5,Receipts_by_stream!$A$8:$A$31,0))/1000+INDEX(Receipts_adjustments!G$3:G$26,MATCH($A5,Receipts_adjustments!$A$3:$A$26,0))/1000</f>
        <v>0</v>
      </c>
      <c r="Q5" s="42">
        <f>INDEX(Receipts_by_stream!H$8:H$31,MATCH($A5,Receipts_by_stream!$A$8:$A$31,0))/1000+INDEX(Receipts_adjustments!H$3:H$26,MATCH($A5,Receipts_adjustments!$A$3:$A$26,0))/1000</f>
        <v>0</v>
      </c>
      <c r="S5" s="43" t="s">
        <v>105</v>
      </c>
      <c r="T5" s="42">
        <f t="shared" si="2"/>
        <v>42.677999999999997</v>
      </c>
      <c r="U5" s="42">
        <f t="shared" si="3"/>
        <v>49.704999999999998</v>
      </c>
      <c r="V5" s="42">
        <f t="shared" si="4"/>
        <v>53.260219774559516</v>
      </c>
      <c r="W5" s="42">
        <f t="shared" si="5"/>
        <v>61.949979617548415</v>
      </c>
      <c r="X5" s="42">
        <f t="shared" si="6"/>
        <v>68.444933953303703</v>
      </c>
      <c r="Y5" s="42">
        <f t="shared" si="7"/>
        <v>72.030249104199882</v>
      </c>
      <c r="Z5" s="42">
        <f t="shared" si="7"/>
        <v>76.178607395867516</v>
      </c>
    </row>
    <row r="6" spans="1:26">
      <c r="A6" s="43" t="s">
        <v>106</v>
      </c>
      <c r="B6" s="42">
        <v>179.08099999999999</v>
      </c>
      <c r="C6" s="42">
        <v>167.791</v>
      </c>
      <c r="D6" s="42">
        <v>200.63918881301299</v>
      </c>
      <c r="E6" s="42">
        <v>206.85962052871736</v>
      </c>
      <c r="F6" s="42">
        <v>212.93178279906846</v>
      </c>
      <c r="G6" s="42">
        <v>219.47715697391962</v>
      </c>
      <c r="H6" s="42">
        <v>226.20001441822978</v>
      </c>
      <c r="J6" s="43" t="s">
        <v>106</v>
      </c>
      <c r="K6" s="42">
        <f>INDEX(Receipts_by_stream!B$8:B$31,MATCH($A6,Receipts_by_stream!$A$8:$A$31,0))/1000+INDEX(Receipts_adjustments!B$3:B$26,MATCH($A6,Receipts_adjustments!$A$3:$A$26,0))/1000</f>
        <v>0</v>
      </c>
      <c r="L6" s="42">
        <f>INDEX(Receipts_by_stream!C$8:C$31,MATCH($A6,Receipts_by_stream!$A$8:$A$31,0))/1000+INDEX(Receipts_adjustments!C$3:C$26,MATCH($A6,Receipts_adjustments!$A$3:$A$26,0))/1000</f>
        <v>0</v>
      </c>
      <c r="M6" s="42">
        <f>INDEX(Receipts_by_stream!D$8:D$31,MATCH($A6,Receipts_by_stream!$A$8:$A$31,0))/1000+INDEX(Receipts_adjustments!D$3:D$26,MATCH($A6,Receipts_adjustments!$A$3:$A$26,0))/1000</f>
        <v>0</v>
      </c>
      <c r="N6" s="42">
        <f>INDEX(Receipts_by_stream!E$8:E$31,MATCH($A6,Receipts_by_stream!$A$8:$A$31,0))/1000+INDEX(Receipts_adjustments!E$3:E$26,MATCH($A6,Receipts_adjustments!$A$3:$A$26,0))/1000</f>
        <v>0</v>
      </c>
      <c r="O6" s="42">
        <f>INDEX(Receipts_by_stream!F$8:F$31,MATCH($A6,Receipts_by_stream!$A$8:$A$31,0))/1000+INDEX(Receipts_adjustments!F$3:F$26,MATCH($A6,Receipts_adjustments!$A$3:$A$26,0))/1000</f>
        <v>0</v>
      </c>
      <c r="P6" s="42">
        <f>INDEX(Receipts_by_stream!G$8:G$31,MATCH($A6,Receipts_by_stream!$A$8:$A$31,0))/1000+INDEX(Receipts_adjustments!G$3:G$26,MATCH($A6,Receipts_adjustments!$A$3:$A$26,0))/1000</f>
        <v>0</v>
      </c>
      <c r="Q6" s="42">
        <f>INDEX(Receipts_by_stream!H$8:H$31,MATCH($A6,Receipts_by_stream!$A$8:$A$31,0))/1000+INDEX(Receipts_adjustments!H$3:H$26,MATCH($A6,Receipts_adjustments!$A$3:$A$26,0))/1000</f>
        <v>0</v>
      </c>
      <c r="S6" s="43" t="s">
        <v>106</v>
      </c>
      <c r="T6" s="42">
        <f t="shared" si="2"/>
        <v>179.08099999999999</v>
      </c>
      <c r="U6" s="42">
        <f t="shared" si="3"/>
        <v>167.791</v>
      </c>
      <c r="V6" s="42">
        <f t="shared" si="4"/>
        <v>200.63918881301299</v>
      </c>
      <c r="W6" s="42">
        <f t="shared" si="5"/>
        <v>206.85962052871736</v>
      </c>
      <c r="X6" s="42">
        <f t="shared" si="6"/>
        <v>212.93178279906846</v>
      </c>
      <c r="Y6" s="42">
        <f t="shared" si="7"/>
        <v>219.47715697391962</v>
      </c>
      <c r="Z6" s="42">
        <f t="shared" si="7"/>
        <v>226.20001441822978</v>
      </c>
    </row>
    <row r="7" spans="1:26">
      <c r="A7" s="43" t="s">
        <v>107</v>
      </c>
      <c r="B7" s="42">
        <v>168.87899999999999</v>
      </c>
      <c r="C7" s="42">
        <v>171.27133532293607</v>
      </c>
      <c r="D7" s="42">
        <v>180.39316644261066</v>
      </c>
      <c r="E7" s="42">
        <v>187.45715810074674</v>
      </c>
      <c r="F7" s="42">
        <v>195.84513305759521</v>
      </c>
      <c r="G7" s="42">
        <v>202.68502421664618</v>
      </c>
      <c r="H7" s="42">
        <v>211.07796163323925</v>
      </c>
      <c r="J7" s="43" t="s">
        <v>107</v>
      </c>
      <c r="K7" s="42">
        <f>INDEX(Receipts_by_stream!B$8:B$31,MATCH($A7,Receipts_by_stream!$A$8:$A$31,0))/1000+INDEX(Receipts_adjustments!B$3:B$26,MATCH($A7,Receipts_adjustments!$A$3:$A$26,0))/1000</f>
        <v>0</v>
      </c>
      <c r="L7" s="42">
        <f>INDEX(Receipts_by_stream!C$8:C$31,MATCH($A7,Receipts_by_stream!$A$8:$A$31,0))/1000+INDEX(Receipts_adjustments!C$3:C$26,MATCH($A7,Receipts_adjustments!$A$3:$A$26,0))/1000</f>
        <v>0</v>
      </c>
      <c r="M7" s="42">
        <f>INDEX(Receipts_by_stream!D$8:D$31,MATCH($A7,Receipts_by_stream!$A$8:$A$31,0))/1000+INDEX(Receipts_adjustments!D$3:D$26,MATCH($A7,Receipts_adjustments!$A$3:$A$26,0))/1000</f>
        <v>0</v>
      </c>
      <c r="N7" s="42">
        <f>INDEX(Receipts_by_stream!E$8:E$31,MATCH($A7,Receipts_by_stream!$A$8:$A$31,0))/1000+INDEX(Receipts_adjustments!E$3:E$26,MATCH($A7,Receipts_adjustments!$A$3:$A$26,0))/1000</f>
        <v>0</v>
      </c>
      <c r="O7" s="42">
        <f>INDEX(Receipts_by_stream!F$8:F$31,MATCH($A7,Receipts_by_stream!$A$8:$A$31,0))/1000+INDEX(Receipts_adjustments!F$3:F$26,MATCH($A7,Receipts_adjustments!$A$3:$A$26,0))/1000</f>
        <v>0</v>
      </c>
      <c r="P7" s="42">
        <f>INDEX(Receipts_by_stream!G$8:G$31,MATCH($A7,Receipts_by_stream!$A$8:$A$31,0))/1000+INDEX(Receipts_adjustments!G$3:G$26,MATCH($A7,Receipts_adjustments!$A$3:$A$26,0))/1000</f>
        <v>0</v>
      </c>
      <c r="Q7" s="42">
        <f>INDEX(Receipts_by_stream!H$8:H$31,MATCH($A7,Receipts_by_stream!$A$8:$A$31,0))/1000+INDEX(Receipts_adjustments!H$3:H$26,MATCH($A7,Receipts_adjustments!$A$3:$A$26,0))/1000</f>
        <v>0</v>
      </c>
      <c r="S7" s="43" t="s">
        <v>107</v>
      </c>
      <c r="T7" s="42">
        <f t="shared" si="2"/>
        <v>168.87899999999999</v>
      </c>
      <c r="U7" s="42">
        <f t="shared" si="3"/>
        <v>171.27133532293607</v>
      </c>
      <c r="V7" s="42">
        <f t="shared" si="4"/>
        <v>180.39316644261066</v>
      </c>
      <c r="W7" s="42">
        <f t="shared" si="5"/>
        <v>187.45715810074674</v>
      </c>
      <c r="X7" s="42">
        <f t="shared" si="6"/>
        <v>195.84513305759521</v>
      </c>
      <c r="Y7" s="42">
        <f t="shared" si="7"/>
        <v>202.68502421664618</v>
      </c>
      <c r="Z7" s="42">
        <f t="shared" si="7"/>
        <v>211.07796163323925</v>
      </c>
    </row>
    <row r="8" spans="1:26">
      <c r="A8" s="43" t="s">
        <v>108</v>
      </c>
      <c r="B8" s="42">
        <v>88.096999999999994</v>
      </c>
      <c r="C8" s="42">
        <v>93.726911879046199</v>
      </c>
      <c r="D8" s="42">
        <v>97.065041344149449</v>
      </c>
      <c r="E8" s="42">
        <v>101.89219365209281</v>
      </c>
      <c r="F8" s="42">
        <v>107.05340291216788</v>
      </c>
      <c r="G8" s="42">
        <v>112.1623130724501</v>
      </c>
      <c r="H8" s="42">
        <v>117.34984394226942</v>
      </c>
      <c r="J8" s="43" t="s">
        <v>108</v>
      </c>
      <c r="K8" s="42">
        <f>INDEX(Receipts_by_stream!B$8:B$31,MATCH($A8,Receipts_by_stream!$A$8:$A$31,0))/1000+INDEX(Receipts_adjustments!B$3:B$26,MATCH($A8,Receipts_adjustments!$A$3:$A$26,0))/1000</f>
        <v>0</v>
      </c>
      <c r="L8" s="42">
        <f>INDEX(Receipts_by_stream!C$8:C$31,MATCH($A8,Receipts_by_stream!$A$8:$A$31,0))/1000+INDEX(Receipts_adjustments!C$3:C$26,MATCH($A8,Receipts_adjustments!$A$3:$A$26,0))/1000</f>
        <v>0</v>
      </c>
      <c r="M8" s="42">
        <f>INDEX(Receipts_by_stream!D$8:D$31,MATCH($A8,Receipts_by_stream!$A$8:$A$31,0))/1000+INDEX(Receipts_adjustments!D$3:D$26,MATCH($A8,Receipts_adjustments!$A$3:$A$26,0))/1000</f>
        <v>0</v>
      </c>
      <c r="N8" s="42">
        <f>INDEX(Receipts_by_stream!E$8:E$31,MATCH($A8,Receipts_by_stream!$A$8:$A$31,0))/1000+INDEX(Receipts_adjustments!E$3:E$26,MATCH($A8,Receipts_adjustments!$A$3:$A$26,0))/1000</f>
        <v>0</v>
      </c>
      <c r="O8" s="42">
        <f>INDEX(Receipts_by_stream!F$8:F$31,MATCH($A8,Receipts_by_stream!$A$8:$A$31,0))/1000+INDEX(Receipts_adjustments!F$3:F$26,MATCH($A8,Receipts_adjustments!$A$3:$A$26,0))/1000</f>
        <v>0</v>
      </c>
      <c r="P8" s="42">
        <f>INDEX(Receipts_by_stream!G$8:G$31,MATCH($A8,Receipts_by_stream!$A$8:$A$31,0))/1000+INDEX(Receipts_adjustments!G$3:G$26,MATCH($A8,Receipts_adjustments!$A$3:$A$26,0))/1000</f>
        <v>0</v>
      </c>
      <c r="Q8" s="42">
        <f>INDEX(Receipts_by_stream!H$8:H$31,MATCH($A8,Receipts_by_stream!$A$8:$A$31,0))/1000+INDEX(Receipts_adjustments!H$3:H$26,MATCH($A8,Receipts_adjustments!$A$3:$A$26,0))/1000</f>
        <v>0</v>
      </c>
      <c r="S8" s="43" t="s">
        <v>108</v>
      </c>
      <c r="T8" s="42">
        <f t="shared" si="2"/>
        <v>88.096999999999994</v>
      </c>
      <c r="U8" s="42">
        <f t="shared" si="3"/>
        <v>93.726911879046199</v>
      </c>
      <c r="V8" s="42">
        <f t="shared" si="4"/>
        <v>97.065041344149449</v>
      </c>
      <c r="W8" s="42">
        <f t="shared" si="5"/>
        <v>101.89219365209281</v>
      </c>
      <c r="X8" s="42">
        <f t="shared" si="6"/>
        <v>107.05340291216788</v>
      </c>
      <c r="Y8" s="42">
        <f t="shared" si="7"/>
        <v>112.1623130724501</v>
      </c>
      <c r="Z8" s="42">
        <f t="shared" si="7"/>
        <v>117.34984394226942</v>
      </c>
    </row>
    <row r="9" spans="1:26">
      <c r="A9" s="43" t="s">
        <v>109</v>
      </c>
      <c r="B9" s="42">
        <v>2.6850000000000001</v>
      </c>
      <c r="C9" s="42">
        <v>1.8879999999999999</v>
      </c>
      <c r="D9" s="42">
        <v>2.2989999999999999</v>
      </c>
      <c r="E9" s="42">
        <v>1.516</v>
      </c>
      <c r="F9" s="42">
        <v>0.90100000000000002</v>
      </c>
      <c r="G9" s="42">
        <v>0.67600000000000005</v>
      </c>
      <c r="H9" s="42">
        <v>0.75700000000000001</v>
      </c>
      <c r="J9" s="43" t="s">
        <v>109</v>
      </c>
      <c r="K9" s="42">
        <f>INDEX(Receipts_by_stream!B$8:B$31,MATCH($A9,Receipts_by_stream!$A$8:$A$31,0))/1000+INDEX(Receipts_adjustments!B$3:B$26,MATCH($A9,Receipts_adjustments!$A$3:$A$26,0))/1000</f>
        <v>0</v>
      </c>
      <c r="L9" s="42">
        <f>INDEX(Receipts_by_stream!C$8:C$31,MATCH($A9,Receipts_by_stream!$A$8:$A$31,0))/1000+INDEX(Receipts_adjustments!C$3:C$26,MATCH($A9,Receipts_adjustments!$A$3:$A$26,0))/1000</f>
        <v>0</v>
      </c>
      <c r="M9" s="42">
        <f>INDEX(Receipts_by_stream!D$8:D$31,MATCH($A9,Receipts_by_stream!$A$8:$A$31,0))/1000+INDEX(Receipts_adjustments!D$3:D$26,MATCH($A9,Receipts_adjustments!$A$3:$A$26,0))/1000</f>
        <v>0</v>
      </c>
      <c r="N9" s="42">
        <f>INDEX(Receipts_by_stream!E$8:E$31,MATCH($A9,Receipts_by_stream!$A$8:$A$31,0))/1000+INDEX(Receipts_adjustments!E$3:E$26,MATCH($A9,Receipts_adjustments!$A$3:$A$26,0))/1000</f>
        <v>0</v>
      </c>
      <c r="O9" s="42">
        <f>INDEX(Receipts_by_stream!F$8:F$31,MATCH($A9,Receipts_by_stream!$A$8:$A$31,0))/1000+INDEX(Receipts_adjustments!F$3:F$26,MATCH($A9,Receipts_adjustments!$A$3:$A$26,0))/1000</f>
        <v>0</v>
      </c>
      <c r="P9" s="42">
        <f>INDEX(Receipts_by_stream!G$8:G$31,MATCH($A9,Receipts_by_stream!$A$8:$A$31,0))/1000+INDEX(Receipts_adjustments!G$3:G$26,MATCH($A9,Receipts_adjustments!$A$3:$A$26,0))/1000</f>
        <v>0</v>
      </c>
      <c r="Q9" s="42">
        <f>INDEX(Receipts_by_stream!H$8:H$31,MATCH($A9,Receipts_by_stream!$A$8:$A$31,0))/1000+INDEX(Receipts_adjustments!H$3:H$26,MATCH($A9,Receipts_adjustments!$A$3:$A$26,0))/1000</f>
        <v>0</v>
      </c>
      <c r="S9" s="43" t="s">
        <v>109</v>
      </c>
      <c r="T9" s="42">
        <f t="shared" si="2"/>
        <v>2.6850000000000001</v>
      </c>
      <c r="U9" s="42">
        <f t="shared" si="3"/>
        <v>1.8879999999999999</v>
      </c>
      <c r="V9" s="42">
        <f t="shared" si="4"/>
        <v>2.2989999999999999</v>
      </c>
      <c r="W9" s="42">
        <f t="shared" si="5"/>
        <v>1.516</v>
      </c>
      <c r="X9" s="42">
        <f t="shared" si="6"/>
        <v>0.90100000000000002</v>
      </c>
      <c r="Y9" s="42">
        <f t="shared" si="7"/>
        <v>0.67600000000000005</v>
      </c>
      <c r="Z9" s="42">
        <f t="shared" si="7"/>
        <v>0.75700000000000001</v>
      </c>
    </row>
    <row r="10" spans="1:26">
      <c r="A10" s="43" t="s">
        <v>110</v>
      </c>
      <c r="B10" s="42">
        <v>24.827999999999999</v>
      </c>
      <c r="C10" s="42">
        <v>24.369</v>
      </c>
      <c r="D10" s="42">
        <v>24.443999999999999</v>
      </c>
      <c r="E10" s="42">
        <v>27.047000000000001</v>
      </c>
      <c r="F10" s="42">
        <v>27.335999999999999</v>
      </c>
      <c r="G10" s="42">
        <v>27.326000000000001</v>
      </c>
      <c r="H10" s="42">
        <v>26.954000000000001</v>
      </c>
      <c r="J10" s="43" t="s">
        <v>110</v>
      </c>
      <c r="K10" s="42">
        <f>INDEX(Receipts_by_stream!B$8:B$31,MATCH($A10,Receipts_by_stream!$A$8:$A$31,0))/1000+INDEX(Receipts_adjustments!B$3:B$26,MATCH($A10,Receipts_adjustments!$A$3:$A$26,0))/1000</f>
        <v>0</v>
      </c>
      <c r="L10" s="42">
        <f>INDEX(Receipts_by_stream!C$8:C$31,MATCH($A10,Receipts_by_stream!$A$8:$A$31,0))/1000+INDEX(Receipts_adjustments!C$3:C$26,MATCH($A10,Receipts_adjustments!$A$3:$A$26,0))/1000</f>
        <v>5.4908478020730295E-15</v>
      </c>
      <c r="M10" s="42">
        <f>INDEX(Receipts_by_stream!D$8:D$31,MATCH($A10,Receipts_by_stream!$A$8:$A$31,0))/1000+INDEX(Receipts_adjustments!D$3:D$26,MATCH($A10,Receipts_adjustments!$A$3:$A$26,0))/1000</f>
        <v>5.4789709196463101E-15</v>
      </c>
      <c r="N10" s="42">
        <f>INDEX(Receipts_by_stream!E$8:E$31,MATCH($A10,Receipts_by_stream!$A$8:$A$31,0))/1000+INDEX(Receipts_adjustments!E$3:E$26,MATCH($A10,Receipts_adjustments!$A$3:$A$26,0))/1000</f>
        <v>5.9865953591809478E-15</v>
      </c>
      <c r="O10" s="42">
        <f>INDEX(Receipts_by_stream!F$8:F$31,MATCH($A10,Receipts_by_stream!$A$8:$A$31,0))/1000+INDEX(Receipts_adjustments!F$3:F$26,MATCH($A10,Receipts_adjustments!$A$3:$A$26,0))/1000</f>
        <v>0</v>
      </c>
      <c r="P10" s="42">
        <f>INDEX(Receipts_by_stream!G$8:G$31,MATCH($A10,Receipts_by_stream!$A$8:$A$31,0))/1000+INDEX(Receipts_adjustments!G$3:G$26,MATCH($A10,Receipts_adjustments!$A$3:$A$26,0))/1000</f>
        <v>0</v>
      </c>
      <c r="Q10" s="42">
        <f>INDEX(Receipts_by_stream!H$8:H$31,MATCH($A10,Receipts_by_stream!$A$8:$A$31,0))/1000+INDEX(Receipts_adjustments!H$3:H$26,MATCH($A10,Receipts_adjustments!$A$3:$A$26,0))/1000</f>
        <v>0</v>
      </c>
      <c r="S10" s="43" t="s">
        <v>110</v>
      </c>
      <c r="T10" s="42">
        <f t="shared" si="2"/>
        <v>24.827999999999999</v>
      </c>
      <c r="U10" s="42">
        <f t="shared" si="3"/>
        <v>24.369000000000007</v>
      </c>
      <c r="V10" s="42">
        <f t="shared" si="4"/>
        <v>24.444000000000006</v>
      </c>
      <c r="W10" s="42">
        <f t="shared" si="5"/>
        <v>27.047000000000008</v>
      </c>
      <c r="X10" s="42">
        <f t="shared" si="6"/>
        <v>27.335999999999999</v>
      </c>
      <c r="Y10" s="42">
        <f t="shared" si="7"/>
        <v>27.326000000000001</v>
      </c>
      <c r="Z10" s="42">
        <f t="shared" si="7"/>
        <v>26.954000000000001</v>
      </c>
    </row>
    <row r="11" spans="1:26">
      <c r="A11" s="43" t="s">
        <v>111</v>
      </c>
      <c r="B11" s="42">
        <v>29.279</v>
      </c>
      <c r="C11" s="42">
        <v>31.762208407035175</v>
      </c>
      <c r="D11" s="42">
        <v>33.690300725905772</v>
      </c>
      <c r="E11" s="42">
        <v>37.303908483211003</v>
      </c>
      <c r="F11" s="42">
        <v>37.559733699384438</v>
      </c>
      <c r="G11" s="42">
        <v>38.203006059307498</v>
      </c>
      <c r="H11" s="42">
        <v>39.249091705477035</v>
      </c>
      <c r="J11" s="43" t="s">
        <v>111</v>
      </c>
      <c r="K11" s="42">
        <f>INDEX(Receipts_by_stream!B$8:B$31,MATCH($A11,Receipts_by_stream!$A$8:$A$31,0))/1000+INDEX(Receipts_adjustments!B$3:B$26,MATCH($A11,Receipts_adjustments!$A$3:$A$26,0))/1000</f>
        <v>0</v>
      </c>
      <c r="L11" s="42">
        <f>INDEX(Receipts_by_stream!C$8:C$31,MATCH($A11,Receipts_by_stream!$A$8:$A$31,0))/1000+INDEX(Receipts_adjustments!C$3:C$26,MATCH($A11,Receipts_adjustments!$A$3:$A$26,0))/1000</f>
        <v>0</v>
      </c>
      <c r="M11" s="42">
        <f>INDEX(Receipts_by_stream!D$8:D$31,MATCH($A11,Receipts_by_stream!$A$8:$A$31,0))/1000+INDEX(Receipts_adjustments!D$3:D$26,MATCH($A11,Receipts_adjustments!$A$3:$A$26,0))/1000</f>
        <v>0</v>
      </c>
      <c r="N11" s="42">
        <f>INDEX(Receipts_by_stream!E$8:E$31,MATCH($A11,Receipts_by_stream!$A$8:$A$31,0))/1000+INDEX(Receipts_adjustments!E$3:E$26,MATCH($A11,Receipts_adjustments!$A$3:$A$26,0))/1000</f>
        <v>0</v>
      </c>
      <c r="O11" s="42">
        <f>INDEX(Receipts_by_stream!F$8:F$31,MATCH($A11,Receipts_by_stream!$A$8:$A$31,0))/1000+INDEX(Receipts_adjustments!F$3:F$26,MATCH($A11,Receipts_adjustments!$A$3:$A$26,0))/1000</f>
        <v>0</v>
      </c>
      <c r="P11" s="42">
        <f>INDEX(Receipts_by_stream!G$8:G$31,MATCH($A11,Receipts_by_stream!$A$8:$A$31,0))/1000+INDEX(Receipts_adjustments!G$3:G$26,MATCH($A11,Receipts_adjustments!$A$3:$A$26,0))/1000</f>
        <v>0</v>
      </c>
      <c r="Q11" s="42">
        <f>INDEX(Receipts_by_stream!H$8:H$31,MATCH($A11,Receipts_by_stream!$A$8:$A$31,0))/1000+INDEX(Receipts_adjustments!H$3:H$26,MATCH($A11,Receipts_adjustments!$A$3:$A$26,0))/1000</f>
        <v>0</v>
      </c>
      <c r="S11" s="43" t="s">
        <v>111</v>
      </c>
      <c r="T11" s="42">
        <f t="shared" si="2"/>
        <v>29.279</v>
      </c>
      <c r="U11" s="42">
        <f t="shared" si="3"/>
        <v>31.762208407035175</v>
      </c>
      <c r="V11" s="42">
        <f t="shared" si="4"/>
        <v>33.690300725905772</v>
      </c>
      <c r="W11" s="42">
        <f t="shared" si="5"/>
        <v>37.303908483211003</v>
      </c>
      <c r="X11" s="42">
        <f t="shared" si="6"/>
        <v>37.559733699384438</v>
      </c>
      <c r="Y11" s="42">
        <f t="shared" si="7"/>
        <v>38.203006059307498</v>
      </c>
      <c r="Z11" s="42">
        <f t="shared" si="7"/>
        <v>39.249091705477035</v>
      </c>
    </row>
    <row r="12" spans="1:26">
      <c r="A12" s="43" t="s">
        <v>112</v>
      </c>
      <c r="B12" s="42">
        <v>14.493</v>
      </c>
      <c r="C12" s="42">
        <v>13.265000000000001</v>
      </c>
      <c r="D12" s="42">
        <v>19.736999999999998</v>
      </c>
      <c r="E12" s="42">
        <v>19.402999999999999</v>
      </c>
      <c r="F12" s="42">
        <v>20.166</v>
      </c>
      <c r="G12" s="42">
        <v>23.077000000000002</v>
      </c>
      <c r="H12" s="42">
        <v>25.527000000000001</v>
      </c>
      <c r="J12" s="43" t="s">
        <v>112</v>
      </c>
      <c r="K12" s="42">
        <f>INDEX(Receipts_by_stream!B$8:B$31,MATCH($A12,Receipts_by_stream!$A$8:$A$31,0))/1000+INDEX(Receipts_adjustments!B$3:B$26,MATCH($A12,Receipts_adjustments!$A$3:$A$26,0))/1000</f>
        <v>0</v>
      </c>
      <c r="L12" s="42">
        <f>INDEX(Receipts_by_stream!C$8:C$31,MATCH($A12,Receipts_by_stream!$A$8:$A$31,0))/1000+INDEX(Receipts_adjustments!C$3:C$26,MATCH($A12,Receipts_adjustments!$A$3:$A$26,0))/1000</f>
        <v>0</v>
      </c>
      <c r="M12" s="42">
        <f>INDEX(Receipts_by_stream!D$8:D$31,MATCH($A12,Receipts_by_stream!$A$8:$A$31,0))/1000+INDEX(Receipts_adjustments!D$3:D$26,MATCH($A12,Receipts_adjustments!$A$3:$A$26,0))/1000</f>
        <v>0</v>
      </c>
      <c r="N12" s="42">
        <f>INDEX(Receipts_by_stream!E$8:E$31,MATCH($A12,Receipts_by_stream!$A$8:$A$31,0))/1000+INDEX(Receipts_adjustments!E$3:E$26,MATCH($A12,Receipts_adjustments!$A$3:$A$26,0))/1000</f>
        <v>0</v>
      </c>
      <c r="O12" s="42">
        <f>INDEX(Receipts_by_stream!F$8:F$31,MATCH($A12,Receipts_by_stream!$A$8:$A$31,0))/1000+INDEX(Receipts_adjustments!F$3:F$26,MATCH($A12,Receipts_adjustments!$A$3:$A$26,0))/1000</f>
        <v>0</v>
      </c>
      <c r="P12" s="42">
        <f>INDEX(Receipts_by_stream!G$8:G$31,MATCH($A12,Receipts_by_stream!$A$8:$A$31,0))/1000+INDEX(Receipts_adjustments!G$3:G$26,MATCH($A12,Receipts_adjustments!$A$3:$A$26,0))/1000</f>
        <v>0</v>
      </c>
      <c r="Q12" s="42">
        <f>INDEX(Receipts_by_stream!H$8:H$31,MATCH($A12,Receipts_by_stream!$A$8:$A$31,0))/1000+INDEX(Receipts_adjustments!H$3:H$26,MATCH($A12,Receipts_adjustments!$A$3:$A$26,0))/1000</f>
        <v>0</v>
      </c>
      <c r="S12" s="43" t="s">
        <v>112</v>
      </c>
      <c r="T12" s="42">
        <f t="shared" si="2"/>
        <v>14.493</v>
      </c>
      <c r="U12" s="42">
        <f t="shared" si="3"/>
        <v>13.265000000000001</v>
      </c>
      <c r="V12" s="42">
        <f t="shared" si="4"/>
        <v>19.736999999999998</v>
      </c>
      <c r="W12" s="42">
        <f t="shared" si="5"/>
        <v>19.402999999999999</v>
      </c>
      <c r="X12" s="42">
        <f t="shared" si="6"/>
        <v>20.166</v>
      </c>
      <c r="Y12" s="42">
        <f t="shared" si="7"/>
        <v>23.077000000000002</v>
      </c>
      <c r="Z12" s="42">
        <f t="shared" si="7"/>
        <v>25.527000000000001</v>
      </c>
    </row>
    <row r="13" spans="1:26">
      <c r="A13" s="43" t="s">
        <v>113</v>
      </c>
      <c r="B13" s="42">
        <v>7.5350000000000001</v>
      </c>
      <c r="C13" s="42">
        <v>8.4109999999999996</v>
      </c>
      <c r="D13" s="42">
        <v>9.0990000000000002</v>
      </c>
      <c r="E13" s="42">
        <v>10.036</v>
      </c>
      <c r="F13" s="42">
        <v>11.714</v>
      </c>
      <c r="G13" s="42">
        <v>13.303000000000001</v>
      </c>
      <c r="H13" s="42">
        <v>14.327</v>
      </c>
      <c r="J13" s="43" t="s">
        <v>113</v>
      </c>
      <c r="K13" s="42">
        <f>INDEX(Receipts_by_stream!B$8:B$31,MATCH($A13,Receipts_by_stream!$A$8:$A$31,0))/1000+INDEX(Receipts_adjustments!B$3:B$26,MATCH($A13,Receipts_adjustments!$A$3:$A$26,0))/1000</f>
        <v>0</v>
      </c>
      <c r="L13" s="42">
        <f>INDEX(Receipts_by_stream!C$8:C$31,MATCH($A13,Receipts_by_stream!$A$8:$A$31,0))/1000+INDEX(Receipts_adjustments!C$3:C$26,MATCH($A13,Receipts_adjustments!$A$3:$A$26,0))/1000</f>
        <v>0</v>
      </c>
      <c r="M13" s="42">
        <f>INDEX(Receipts_by_stream!D$8:D$31,MATCH($A13,Receipts_by_stream!$A$8:$A$31,0))/1000+INDEX(Receipts_adjustments!D$3:D$26,MATCH($A13,Receipts_adjustments!$A$3:$A$26,0))/1000</f>
        <v>0</v>
      </c>
      <c r="N13" s="42">
        <f>INDEX(Receipts_by_stream!E$8:E$31,MATCH($A13,Receipts_by_stream!$A$8:$A$31,0))/1000+INDEX(Receipts_adjustments!E$3:E$26,MATCH($A13,Receipts_adjustments!$A$3:$A$26,0))/1000</f>
        <v>0</v>
      </c>
      <c r="O13" s="42">
        <f>INDEX(Receipts_by_stream!F$8:F$31,MATCH($A13,Receipts_by_stream!$A$8:$A$31,0))/1000+INDEX(Receipts_adjustments!F$3:F$26,MATCH($A13,Receipts_adjustments!$A$3:$A$26,0))/1000</f>
        <v>0</v>
      </c>
      <c r="P13" s="42">
        <f>INDEX(Receipts_by_stream!G$8:G$31,MATCH($A13,Receipts_by_stream!$A$8:$A$31,0))/1000+INDEX(Receipts_adjustments!G$3:G$26,MATCH($A13,Receipts_adjustments!$A$3:$A$26,0))/1000</f>
        <v>0</v>
      </c>
      <c r="Q13" s="42">
        <f>INDEX(Receipts_by_stream!H$8:H$31,MATCH($A13,Receipts_by_stream!$A$8:$A$31,0))/1000+INDEX(Receipts_adjustments!H$3:H$26,MATCH($A13,Receipts_adjustments!$A$3:$A$26,0))/1000</f>
        <v>0</v>
      </c>
      <c r="S13" s="43" t="s">
        <v>113</v>
      </c>
      <c r="T13" s="42">
        <f t="shared" si="2"/>
        <v>7.5350000000000001</v>
      </c>
      <c r="U13" s="42">
        <f t="shared" si="3"/>
        <v>8.4109999999999996</v>
      </c>
      <c r="V13" s="42">
        <f t="shared" si="4"/>
        <v>9.0990000000000002</v>
      </c>
      <c r="W13" s="42">
        <f t="shared" si="5"/>
        <v>10.036</v>
      </c>
      <c r="X13" s="42">
        <f t="shared" si="6"/>
        <v>11.714</v>
      </c>
      <c r="Y13" s="42">
        <f t="shared" si="7"/>
        <v>13.303000000000001</v>
      </c>
      <c r="Z13" s="42">
        <f t="shared" si="7"/>
        <v>14.327</v>
      </c>
    </row>
    <row r="14" spans="1:26">
      <c r="A14" s="43" t="s">
        <v>114</v>
      </c>
      <c r="B14" s="42">
        <v>15.995999999999999</v>
      </c>
      <c r="C14" s="42">
        <v>19.145</v>
      </c>
      <c r="D14" s="42">
        <v>20.024999999999999</v>
      </c>
      <c r="E14" s="42">
        <v>23.349999999999998</v>
      </c>
      <c r="F14" s="42">
        <v>26.336000000000002</v>
      </c>
      <c r="G14" s="42">
        <v>29.314999999999998</v>
      </c>
      <c r="H14" s="42">
        <v>31.597000000000001</v>
      </c>
      <c r="J14" s="43" t="s">
        <v>114</v>
      </c>
      <c r="K14" s="42">
        <f>INDEX(Receipts_by_stream!B$8:B$31,MATCH($A14,Receipts_by_stream!$A$8:$A$31,0))/1000+INDEX(Receipts_adjustments!B$3:B$26,MATCH($A14,Receipts_adjustments!$A$3:$A$26,0))/1000</f>
        <v>0</v>
      </c>
      <c r="L14" s="42">
        <f>INDEX(Receipts_by_stream!C$8:C$31,MATCH($A14,Receipts_by_stream!$A$8:$A$31,0))/1000+INDEX(Receipts_adjustments!C$3:C$26,MATCH($A14,Receipts_adjustments!$A$3:$A$26,0))/1000</f>
        <v>0</v>
      </c>
      <c r="M14" s="42">
        <f>INDEX(Receipts_by_stream!D$8:D$31,MATCH($A14,Receipts_by_stream!$A$8:$A$31,0))/1000+INDEX(Receipts_adjustments!D$3:D$26,MATCH($A14,Receipts_adjustments!$A$3:$A$26,0))/1000</f>
        <v>0</v>
      </c>
      <c r="N14" s="42">
        <f>INDEX(Receipts_by_stream!E$8:E$31,MATCH($A14,Receipts_by_stream!$A$8:$A$31,0))/1000+INDEX(Receipts_adjustments!E$3:E$26,MATCH($A14,Receipts_adjustments!$A$3:$A$26,0))/1000</f>
        <v>0</v>
      </c>
      <c r="O14" s="42">
        <f>INDEX(Receipts_by_stream!F$8:F$31,MATCH($A14,Receipts_by_stream!$A$8:$A$31,0))/1000+INDEX(Receipts_adjustments!F$3:F$26,MATCH($A14,Receipts_adjustments!$A$3:$A$26,0))/1000</f>
        <v>0</v>
      </c>
      <c r="P14" s="42">
        <f>INDEX(Receipts_by_stream!G$8:G$31,MATCH($A14,Receipts_by_stream!$A$8:$A$31,0))/1000+INDEX(Receipts_adjustments!G$3:G$26,MATCH($A14,Receipts_adjustments!$A$3:$A$26,0))/1000</f>
        <v>0</v>
      </c>
      <c r="Q14" s="42">
        <f>INDEX(Receipts_by_stream!H$8:H$31,MATCH($A14,Receipts_by_stream!$A$8:$A$31,0))/1000+INDEX(Receipts_adjustments!H$3:H$26,MATCH($A14,Receipts_adjustments!$A$3:$A$26,0))/1000</f>
        <v>0</v>
      </c>
      <c r="S14" s="43" t="s">
        <v>114</v>
      </c>
      <c r="T14" s="42">
        <f t="shared" si="2"/>
        <v>15.995999999999999</v>
      </c>
      <c r="U14" s="42">
        <f t="shared" si="3"/>
        <v>19.145</v>
      </c>
      <c r="V14" s="42">
        <f t="shared" si="4"/>
        <v>20.024999999999999</v>
      </c>
      <c r="W14" s="42">
        <f t="shared" si="5"/>
        <v>23.349999999999998</v>
      </c>
      <c r="X14" s="42">
        <f t="shared" si="6"/>
        <v>26.336000000000002</v>
      </c>
      <c r="Y14" s="42">
        <f t="shared" si="7"/>
        <v>29.314999999999998</v>
      </c>
      <c r="Z14" s="42">
        <f t="shared" si="7"/>
        <v>31.597000000000001</v>
      </c>
    </row>
    <row r="15" spans="1:26">
      <c r="A15" s="43" t="s">
        <v>115</v>
      </c>
      <c r="B15" s="42">
        <v>8.9689999999999994</v>
      </c>
      <c r="C15" s="42">
        <v>8.1200007767002376</v>
      </c>
      <c r="D15" s="42">
        <v>8.1150461616142824</v>
      </c>
      <c r="E15" s="42">
        <v>8.0744066808429267</v>
      </c>
      <c r="F15" s="42">
        <v>8.0852795341684729</v>
      </c>
      <c r="G15" s="42">
        <v>8.0431757557897292</v>
      </c>
      <c r="H15" s="42">
        <v>7.9555397218237864</v>
      </c>
      <c r="J15" s="43" t="s">
        <v>115</v>
      </c>
      <c r="K15" s="42">
        <f>INDEX(Receipts_by_stream!B$8:B$31,MATCH($A15,Receipts_by_stream!$A$8:$A$31,0))/1000+INDEX(Receipts_adjustments!B$3:B$26,MATCH($A15,Receipts_adjustments!$A$3:$A$26,0))/1000</f>
        <v>8.8431397710542449E-17</v>
      </c>
      <c r="L15" s="42">
        <f>INDEX(Receipts_by_stream!C$8:C$31,MATCH($A15,Receipts_by_stream!$A$8:$A$31,0))/1000+INDEX(Receipts_adjustments!C$3:C$26,MATCH($A15,Receipts_adjustments!$A$3:$A$26,0))/1000</f>
        <v>4.3784737860865568E-16</v>
      </c>
      <c r="M15" s="42">
        <f>INDEX(Receipts_by_stream!D$8:D$31,MATCH($A15,Receipts_by_stream!$A$8:$A$31,0))/1000+INDEX(Receipts_adjustments!D$3:D$26,MATCH($A15,Receipts_adjustments!$A$3:$A$26,0))/1000</f>
        <v>4.3784737860865568E-16</v>
      </c>
      <c r="N15" s="42">
        <f>INDEX(Receipts_by_stream!E$8:E$31,MATCH($A15,Receipts_by_stream!$A$8:$A$31,0))/1000+INDEX(Receipts_adjustments!E$3:E$26,MATCH($A15,Receipts_adjustments!$A$3:$A$26,0))/1000</f>
        <v>4.3784737860865568E-16</v>
      </c>
      <c r="O15" s="42">
        <f>INDEX(Receipts_by_stream!F$8:F$31,MATCH($A15,Receipts_by_stream!$A$8:$A$31,0))/1000+INDEX(Receipts_adjustments!F$3:F$26,MATCH($A15,Receipts_adjustments!$A$3:$A$26,0))/1000</f>
        <v>0</v>
      </c>
      <c r="P15" s="42">
        <f>INDEX(Receipts_by_stream!G$8:G$31,MATCH($A15,Receipts_by_stream!$A$8:$A$31,0))/1000+INDEX(Receipts_adjustments!G$3:G$26,MATCH($A15,Receipts_adjustments!$A$3:$A$26,0))/1000</f>
        <v>0</v>
      </c>
      <c r="Q15" s="42">
        <f>INDEX(Receipts_by_stream!H$8:H$31,MATCH($A15,Receipts_by_stream!$A$8:$A$31,0))/1000+INDEX(Receipts_adjustments!H$3:H$26,MATCH($A15,Receipts_adjustments!$A$3:$A$26,0))/1000</f>
        <v>0</v>
      </c>
      <c r="S15" s="43" t="s">
        <v>115</v>
      </c>
      <c r="T15" s="42">
        <f t="shared" si="2"/>
        <v>8.9689999999999994</v>
      </c>
      <c r="U15" s="42">
        <f t="shared" si="3"/>
        <v>8.1200007767002376</v>
      </c>
      <c r="V15" s="42">
        <f t="shared" si="4"/>
        <v>8.1150461616142824</v>
      </c>
      <c r="W15" s="42">
        <f t="shared" si="5"/>
        <v>8.0744066808429267</v>
      </c>
      <c r="X15" s="42">
        <f t="shared" si="6"/>
        <v>8.0852795341684729</v>
      </c>
      <c r="Y15" s="42">
        <f t="shared" si="7"/>
        <v>8.0431757557897292</v>
      </c>
      <c r="Z15" s="42">
        <f t="shared" si="7"/>
        <v>7.9555397218237864</v>
      </c>
    </row>
    <row r="16" spans="1:26">
      <c r="A16" s="43" t="s">
        <v>116</v>
      </c>
      <c r="B16" s="42">
        <v>12.515000000000001</v>
      </c>
      <c r="C16" s="42">
        <v>12.414000228218104</v>
      </c>
      <c r="D16" s="42">
        <v>13.027014582628709</v>
      </c>
      <c r="E16" s="42">
        <v>13.652156853275319</v>
      </c>
      <c r="F16" s="42">
        <v>14.29651277011962</v>
      </c>
      <c r="G16" s="42">
        <v>14.97188571943899</v>
      </c>
      <c r="H16" s="42">
        <v>15.704970165651021</v>
      </c>
      <c r="J16" s="43" t="s">
        <v>116</v>
      </c>
      <c r="K16" s="42">
        <f>INDEX(Receipts_by_stream!B$8:B$31,MATCH($A16,Receipts_by_stream!$A$8:$A$31,0))/1000+INDEX(Receipts_adjustments!B$3:B$26,MATCH($A16,Receipts_adjustments!$A$3:$A$26,0))/1000</f>
        <v>4.089283059747916E-16</v>
      </c>
      <c r="L16" s="42">
        <f>INDEX(Receipts_by_stream!C$8:C$31,MATCH($A16,Receipts_by_stream!$A$8:$A$31,0))/1000+INDEX(Receipts_adjustments!C$3:C$26,MATCH($A16,Receipts_adjustments!$A$3:$A$26,0))/1000</f>
        <v>3.0146077623747509E-15</v>
      </c>
      <c r="M16" s="42">
        <f>INDEX(Receipts_by_stream!D$8:D$31,MATCH($A16,Receipts_by_stream!$A$8:$A$31,0))/1000+INDEX(Receipts_adjustments!D$3:D$26,MATCH($A16,Receipts_adjustments!$A$3:$A$26,0))/1000</f>
        <v>2.9567774968727609E-15</v>
      </c>
      <c r="N16" s="42">
        <f>INDEX(Receipts_by_stream!E$8:E$31,MATCH($A16,Receipts_by_stream!$A$8:$A$31,0))/1000+INDEX(Receipts_adjustments!E$3:E$26,MATCH($A16,Receipts_adjustments!$A$3:$A$26,0))/1000</f>
        <v>2.5681643759605284E-15</v>
      </c>
      <c r="O16" s="42">
        <f>INDEX(Receipts_by_stream!F$8:F$31,MATCH($A16,Receipts_by_stream!$A$8:$A$31,0))/1000+INDEX(Receipts_adjustments!F$3:F$26,MATCH($A16,Receipts_adjustments!$A$3:$A$26,0))/1000</f>
        <v>0</v>
      </c>
      <c r="P16" s="42">
        <f>INDEX(Receipts_by_stream!G$8:G$31,MATCH($A16,Receipts_by_stream!$A$8:$A$31,0))/1000+INDEX(Receipts_adjustments!G$3:G$26,MATCH($A16,Receipts_adjustments!$A$3:$A$26,0))/1000</f>
        <v>0</v>
      </c>
      <c r="Q16" s="42">
        <f>INDEX(Receipts_by_stream!H$8:H$31,MATCH($A16,Receipts_by_stream!$A$8:$A$31,0))/1000+INDEX(Receipts_adjustments!H$3:H$26,MATCH($A16,Receipts_adjustments!$A$3:$A$26,0))/1000</f>
        <v>0</v>
      </c>
      <c r="S16" s="43" t="s">
        <v>116</v>
      </c>
      <c r="T16" s="42">
        <f t="shared" si="2"/>
        <v>12.515000000000001</v>
      </c>
      <c r="U16" s="42">
        <f t="shared" si="3"/>
        <v>12.414000228218107</v>
      </c>
      <c r="V16" s="42">
        <f t="shared" si="4"/>
        <v>13.027014582628713</v>
      </c>
      <c r="W16" s="42">
        <f t="shared" si="5"/>
        <v>13.65215685327532</v>
      </c>
      <c r="X16" s="42">
        <f t="shared" si="6"/>
        <v>14.29651277011962</v>
      </c>
      <c r="Y16" s="42">
        <f t="shared" si="7"/>
        <v>14.97188571943899</v>
      </c>
      <c r="Z16" s="42">
        <f t="shared" si="7"/>
        <v>15.704970165651021</v>
      </c>
    </row>
    <row r="17" spans="1:41">
      <c r="A17" s="43" t="s">
        <v>117</v>
      </c>
      <c r="B17" s="42">
        <v>3.8839999999999999</v>
      </c>
      <c r="C17" s="42">
        <v>4.2149999999999999</v>
      </c>
      <c r="D17" s="42">
        <v>4.6879999999999997</v>
      </c>
      <c r="E17" s="42">
        <v>5.4180000000000001</v>
      </c>
      <c r="F17" s="42">
        <v>5.7709999999999999</v>
      </c>
      <c r="G17" s="42">
        <v>6.0990000000000002</v>
      </c>
      <c r="H17" s="42">
        <v>6.4530000000000003</v>
      </c>
      <c r="J17" s="43" t="s">
        <v>117</v>
      </c>
      <c r="K17" s="42">
        <f>INDEX(Receipts_by_stream!B$8:B$31,MATCH($A17,Receipts_by_stream!$A$8:$A$31,0))/1000+INDEX(Receipts_adjustments!B$3:B$26,MATCH($A17,Receipts_adjustments!$A$3:$A$26,0))/1000</f>
        <v>0</v>
      </c>
      <c r="L17" s="42">
        <f>INDEX(Receipts_by_stream!C$8:C$31,MATCH($A17,Receipts_by_stream!$A$8:$A$31,0))/1000+INDEX(Receipts_adjustments!C$3:C$26,MATCH($A17,Receipts_adjustments!$A$3:$A$26,0))/1000</f>
        <v>0</v>
      </c>
      <c r="M17" s="42">
        <f>INDEX(Receipts_by_stream!D$8:D$31,MATCH($A17,Receipts_by_stream!$A$8:$A$31,0))/1000+INDEX(Receipts_adjustments!D$3:D$26,MATCH($A17,Receipts_adjustments!$A$3:$A$26,0))/1000</f>
        <v>3.3280806724333048E-16</v>
      </c>
      <c r="N17" s="42">
        <f>INDEX(Receipts_by_stream!E$8:E$31,MATCH($A17,Receipts_by_stream!$A$8:$A$31,0))/1000+INDEX(Receipts_adjustments!E$3:E$26,MATCH($A17,Receipts_adjustments!$A$3:$A$26,0))/1000</f>
        <v>3.4820566051642906E-16</v>
      </c>
      <c r="O17" s="42">
        <f>INDEX(Receipts_by_stream!F$8:F$31,MATCH($A17,Receipts_by_stream!$A$8:$A$31,0))/1000+INDEX(Receipts_adjustments!F$3:F$26,MATCH($A17,Receipts_adjustments!$A$3:$A$26,0))/1000</f>
        <v>0</v>
      </c>
      <c r="P17" s="42">
        <f>INDEX(Receipts_by_stream!G$8:G$31,MATCH($A17,Receipts_by_stream!$A$8:$A$31,0))/1000+INDEX(Receipts_adjustments!G$3:G$26,MATCH($A17,Receipts_adjustments!$A$3:$A$26,0))/1000</f>
        <v>0</v>
      </c>
      <c r="Q17" s="42">
        <f>INDEX(Receipts_by_stream!H$8:H$31,MATCH($A17,Receipts_by_stream!$A$8:$A$31,0))/1000+INDEX(Receipts_adjustments!H$3:H$26,MATCH($A17,Receipts_adjustments!$A$3:$A$26,0))/1000</f>
        <v>0</v>
      </c>
      <c r="S17" s="43" t="s">
        <v>117</v>
      </c>
      <c r="T17" s="42">
        <f t="shared" si="2"/>
        <v>3.8839999999999999</v>
      </c>
      <c r="U17" s="42">
        <f t="shared" si="3"/>
        <v>4.2149999999999999</v>
      </c>
      <c r="V17" s="42">
        <f t="shared" si="4"/>
        <v>4.6879999999999997</v>
      </c>
      <c r="W17" s="42">
        <f t="shared" si="5"/>
        <v>5.4180000000000001</v>
      </c>
      <c r="X17" s="42">
        <f t="shared" si="6"/>
        <v>5.7709999999999999</v>
      </c>
      <c r="Y17" s="42">
        <f t="shared" si="7"/>
        <v>6.0990000000000002</v>
      </c>
      <c r="Z17" s="42">
        <f t="shared" si="7"/>
        <v>6.4530000000000003</v>
      </c>
    </row>
    <row r="18" spans="1:41">
      <c r="A18" s="43" t="s">
        <v>118</v>
      </c>
      <c r="B18" s="42">
        <v>8.3819999999999997</v>
      </c>
      <c r="C18" s="42">
        <v>8.9120000000000008</v>
      </c>
      <c r="D18" s="42">
        <v>9.1530000000000005</v>
      </c>
      <c r="E18" s="42">
        <v>9.3209999999999997</v>
      </c>
      <c r="F18" s="42">
        <v>9.4969999999999999</v>
      </c>
      <c r="G18" s="42">
        <v>9.6769999999999996</v>
      </c>
      <c r="H18" s="42">
        <v>9.859</v>
      </c>
      <c r="J18" s="43" t="s">
        <v>118</v>
      </c>
      <c r="K18" s="42">
        <f>INDEX(Receipts_by_stream!B$8:B$31,MATCH($A18,Receipts_by_stream!$A$8:$A$31,0))/1000+INDEX(Receipts_adjustments!B$3:B$26,MATCH($A18,Receipts_adjustments!$A$3:$A$26,0))/1000</f>
        <v>0</v>
      </c>
      <c r="L18" s="42">
        <f>INDEX(Receipts_by_stream!C$8:C$31,MATCH($A18,Receipts_by_stream!$A$8:$A$31,0))/1000+INDEX(Receipts_adjustments!C$3:C$26,MATCH($A18,Receipts_adjustments!$A$3:$A$26,0))/1000</f>
        <v>0</v>
      </c>
      <c r="M18" s="42">
        <f>INDEX(Receipts_by_stream!D$8:D$31,MATCH($A18,Receipts_by_stream!$A$8:$A$31,0))/1000+INDEX(Receipts_adjustments!D$3:D$26,MATCH($A18,Receipts_adjustments!$A$3:$A$26,0))/1000</f>
        <v>0</v>
      </c>
      <c r="N18" s="42">
        <f>INDEX(Receipts_by_stream!E$8:E$31,MATCH($A18,Receipts_by_stream!$A$8:$A$31,0))/1000+INDEX(Receipts_adjustments!E$3:E$26,MATCH($A18,Receipts_adjustments!$A$3:$A$26,0))/1000</f>
        <v>0</v>
      </c>
      <c r="O18" s="42">
        <f>INDEX(Receipts_by_stream!F$8:F$31,MATCH($A18,Receipts_by_stream!$A$8:$A$31,0))/1000+INDEX(Receipts_adjustments!F$3:F$26,MATCH($A18,Receipts_adjustments!$A$3:$A$26,0))/1000</f>
        <v>0</v>
      </c>
      <c r="P18" s="42">
        <f>INDEX(Receipts_by_stream!G$8:G$31,MATCH($A18,Receipts_by_stream!$A$8:$A$31,0))/1000+INDEX(Receipts_adjustments!G$3:G$26,MATCH($A18,Receipts_adjustments!$A$3:$A$26,0))/1000</f>
        <v>0</v>
      </c>
      <c r="Q18" s="42">
        <f>INDEX(Receipts_by_stream!H$8:H$31,MATCH($A18,Receipts_by_stream!$A$8:$A$31,0))/1000+INDEX(Receipts_adjustments!H$3:H$26,MATCH($A18,Receipts_adjustments!$A$3:$A$26,0))/1000</f>
        <v>0</v>
      </c>
      <c r="S18" s="43" t="s">
        <v>118</v>
      </c>
      <c r="T18" s="42">
        <f t="shared" si="2"/>
        <v>8.3819999999999997</v>
      </c>
      <c r="U18" s="42">
        <f t="shared" si="3"/>
        <v>8.9120000000000008</v>
      </c>
      <c r="V18" s="42">
        <f t="shared" si="4"/>
        <v>9.1530000000000005</v>
      </c>
      <c r="W18" s="42">
        <f t="shared" si="5"/>
        <v>9.3209999999999997</v>
      </c>
      <c r="X18" s="42">
        <f t="shared" si="6"/>
        <v>9.4969999999999999</v>
      </c>
      <c r="Y18" s="42">
        <f t="shared" si="7"/>
        <v>9.6769999999999996</v>
      </c>
      <c r="Z18" s="42">
        <f t="shared" si="7"/>
        <v>9.859</v>
      </c>
    </row>
    <row r="19" spans="1:41">
      <c r="A19" s="43" t="s">
        <v>119</v>
      </c>
      <c r="B19" s="42">
        <v>1.857</v>
      </c>
      <c r="C19" s="42">
        <v>1.853</v>
      </c>
      <c r="D19" s="42">
        <v>1.883</v>
      </c>
      <c r="E19" s="42">
        <v>1.8520000000000001</v>
      </c>
      <c r="F19" s="42">
        <v>1.8009999999999999</v>
      </c>
      <c r="G19" s="42">
        <v>1.754</v>
      </c>
      <c r="H19" s="42">
        <v>1.8220000000000001</v>
      </c>
      <c r="J19" s="43" t="s">
        <v>119</v>
      </c>
      <c r="K19" s="42">
        <f>INDEX(Receipts_by_stream!B$8:B$31,MATCH($A19,Receipts_by_stream!$A$8:$A$31,0))/1000+INDEX(Receipts_adjustments!B$3:B$26,MATCH($A19,Receipts_adjustments!$A$3:$A$26,0))/1000</f>
        <v>0</v>
      </c>
      <c r="L19" s="42">
        <f>INDEX(Receipts_by_stream!C$8:C$31,MATCH($A19,Receipts_by_stream!$A$8:$A$31,0))/1000+INDEX(Receipts_adjustments!C$3:C$26,MATCH($A19,Receipts_adjustments!$A$3:$A$26,0))/1000</f>
        <v>0</v>
      </c>
      <c r="M19" s="42">
        <f>INDEX(Receipts_by_stream!D$8:D$31,MATCH($A19,Receipts_by_stream!$A$8:$A$31,0))/1000+INDEX(Receipts_adjustments!D$3:D$26,MATCH($A19,Receipts_adjustments!$A$3:$A$26,0))/1000</f>
        <v>2.1586814077204913E-16</v>
      </c>
      <c r="N19" s="42">
        <f>INDEX(Receipts_by_stream!E$8:E$31,MATCH($A19,Receipts_by_stream!$A$8:$A$31,0))/1000+INDEX(Receipts_adjustments!E$3:E$26,MATCH($A19,Receipts_adjustments!$A$3:$A$26,0))/1000</f>
        <v>2.2204460492503131E-16</v>
      </c>
      <c r="O19" s="42">
        <f>INDEX(Receipts_by_stream!F$8:F$31,MATCH($A19,Receipts_by_stream!$A$8:$A$31,0))/1000+INDEX(Receipts_adjustments!F$3:F$26,MATCH($A19,Receipts_adjustments!$A$3:$A$26,0))/1000</f>
        <v>0</v>
      </c>
      <c r="P19" s="42">
        <f>INDEX(Receipts_by_stream!G$8:G$31,MATCH($A19,Receipts_by_stream!$A$8:$A$31,0))/1000+INDEX(Receipts_adjustments!G$3:G$26,MATCH($A19,Receipts_adjustments!$A$3:$A$26,0))/1000</f>
        <v>0</v>
      </c>
      <c r="Q19" s="42">
        <f>INDEX(Receipts_by_stream!H$8:H$31,MATCH($A19,Receipts_by_stream!$A$8:$A$31,0))/1000+INDEX(Receipts_adjustments!H$3:H$26,MATCH($A19,Receipts_adjustments!$A$3:$A$26,0))/1000</f>
        <v>0</v>
      </c>
      <c r="S19" s="43" t="s">
        <v>119</v>
      </c>
      <c r="T19" s="42">
        <f t="shared" si="2"/>
        <v>1.857</v>
      </c>
      <c r="U19" s="42">
        <f t="shared" si="3"/>
        <v>1.853</v>
      </c>
      <c r="V19" s="42">
        <f t="shared" si="4"/>
        <v>1.8830000000000002</v>
      </c>
      <c r="W19" s="42">
        <f t="shared" si="5"/>
        <v>1.8520000000000003</v>
      </c>
      <c r="X19" s="42">
        <f t="shared" si="6"/>
        <v>1.8009999999999999</v>
      </c>
      <c r="Y19" s="42">
        <f t="shared" si="7"/>
        <v>1.754</v>
      </c>
      <c r="Z19" s="42">
        <f t="shared" si="7"/>
        <v>1.8220000000000001</v>
      </c>
    </row>
    <row r="20" spans="1:41">
      <c r="A20" s="43" t="s">
        <v>120</v>
      </c>
      <c r="B20" s="42">
        <v>7.73</v>
      </c>
      <c r="C20" s="42">
        <v>8.2230000000000008</v>
      </c>
      <c r="D20" s="42">
        <v>9.1419999999999995</v>
      </c>
      <c r="E20" s="42">
        <v>9.5619999999999994</v>
      </c>
      <c r="F20" s="42">
        <v>10.041</v>
      </c>
      <c r="G20" s="42">
        <v>10.52</v>
      </c>
      <c r="H20" s="42">
        <v>11.055999999999999</v>
      </c>
      <c r="J20" s="43" t="s">
        <v>120</v>
      </c>
      <c r="K20" s="42">
        <f>INDEX(Receipts_by_stream!B$8:B$31,MATCH($A20,Receipts_by_stream!$A$8:$A$31,0))/1000+INDEX(Receipts_adjustments!B$3:B$26,MATCH($A20,Receipts_adjustments!$A$3:$A$26,0))/1000</f>
        <v>0</v>
      </c>
      <c r="L20" s="42">
        <f>INDEX(Receipts_by_stream!C$8:C$31,MATCH($A20,Receipts_by_stream!$A$8:$A$31,0))/1000+INDEX(Receipts_adjustments!C$3:C$26,MATCH($A20,Receipts_adjustments!$A$3:$A$26,0))/1000</f>
        <v>1.4030426342888481E-15</v>
      </c>
      <c r="M20" s="42">
        <f>INDEX(Receipts_by_stream!D$8:D$31,MATCH($A20,Receipts_by_stream!$A$8:$A$31,0))/1000+INDEX(Receipts_adjustments!D$3:D$26,MATCH($A20,Receipts_adjustments!$A$3:$A$26,0))/1000</f>
        <v>1.3953570631351013E-15</v>
      </c>
      <c r="N20" s="42">
        <f>INDEX(Receipts_by_stream!E$8:E$31,MATCH($A20,Receipts_by_stream!$A$8:$A$31,0))/1000+INDEX(Receipts_adjustments!E$3:E$26,MATCH($A20,Receipts_adjustments!$A$3:$A$26,0))/1000</f>
        <v>3.3847656891576673E-15</v>
      </c>
      <c r="O20" s="42">
        <f>INDEX(Receipts_by_stream!F$8:F$31,MATCH($A20,Receipts_by_stream!$A$8:$A$31,0))/1000+INDEX(Receipts_adjustments!F$3:F$26,MATCH($A20,Receipts_adjustments!$A$3:$A$26,0))/1000</f>
        <v>0</v>
      </c>
      <c r="P20" s="42">
        <f>INDEX(Receipts_by_stream!G$8:G$31,MATCH($A20,Receipts_by_stream!$A$8:$A$31,0))/1000+INDEX(Receipts_adjustments!G$3:G$26,MATCH($A20,Receipts_adjustments!$A$3:$A$26,0))/1000</f>
        <v>0</v>
      </c>
      <c r="Q20" s="42">
        <f>INDEX(Receipts_by_stream!H$8:H$31,MATCH($A20,Receipts_by_stream!$A$8:$A$31,0))/1000+INDEX(Receipts_adjustments!H$3:H$26,MATCH($A20,Receipts_adjustments!$A$3:$A$26,0))/1000</f>
        <v>0</v>
      </c>
      <c r="S20" s="43" t="s">
        <v>120</v>
      </c>
      <c r="T20" s="42">
        <f t="shared" si="2"/>
        <v>7.73</v>
      </c>
      <c r="U20" s="42">
        <f t="shared" si="3"/>
        <v>8.2230000000000025</v>
      </c>
      <c r="V20" s="42">
        <f t="shared" si="4"/>
        <v>9.1420000000000012</v>
      </c>
      <c r="W20" s="42">
        <f t="shared" si="5"/>
        <v>9.5620000000000029</v>
      </c>
      <c r="X20" s="42">
        <f t="shared" si="6"/>
        <v>10.041</v>
      </c>
      <c r="Y20" s="42">
        <f t="shared" si="7"/>
        <v>10.52</v>
      </c>
      <c r="Z20" s="42">
        <f t="shared" si="7"/>
        <v>11.055999999999999</v>
      </c>
    </row>
    <row r="21" spans="1:41">
      <c r="A21" s="43" t="s">
        <v>121</v>
      </c>
      <c r="B21" s="42">
        <v>3.1349999999999998</v>
      </c>
      <c r="C21" s="42">
        <v>2.6909999999999998</v>
      </c>
      <c r="D21" s="42">
        <v>3.2040000000000002</v>
      </c>
      <c r="E21" s="42">
        <v>2.3239999999999998</v>
      </c>
      <c r="F21" s="42">
        <v>1.867</v>
      </c>
      <c r="G21" s="42">
        <v>1.7390000000000001</v>
      </c>
      <c r="H21" s="42">
        <v>1.679</v>
      </c>
      <c r="J21" s="43" t="s">
        <v>121</v>
      </c>
      <c r="K21" s="42">
        <f>INDEX(Receipts_by_stream!B$8:B$31,MATCH($A21,Receipts_by_stream!$A$8:$A$31,0))/1000+INDEX(Receipts_adjustments!B$3:B$26,MATCH($A21,Receipts_adjustments!$A$3:$A$26,0))/1000</f>
        <v>0</v>
      </c>
      <c r="L21" s="42">
        <f>INDEX(Receipts_by_stream!C$8:C$31,MATCH($A21,Receipts_by_stream!$A$8:$A$31,0))/1000+INDEX(Receipts_adjustments!C$3:C$26,MATCH($A21,Receipts_adjustments!$A$3:$A$26,0))/1000</f>
        <v>0</v>
      </c>
      <c r="M21" s="42">
        <f>INDEX(Receipts_by_stream!D$8:D$31,MATCH($A21,Receipts_by_stream!$A$8:$A$31,0))/1000+INDEX(Receipts_adjustments!D$3:D$26,MATCH($A21,Receipts_adjustments!$A$3:$A$26,0))/1000</f>
        <v>0</v>
      </c>
      <c r="N21" s="42">
        <f>INDEX(Receipts_by_stream!E$8:E$31,MATCH($A21,Receipts_by_stream!$A$8:$A$31,0))/1000+INDEX(Receipts_adjustments!E$3:E$26,MATCH($A21,Receipts_adjustments!$A$3:$A$26,0))/1000</f>
        <v>0</v>
      </c>
      <c r="O21" s="42">
        <f>INDEX(Receipts_by_stream!F$8:F$31,MATCH($A21,Receipts_by_stream!$A$8:$A$31,0))/1000+INDEX(Receipts_adjustments!F$3:F$26,MATCH($A21,Receipts_adjustments!$A$3:$A$26,0))/1000</f>
        <v>0</v>
      </c>
      <c r="P21" s="42">
        <f>INDEX(Receipts_by_stream!G$8:G$31,MATCH($A21,Receipts_by_stream!$A$8:$A$31,0))/1000+INDEX(Receipts_adjustments!G$3:G$26,MATCH($A21,Receipts_adjustments!$A$3:$A$26,0))/1000</f>
        <v>0</v>
      </c>
      <c r="Q21" s="42">
        <f>INDEX(Receipts_by_stream!H$8:H$31,MATCH($A21,Receipts_by_stream!$A$8:$A$31,0))/1000+INDEX(Receipts_adjustments!H$3:H$26,MATCH($A21,Receipts_adjustments!$A$3:$A$26,0))/1000</f>
        <v>0</v>
      </c>
      <c r="S21" s="43" t="s">
        <v>121</v>
      </c>
      <c r="T21" s="42">
        <f t="shared" si="2"/>
        <v>3.1349999999999998</v>
      </c>
      <c r="U21" s="42">
        <f t="shared" si="3"/>
        <v>2.6909999999999998</v>
      </c>
      <c r="V21" s="42">
        <f t="shared" si="4"/>
        <v>3.2040000000000002</v>
      </c>
      <c r="W21" s="42">
        <f t="shared" si="5"/>
        <v>2.3239999999999998</v>
      </c>
      <c r="X21" s="42">
        <f t="shared" si="6"/>
        <v>1.867</v>
      </c>
      <c r="Y21" s="42">
        <f t="shared" si="7"/>
        <v>1.7390000000000001</v>
      </c>
      <c r="Z21" s="42">
        <f t="shared" si="7"/>
        <v>1.679</v>
      </c>
    </row>
    <row r="22" spans="1:41">
      <c r="A22" s="43" t="s">
        <v>122</v>
      </c>
      <c r="B22" s="42">
        <v>1.1890000000000001</v>
      </c>
      <c r="C22" s="42">
        <v>0.996</v>
      </c>
      <c r="D22" s="42">
        <v>0.65700000000000003</v>
      </c>
      <c r="E22" s="42">
        <v>0.11600000000000001</v>
      </c>
      <c r="F22" s="42">
        <v>0</v>
      </c>
      <c r="G22" s="42">
        <v>0</v>
      </c>
      <c r="H22" s="42">
        <v>0</v>
      </c>
      <c r="J22" s="43" t="s">
        <v>122</v>
      </c>
      <c r="K22" s="42">
        <f>INDEX(Receipts_by_stream!B$8:B$31,MATCH($A22,Receipts_by_stream!$A$8:$A$31,0))/1000+INDEX(Receipts_adjustments!B$3:B$26,MATCH($A22,Receipts_adjustments!$A$3:$A$26,0))/1000</f>
        <v>0</v>
      </c>
      <c r="L22" s="42">
        <f>INDEX(Receipts_by_stream!C$8:C$31,MATCH($A22,Receipts_by_stream!$A$8:$A$31,0))/1000+INDEX(Receipts_adjustments!C$3:C$26,MATCH($A22,Receipts_adjustments!$A$3:$A$26,0))/1000</f>
        <v>0</v>
      </c>
      <c r="M22" s="42">
        <f>INDEX(Receipts_by_stream!D$8:D$31,MATCH($A22,Receipts_by_stream!$A$8:$A$31,0))/1000+INDEX(Receipts_adjustments!D$3:D$26,MATCH($A22,Receipts_adjustments!$A$3:$A$26,0))/1000</f>
        <v>0</v>
      </c>
      <c r="N22" s="42">
        <f>INDEX(Receipts_by_stream!E$8:E$31,MATCH($A22,Receipts_by_stream!$A$8:$A$31,0))/1000+INDEX(Receipts_adjustments!E$3:E$26,MATCH($A22,Receipts_adjustments!$A$3:$A$26,0))/1000</f>
        <v>0</v>
      </c>
      <c r="O22" s="42">
        <f>INDEX(Receipts_by_stream!F$8:F$31,MATCH($A22,Receipts_by_stream!$A$8:$A$31,0))/1000+INDEX(Receipts_adjustments!F$3:F$26,MATCH($A22,Receipts_adjustments!$A$3:$A$26,0))/1000</f>
        <v>0</v>
      </c>
      <c r="P22" s="42">
        <f>INDEX(Receipts_by_stream!G$8:G$31,MATCH($A22,Receipts_by_stream!$A$8:$A$31,0))/1000+INDEX(Receipts_adjustments!G$3:G$26,MATCH($A22,Receipts_adjustments!$A$3:$A$26,0))/1000</f>
        <v>0</v>
      </c>
      <c r="Q22" s="42">
        <f>INDEX(Receipts_by_stream!H$8:H$31,MATCH($A22,Receipts_by_stream!$A$8:$A$31,0))/1000+INDEX(Receipts_adjustments!H$3:H$26,MATCH($A22,Receipts_adjustments!$A$3:$A$26,0))/1000</f>
        <v>0</v>
      </c>
      <c r="S22" s="43" t="s">
        <v>123</v>
      </c>
      <c r="T22" s="42">
        <f t="shared" ref="T22:T25" si="8">B22+K22</f>
        <v>1.1890000000000001</v>
      </c>
      <c r="U22" s="42">
        <f t="shared" ref="U22:U25" si="9">C22+L22</f>
        <v>0.996</v>
      </c>
      <c r="V22" s="42">
        <f t="shared" ref="V22:V25" si="10">D22+M22</f>
        <v>0.65700000000000003</v>
      </c>
      <c r="W22" s="42">
        <f t="shared" ref="W22:W25" si="11">E22+N22</f>
        <v>0.11600000000000001</v>
      </c>
      <c r="X22" s="42">
        <f t="shared" si="6"/>
        <v>0</v>
      </c>
      <c r="Y22" s="42">
        <f t="shared" si="7"/>
        <v>0</v>
      </c>
      <c r="Z22" s="42">
        <f t="shared" si="7"/>
        <v>0</v>
      </c>
    </row>
    <row r="23" spans="1:41">
      <c r="A23" s="43" t="s">
        <v>124</v>
      </c>
      <c r="B23" s="42">
        <v>3.4550000000000001</v>
      </c>
      <c r="C23" s="42">
        <v>3.6190000000000002</v>
      </c>
      <c r="D23" s="42">
        <v>3.762</v>
      </c>
      <c r="E23" s="42">
        <v>3.9060000000000001</v>
      </c>
      <c r="F23" s="42">
        <v>4.0410000000000004</v>
      </c>
      <c r="G23" s="42">
        <v>4.1890000000000001</v>
      </c>
      <c r="H23" s="42">
        <v>4.3440000000000003</v>
      </c>
      <c r="J23" s="43"/>
      <c r="K23" s="42">
        <f>INDEX(Receipts_by_stream!B$8:B$31,MATCH($A23,Receipts_by_stream!$A$8:$A$31,0))/1000+INDEX(Receipts_adjustments!B$3:B$26,MATCH($A23,Receipts_adjustments!$A$3:$A$26,0))/1000</f>
        <v>0</v>
      </c>
      <c r="L23" s="42">
        <f>INDEX(Receipts_by_stream!C$8:C$31,MATCH($A23,Receipts_by_stream!$A$8:$A$31,0))/1000+INDEX(Receipts_adjustments!C$3:C$26,MATCH($A23,Receipts_adjustments!$A$3:$A$26,0))/1000</f>
        <v>0</v>
      </c>
      <c r="M23" s="42">
        <f>INDEX(Receipts_by_stream!D$8:D$31,MATCH($A23,Receipts_by_stream!$A$8:$A$31,0))/1000+INDEX(Receipts_adjustments!D$3:D$26,MATCH($A23,Receipts_adjustments!$A$3:$A$26,0))/1000</f>
        <v>0</v>
      </c>
      <c r="N23" s="42">
        <f>INDEX(Receipts_by_stream!E$8:E$31,MATCH($A23,Receipts_by_stream!$A$8:$A$31,0))/1000+INDEX(Receipts_adjustments!E$3:E$26,MATCH($A23,Receipts_adjustments!$A$3:$A$26,0))/1000</f>
        <v>0</v>
      </c>
      <c r="O23" s="42">
        <f>INDEX(Receipts_by_stream!F$8:F$31,MATCH($A23,Receipts_by_stream!$A$8:$A$31,0))/1000+INDEX(Receipts_adjustments!F$3:F$26,MATCH($A23,Receipts_adjustments!$A$3:$A$26,0))/1000</f>
        <v>0</v>
      </c>
      <c r="P23" s="42">
        <f>INDEX(Receipts_by_stream!G$8:G$31,MATCH($A23,Receipts_by_stream!$A$8:$A$31,0))/1000+INDEX(Receipts_adjustments!G$3:G$26,MATCH($A23,Receipts_adjustments!$A$3:$A$26,0))/1000</f>
        <v>0</v>
      </c>
      <c r="Q23" s="42">
        <f>INDEX(Receipts_by_stream!H$8:H$31,MATCH($A23,Receipts_by_stream!$A$8:$A$31,0))/1000+INDEX(Receipts_adjustments!H$3:H$26,MATCH($A23,Receipts_adjustments!$A$3:$A$26,0))/1000</f>
        <v>0</v>
      </c>
      <c r="S23" s="43"/>
      <c r="T23" s="42">
        <f t="shared" si="8"/>
        <v>3.4550000000000001</v>
      </c>
      <c r="U23" s="42">
        <f t="shared" si="9"/>
        <v>3.6190000000000002</v>
      </c>
      <c r="V23" s="42">
        <f t="shared" si="10"/>
        <v>3.762</v>
      </c>
      <c r="W23" s="42">
        <f t="shared" si="11"/>
        <v>3.9060000000000001</v>
      </c>
      <c r="X23" s="42">
        <f t="shared" si="6"/>
        <v>4.0410000000000004</v>
      </c>
      <c r="Y23" s="42">
        <f t="shared" si="7"/>
        <v>4.1890000000000001</v>
      </c>
      <c r="Z23" s="42">
        <f t="shared" si="7"/>
        <v>4.3440000000000003</v>
      </c>
    </row>
    <row r="24" spans="1:41">
      <c r="A24" s="43" t="s">
        <v>125</v>
      </c>
      <c r="B24" s="42">
        <v>3.6659999999999999</v>
      </c>
      <c r="C24" s="42">
        <v>3.819</v>
      </c>
      <c r="D24" s="42">
        <v>3.91</v>
      </c>
      <c r="E24" s="42">
        <v>3.9929999999999999</v>
      </c>
      <c r="F24" s="42">
        <v>4.0510000000000002</v>
      </c>
      <c r="G24" s="42">
        <v>4.1310000000000002</v>
      </c>
      <c r="H24" s="42">
        <v>4.2130000000000001</v>
      </c>
      <c r="J24" s="43"/>
      <c r="K24" s="42">
        <f>INDEX(Receipts_by_stream!B$8:B$31,MATCH($A24,Receipts_by_stream!$A$8:$A$31,0))/1000+INDEX(Receipts_adjustments!B$3:B$26,MATCH($A24,Receipts_adjustments!$A$3:$A$26,0))/1000</f>
        <v>0</v>
      </c>
      <c r="L24" s="42">
        <f>INDEX(Receipts_by_stream!C$8:C$31,MATCH($A24,Receipts_by_stream!$A$8:$A$31,0))/1000+INDEX(Receipts_adjustments!C$3:C$26,MATCH($A24,Receipts_adjustments!$A$3:$A$26,0))/1000</f>
        <v>0</v>
      </c>
      <c r="M24" s="42">
        <f>INDEX(Receipts_by_stream!D$8:D$31,MATCH($A24,Receipts_by_stream!$A$8:$A$31,0))/1000+INDEX(Receipts_adjustments!D$3:D$26,MATCH($A24,Receipts_adjustments!$A$3:$A$26,0))/1000</f>
        <v>0</v>
      </c>
      <c r="N24" s="42">
        <f>INDEX(Receipts_by_stream!E$8:E$31,MATCH($A24,Receipts_by_stream!$A$8:$A$31,0))/1000+INDEX(Receipts_adjustments!E$3:E$26,MATCH($A24,Receipts_adjustments!$A$3:$A$26,0))/1000</f>
        <v>0</v>
      </c>
      <c r="O24" s="42">
        <f>INDEX(Receipts_by_stream!F$8:F$31,MATCH($A24,Receipts_by_stream!$A$8:$A$31,0))/1000+INDEX(Receipts_adjustments!F$3:F$26,MATCH($A24,Receipts_adjustments!$A$3:$A$26,0))/1000</f>
        <v>0</v>
      </c>
      <c r="P24" s="42">
        <f>INDEX(Receipts_by_stream!G$8:G$31,MATCH($A24,Receipts_by_stream!$A$8:$A$31,0))/1000+INDEX(Receipts_adjustments!G$3:G$26,MATCH($A24,Receipts_adjustments!$A$3:$A$26,0))/1000</f>
        <v>0</v>
      </c>
      <c r="Q24" s="42">
        <f>INDEX(Receipts_by_stream!H$8:H$31,MATCH($A24,Receipts_by_stream!$A$8:$A$31,0))/1000+INDEX(Receipts_adjustments!H$3:H$26,MATCH($A24,Receipts_adjustments!$A$3:$A$26,0))/1000</f>
        <v>0</v>
      </c>
      <c r="S24" s="43"/>
      <c r="T24" s="42">
        <f t="shared" si="8"/>
        <v>3.6659999999999999</v>
      </c>
      <c r="U24" s="42">
        <f t="shared" si="9"/>
        <v>3.819</v>
      </c>
      <c r="V24" s="42">
        <f t="shared" si="10"/>
        <v>3.91</v>
      </c>
      <c r="W24" s="42">
        <f t="shared" si="11"/>
        <v>3.9929999999999999</v>
      </c>
      <c r="X24" s="42">
        <f t="shared" si="6"/>
        <v>4.0510000000000002</v>
      </c>
      <c r="Y24" s="42">
        <f t="shared" si="7"/>
        <v>4.1310000000000002</v>
      </c>
      <c r="Z24" s="42">
        <f t="shared" si="7"/>
        <v>4.2130000000000001</v>
      </c>
    </row>
    <row r="25" spans="1:41">
      <c r="A25" s="43" t="s">
        <v>126</v>
      </c>
      <c r="B25" s="42">
        <v>4.8140000000000001</v>
      </c>
      <c r="C25" s="42">
        <v>4.9671464340293374</v>
      </c>
      <c r="D25" s="42">
        <v>5.0152934758744845</v>
      </c>
      <c r="E25" s="42">
        <v>5.1828047702511251</v>
      </c>
      <c r="F25" s="42">
        <v>5.3538520960647622</v>
      </c>
      <c r="G25" s="42">
        <v>5.5070594128122083</v>
      </c>
      <c r="H25" s="42">
        <v>5.6541506736992213</v>
      </c>
      <c r="J25" s="43"/>
      <c r="K25" s="42">
        <f>INDEX(Receipts_by_stream!B$8:B$31,MATCH($A25,Receipts_by_stream!$A$8:$A$31,0))/1000+INDEX(Receipts_adjustments!B$3:B$26,MATCH($A25,Receipts_adjustments!$A$3:$A$26,0))/1000</f>
        <v>0</v>
      </c>
      <c r="L25" s="42">
        <f>INDEX(Receipts_by_stream!C$8:C$31,MATCH($A25,Receipts_by_stream!$A$8:$A$31,0))/1000+INDEX(Receipts_adjustments!C$3:C$26,MATCH($A25,Receipts_adjustments!$A$3:$A$26,0))/1000</f>
        <v>0</v>
      </c>
      <c r="M25" s="42">
        <f>INDEX(Receipts_by_stream!D$8:D$31,MATCH($A25,Receipts_by_stream!$A$8:$A$31,0))/1000+INDEX(Receipts_adjustments!D$3:D$26,MATCH($A25,Receipts_adjustments!$A$3:$A$26,0))/1000</f>
        <v>0</v>
      </c>
      <c r="N25" s="42">
        <f>INDEX(Receipts_by_stream!E$8:E$31,MATCH($A25,Receipts_by_stream!$A$8:$A$31,0))/1000+INDEX(Receipts_adjustments!E$3:E$26,MATCH($A25,Receipts_adjustments!$A$3:$A$26,0))/1000</f>
        <v>0</v>
      </c>
      <c r="O25" s="42">
        <f>INDEX(Receipts_by_stream!F$8:F$31,MATCH($A25,Receipts_by_stream!$A$8:$A$31,0))/1000+INDEX(Receipts_adjustments!F$3:F$26,MATCH($A25,Receipts_adjustments!$A$3:$A$26,0))/1000</f>
        <v>0</v>
      </c>
      <c r="P25" s="42">
        <f>INDEX(Receipts_by_stream!G$8:G$31,MATCH($A25,Receipts_by_stream!$A$8:$A$31,0))/1000+INDEX(Receipts_adjustments!G$3:G$26,MATCH($A25,Receipts_adjustments!$A$3:$A$26,0))/1000</f>
        <v>0</v>
      </c>
      <c r="Q25" s="42">
        <f>INDEX(Receipts_by_stream!H$8:H$31,MATCH($A25,Receipts_by_stream!$A$8:$A$31,0))/1000+INDEX(Receipts_adjustments!H$3:H$26,MATCH($A25,Receipts_adjustments!$A$3:$A$26,0))/1000</f>
        <v>0</v>
      </c>
      <c r="S25" s="43"/>
      <c r="T25" s="42">
        <f t="shared" si="8"/>
        <v>4.8140000000000001</v>
      </c>
      <c r="U25" s="42">
        <f t="shared" si="9"/>
        <v>4.9671464340293374</v>
      </c>
      <c r="V25" s="42">
        <f t="shared" si="10"/>
        <v>5.0152934758744845</v>
      </c>
      <c r="W25" s="42">
        <f t="shared" si="11"/>
        <v>5.1828047702511251</v>
      </c>
      <c r="X25" s="42">
        <f t="shared" si="6"/>
        <v>5.3538520960647622</v>
      </c>
      <c r="Y25" s="42">
        <f t="shared" si="7"/>
        <v>5.5070594128122083</v>
      </c>
      <c r="Z25" s="42">
        <f t="shared" si="7"/>
        <v>5.6541506736992213</v>
      </c>
    </row>
    <row r="26" spans="1:41">
      <c r="A26" s="43" t="s">
        <v>127</v>
      </c>
      <c r="B26" s="42">
        <f t="shared" ref="B26:G26" si="12">B27-SUM(B4:B25)</f>
        <v>182.66100000000017</v>
      </c>
      <c r="C26" s="42">
        <f t="shared" si="12"/>
        <v>190.3654231177735</v>
      </c>
      <c r="D26" s="42">
        <f t="shared" si="12"/>
        <v>201.40152407247012</v>
      </c>
      <c r="E26" s="42">
        <f t="shared" si="12"/>
        <v>214.03239008011633</v>
      </c>
      <c r="F26" s="42">
        <f t="shared" si="12"/>
        <v>226.84741689221164</v>
      </c>
      <c r="G26" s="42">
        <f t="shared" si="12"/>
        <v>227.12927537306336</v>
      </c>
      <c r="H26" s="42">
        <f t="shared" ref="H26" si="13">H27-SUM(H4:H25)</f>
        <v>231.73840329787708</v>
      </c>
      <c r="J26" s="43" t="s">
        <v>127</v>
      </c>
      <c r="K26" s="42">
        <f>INDEX(Receipts_by_stream!B$8:B$31,MATCH($A26,Receipts_by_stream!$A$8:$A$31,0))/1000+INDEX(Receipts_adjustments!B$3:B$26,MATCH($A26,Receipts_adjustments!$A$3:$A$26,0))/1000</f>
        <v>0</v>
      </c>
      <c r="L26" s="42">
        <f>INDEX(Receipts_by_stream!C$8:C$31,MATCH($A26,Receipts_by_stream!$A$8:$A$31,0))/1000+INDEX(Receipts_adjustments!C$3:C$26,MATCH($A26,Receipts_adjustments!$A$3:$A$26,0))/1000</f>
        <v>0</v>
      </c>
      <c r="M26" s="42">
        <f>INDEX(Receipts_by_stream!D$8:D$31,MATCH($A26,Receipts_by_stream!$A$8:$A$31,0))/1000+INDEX(Receipts_adjustments!D$3:D$26,MATCH($A26,Receipts_adjustments!$A$3:$A$26,0))/1000</f>
        <v>0</v>
      </c>
      <c r="N26" s="42">
        <f>INDEX(Receipts_by_stream!E$8:E$31,MATCH($A26,Receipts_by_stream!$A$8:$A$31,0))/1000+INDEX(Receipts_adjustments!E$3:E$26,MATCH($A26,Receipts_adjustments!$A$3:$A$26,0))/1000</f>
        <v>0</v>
      </c>
      <c r="O26" s="42">
        <f>INDEX(Receipts_by_stream!F$8:F$31,MATCH($A26,Receipts_by_stream!$A$8:$A$31,0))/1000+INDEX(Receipts_adjustments!F$3:F$26,MATCH($A26,Receipts_adjustments!$A$3:$A$26,0))/1000</f>
        <v>0</v>
      </c>
      <c r="P26" s="42">
        <f>INDEX(Receipts_by_stream!G$8:G$31,MATCH($A26,Receipts_by_stream!$A$8:$A$31,0))/1000+INDEX(Receipts_adjustments!G$3:G$26,MATCH($A26,Receipts_adjustments!$A$3:$A$26,0))/1000</f>
        <v>0</v>
      </c>
      <c r="Q26" s="42">
        <f>INDEX(Receipts_by_stream!H$8:H$31,MATCH($A26,Receipts_by_stream!$A$8:$A$31,0))/1000+INDEX(Receipts_adjustments!H$3:H$26,MATCH($A26,Receipts_adjustments!$A$3:$A$26,0))/1000</f>
        <v>0</v>
      </c>
      <c r="S26" s="43" t="s">
        <v>127</v>
      </c>
      <c r="T26" s="42">
        <f t="shared" si="2"/>
        <v>182.66100000000017</v>
      </c>
      <c r="U26" s="42">
        <f t="shared" si="3"/>
        <v>190.3654231177735</v>
      </c>
      <c r="V26" s="42">
        <f t="shared" si="4"/>
        <v>201.40152407247012</v>
      </c>
      <c r="W26" s="42">
        <f t="shared" si="5"/>
        <v>214.03239008011633</v>
      </c>
      <c r="X26" s="42">
        <f t="shared" si="6"/>
        <v>226.84741689221164</v>
      </c>
      <c r="Y26" s="42">
        <f t="shared" si="7"/>
        <v>227.12927537306336</v>
      </c>
      <c r="Z26" s="42">
        <f t="shared" si="7"/>
        <v>231.73840329787708</v>
      </c>
    </row>
    <row r="27" spans="1:41">
      <c r="A27" s="44" t="s">
        <v>128</v>
      </c>
      <c r="B27" s="41">
        <f t="shared" ref="B27:G27" si="14">B3-B28</f>
        <v>1054.7760000000001</v>
      </c>
      <c r="C27" s="41">
        <f t="shared" si="14"/>
        <v>1097.7170261657384</v>
      </c>
      <c r="D27" s="41">
        <f t="shared" si="14"/>
        <v>1188.1990275969322</v>
      </c>
      <c r="E27" s="41">
        <f t="shared" si="14"/>
        <v>1250.0944188151025</v>
      </c>
      <c r="F27" s="41">
        <f t="shared" si="14"/>
        <v>1307.1828174899933</v>
      </c>
      <c r="G27" s="41">
        <f t="shared" si="14"/>
        <v>1349.2498845836453</v>
      </c>
      <c r="H27" s="41">
        <f t="shared" ref="H27" si="15">H3-H28</f>
        <v>1398.4576506050487</v>
      </c>
      <c r="J27" s="44" t="s">
        <v>128</v>
      </c>
      <c r="K27" s="42">
        <f>SUM(K4:K26)</f>
        <v>4.9735970368533403E-16</v>
      </c>
      <c r="L27" s="42">
        <f t="shared" ref="L27:Q27" si="16">SUM(L4:L26)</f>
        <v>1.0346345577345284E-14</v>
      </c>
      <c r="M27" s="42">
        <f t="shared" si="16"/>
        <v>1.0817629066278207E-14</v>
      </c>
      <c r="N27" s="42">
        <f t="shared" si="16"/>
        <v>1.2947623068349259E-14</v>
      </c>
      <c r="O27" s="42">
        <f t="shared" si="16"/>
        <v>0</v>
      </c>
      <c r="P27" s="42">
        <f t="shared" si="16"/>
        <v>0</v>
      </c>
      <c r="Q27" s="42">
        <f t="shared" si="16"/>
        <v>0</v>
      </c>
      <c r="S27" s="44" t="s">
        <v>128</v>
      </c>
      <c r="T27" s="41">
        <f t="shared" si="2"/>
        <v>1054.7760000000001</v>
      </c>
      <c r="U27" s="41">
        <f t="shared" si="3"/>
        <v>1097.7170261657384</v>
      </c>
      <c r="V27" s="41">
        <f t="shared" si="4"/>
        <v>1188.1990275969322</v>
      </c>
      <c r="W27" s="41">
        <f t="shared" si="5"/>
        <v>1250.0944188151025</v>
      </c>
      <c r="X27" s="41">
        <f t="shared" si="6"/>
        <v>1307.1828174899933</v>
      </c>
      <c r="Y27" s="41">
        <f t="shared" si="7"/>
        <v>1349.2498845836453</v>
      </c>
      <c r="Z27" s="41">
        <f t="shared" si="7"/>
        <v>1398.4576506050487</v>
      </c>
    </row>
    <row r="28" spans="1:41">
      <c r="A28" s="43" t="s">
        <v>129</v>
      </c>
      <c r="B28" s="42">
        <v>43.816000000000003</v>
      </c>
      <c r="C28" s="42">
        <v>43.512419831037434</v>
      </c>
      <c r="D28" s="42">
        <v>41.299478268700341</v>
      </c>
      <c r="E28" s="42">
        <v>42.211928138215157</v>
      </c>
      <c r="F28" s="42">
        <v>43.472405136772281</v>
      </c>
      <c r="G28" s="42">
        <v>44.770094135303175</v>
      </c>
      <c r="H28" s="42">
        <v>46.548853906375172</v>
      </c>
      <c r="J28" s="43" t="s">
        <v>129</v>
      </c>
      <c r="K28" s="42">
        <f>INDEX(Receipts_by_stream!B$8:B$31,MATCH($A28,Receipts_by_stream!$A$8:$A$31,0))/1000+INDEX(Receipts_adjustments!B$3:B$26,MATCH($A28,Receipts_adjustments!$A$3:$A$26,0))/1000</f>
        <v>0</v>
      </c>
      <c r="L28" s="42">
        <f>INDEX(Receipts_by_stream!C$8:C$31,MATCH($A28,Receipts_by_stream!$A$8:$A$31,0))/1000+INDEX(Receipts_adjustments!C$3:C$26,MATCH($A28,Receipts_adjustments!$A$3:$A$26,0))/1000</f>
        <v>0</v>
      </c>
      <c r="M28" s="42">
        <f>INDEX(Receipts_by_stream!D$8:D$31,MATCH($A28,Receipts_by_stream!$A$8:$A$31,0))/1000+INDEX(Receipts_adjustments!D$3:D$26,MATCH($A28,Receipts_adjustments!$A$3:$A$26,0))/1000</f>
        <v>0</v>
      </c>
      <c r="N28" s="42">
        <f>INDEX(Receipts_by_stream!E$8:E$31,MATCH($A28,Receipts_by_stream!$A$8:$A$31,0))/1000+INDEX(Receipts_adjustments!E$3:E$26,MATCH($A28,Receipts_adjustments!$A$3:$A$26,0))/1000</f>
        <v>0</v>
      </c>
      <c r="O28" s="42">
        <f>INDEX(Receipts_by_stream!F$8:F$31,MATCH($A28,Receipts_by_stream!$A$8:$A$31,0))/1000+INDEX(Receipts_adjustments!F$3:F$26,MATCH($A28,Receipts_adjustments!$A$3:$A$26,0))/1000</f>
        <v>-1.8666518057846189E-14</v>
      </c>
      <c r="P28" s="42">
        <f>INDEX(Receipts_by_stream!G$8:G$31,MATCH($A28,Receipts_by_stream!$A$8:$A$31,0))/1000+INDEX(Receipts_adjustments!G$3:G$26,MATCH($A28,Receipts_adjustments!$A$3:$A$26,0))/1000</f>
        <v>-2.0302277123162155E-14</v>
      </c>
      <c r="Q28" s="42">
        <f>INDEX(Receipts_by_stream!H$8:H$31,MATCH($A28,Receipts_by_stream!$A$8:$A$31,0))/1000+INDEX(Receipts_adjustments!H$3:H$26,MATCH($A28,Receipts_adjustments!$A$3:$A$26,0))/1000</f>
        <v>-4.4162757629285729E-14</v>
      </c>
      <c r="S28" s="43" t="s">
        <v>129</v>
      </c>
      <c r="T28" s="42">
        <f t="shared" si="2"/>
        <v>43.816000000000003</v>
      </c>
      <c r="U28" s="42">
        <f t="shared" si="3"/>
        <v>43.512419831037434</v>
      </c>
      <c r="V28" s="42">
        <f>D28+M28</f>
        <v>41.299478268700341</v>
      </c>
      <c r="W28" s="42">
        <f t="shared" si="5"/>
        <v>42.211928138215157</v>
      </c>
      <c r="X28" s="42">
        <f t="shared" si="6"/>
        <v>43.472405136772259</v>
      </c>
      <c r="Y28" s="42">
        <f t="shared" si="7"/>
        <v>44.770094135303154</v>
      </c>
      <c r="Z28" s="42">
        <f t="shared" si="7"/>
        <v>46.548853906375129</v>
      </c>
    </row>
    <row r="29" spans="1:41">
      <c r="B29" s="42"/>
      <c r="C29" s="42"/>
      <c r="D29" s="42"/>
      <c r="E29" s="42"/>
      <c r="F29" s="42"/>
      <c r="G29" s="42"/>
      <c r="H29" s="42"/>
      <c r="K29" s="42"/>
      <c r="L29" s="42"/>
      <c r="M29" s="42"/>
      <c r="N29" s="42"/>
      <c r="O29" s="42"/>
      <c r="P29" s="42"/>
      <c r="Q29" s="42"/>
    </row>
    <row r="30" spans="1:41">
      <c r="A30" s="34" t="s">
        <v>130</v>
      </c>
      <c r="B30" s="41">
        <v>1229.9359999999997</v>
      </c>
      <c r="C30" s="41">
        <v>1278.5585649749062</v>
      </c>
      <c r="D30" s="41">
        <v>1347.1860091384792</v>
      </c>
      <c r="E30" s="41">
        <v>1389.467583440367</v>
      </c>
      <c r="F30" s="41">
        <v>1430.8197404448258</v>
      </c>
      <c r="G30" s="41">
        <v>1471.4446599551072</v>
      </c>
      <c r="H30" s="41">
        <v>1519.0488941782933</v>
      </c>
      <c r="J30" s="34" t="s">
        <v>130</v>
      </c>
      <c r="K30" s="42">
        <f t="shared" ref="K30:Q30" si="17">SUM(K46:K48)</f>
        <v>0</v>
      </c>
      <c r="L30" s="42">
        <f t="shared" si="17"/>
        <v>1.2477995131854993E-14</v>
      </c>
      <c r="M30" s="42">
        <f t="shared" si="17"/>
        <v>1.2848332106630899E-14</v>
      </c>
      <c r="N30" s="42">
        <f t="shared" si="17"/>
        <v>1.3229660388378552E-14</v>
      </c>
      <c r="O30" s="42">
        <f t="shared" si="17"/>
        <v>1.362230619035014E-14</v>
      </c>
      <c r="P30" s="42">
        <f t="shared" si="17"/>
        <v>1.4198277173818659E-14</v>
      </c>
      <c r="Q30" s="42">
        <f t="shared" si="17"/>
        <v>-3.8911397336405769E-16</v>
      </c>
      <c r="S30" s="34" t="s">
        <v>130</v>
      </c>
      <c r="T30" s="41">
        <f t="shared" ref="T30:T48" si="18">B30+K30</f>
        <v>1229.9359999999997</v>
      </c>
      <c r="U30" s="41">
        <f t="shared" ref="U30:U48" si="19">C30+L30</f>
        <v>1278.5585649749062</v>
      </c>
      <c r="V30" s="41">
        <f t="shared" ref="V30:V48" si="20">D30+M30</f>
        <v>1347.1860091384792</v>
      </c>
      <c r="W30" s="41">
        <f t="shared" ref="W30:W48" si="21">E30+N30</f>
        <v>1389.467583440367</v>
      </c>
      <c r="X30" s="41">
        <f t="shared" ref="X30:X48" si="22">F30+O30</f>
        <v>1430.8197404448258</v>
      </c>
      <c r="Y30" s="41">
        <f t="shared" ref="Y30:Z48" si="23">G30+P30</f>
        <v>1471.4446599551072</v>
      </c>
      <c r="Z30" s="41">
        <f t="shared" si="23"/>
        <v>1519.0488941782933</v>
      </c>
      <c r="AB30" s="41"/>
      <c r="AC30" s="41"/>
      <c r="AD30" s="41"/>
      <c r="AE30" s="41"/>
      <c r="AF30" s="41"/>
      <c r="AG30" s="41"/>
      <c r="AH30" s="41"/>
      <c r="AI30" s="41"/>
      <c r="AJ30" s="41"/>
      <c r="AK30" s="41"/>
      <c r="AL30" s="41"/>
      <c r="AM30" s="41"/>
      <c r="AN30" s="41"/>
      <c r="AO30" s="41"/>
    </row>
    <row r="31" spans="1:41">
      <c r="A31" s="43" t="s">
        <v>131</v>
      </c>
      <c r="B31" s="42">
        <v>422.7261649964953</v>
      </c>
      <c r="C31" s="42">
        <v>450.71792051038807</v>
      </c>
      <c r="D31" s="42">
        <v>480.97181038752069</v>
      </c>
      <c r="E31" s="42">
        <v>498.02064089213201</v>
      </c>
      <c r="F31" s="42">
        <v>513.28712672763731</v>
      </c>
      <c r="G31" s="42">
        <v>528.28901278040109</v>
      </c>
      <c r="H31" s="42">
        <v>543.72063451449003</v>
      </c>
      <c r="J31" s="43" t="s">
        <v>131</v>
      </c>
      <c r="K31" s="42">
        <f>INDEX(Spending_adjustments!B$3:B$17,MATCH($A31,Spending_adjustments!$A$3:$A$17,0))/1000+IFERROR(INDEX(Spending_by_stream!B$6:B$20,MATCH($A31,Spending_by_stream!$A$6:$A$20,0)),0)/1000</f>
        <v>0</v>
      </c>
      <c r="L31" s="42">
        <f>INDEX(Spending_adjustments!C$3:C$17,MATCH($A31,Spending_adjustments!$A$3:$A$17,0))/1000+IFERROR(INDEX(Spending_by_stream!C$6:C$20,MATCH($A31,Spending_by_stream!$A$6:$A$20,0)),0)/1000</f>
        <v>0</v>
      </c>
      <c r="M31" s="101">
        <f>INDEX(Spending_adjustments!D$3:D$17,MATCH($A31,Spending_adjustments!$A$3:$A$17,0))/1000+IFERROR(INDEX(Spending_by_stream!D$6:D$20,MATCH($A31,Spending_by_stream!$A$6:$A$20,0)),0)/1000</f>
        <v>0</v>
      </c>
      <c r="N31" s="42">
        <f>INDEX(Spending_adjustments!E$3:E$17,MATCH($A31,Spending_adjustments!$A$3:$A$17,0))/1000+IFERROR(INDEX(Spending_by_stream!E$6:E$20,MATCH($A31,Spending_by_stream!$A$6:$A$20,0)),0)/1000</f>
        <v>0</v>
      </c>
      <c r="O31" s="42">
        <f>INDEX(Spending_adjustments!F$3:F$17,MATCH($A31,Spending_adjustments!$A$3:$A$17,0))/1000+IFERROR(INDEX(Spending_by_stream!F$6:F$20,MATCH($A31,Spending_by_stream!$A$6:$A$20,0)),0)/1000</f>
        <v>0</v>
      </c>
      <c r="P31" s="42">
        <f>INDEX(Spending_adjustments!G$3:G$17,MATCH($A31,Spending_adjustments!$A$3:$A$17,0))/1000+IFERROR(INDEX(Spending_by_stream!G$6:G$20,MATCH($A31,Spending_by_stream!$A$6:$A$20,0)),0)/1000</f>
        <v>0</v>
      </c>
      <c r="Q31" s="42">
        <f>INDEX(Spending_adjustments!H$3:H$17,MATCH($A31,Spending_adjustments!$A$3:$A$17,0))/1000+IFERROR(INDEX(Spending_by_stream!H$6:H$20,MATCH($A31,Spending_by_stream!$A$6:$A$20,0)),0)/1000</f>
        <v>0</v>
      </c>
      <c r="S31" s="43" t="s">
        <v>131</v>
      </c>
      <c r="T31" s="42">
        <f t="shared" si="18"/>
        <v>422.7261649964953</v>
      </c>
      <c r="U31" s="42">
        <f t="shared" si="19"/>
        <v>450.71792051038807</v>
      </c>
      <c r="V31" s="42">
        <f t="shared" si="20"/>
        <v>480.97181038752069</v>
      </c>
      <c r="W31" s="42">
        <f t="shared" si="21"/>
        <v>498.02064089213201</v>
      </c>
      <c r="X31" s="42">
        <f t="shared" si="22"/>
        <v>513.28712672763731</v>
      </c>
      <c r="Y31" s="42">
        <f t="shared" si="23"/>
        <v>528.28901278040109</v>
      </c>
      <c r="Z31" s="42">
        <f t="shared" si="23"/>
        <v>543.72063451449003</v>
      </c>
      <c r="AI31" s="41"/>
      <c r="AJ31" s="41"/>
      <c r="AK31" s="41"/>
      <c r="AL31" s="41"/>
      <c r="AM31" s="41"/>
      <c r="AN31" s="41"/>
      <c r="AO31" s="41"/>
    </row>
    <row r="32" spans="1:41">
      <c r="A32" s="43" t="s">
        <v>132</v>
      </c>
      <c r="B32" s="42">
        <v>42.90056545706549</v>
      </c>
      <c r="C32" s="42">
        <v>46.504697098575534</v>
      </c>
      <c r="D32" s="42">
        <v>48.247750702706988</v>
      </c>
      <c r="E32" s="42">
        <v>49.590940683057887</v>
      </c>
      <c r="F32" s="42">
        <v>50.356707128800977</v>
      </c>
      <c r="G32" s="42">
        <v>52.072140955483185</v>
      </c>
      <c r="H32" s="42">
        <v>53.507899121951013</v>
      </c>
      <c r="J32" s="43" t="s">
        <v>132</v>
      </c>
      <c r="K32" s="42">
        <f>INDEX(Spending_adjustments!B$3:B$17,MATCH($A32,Spending_adjustments!$A$3:$A$17,0))/1000+IFERROR(INDEX(Spending_by_stream!B$6:B$20,MATCH($A32,Spending_by_stream!$A$6:$A$20,0)),0)/1000</f>
        <v>0</v>
      </c>
      <c r="L32" s="42">
        <f>INDEX(Spending_adjustments!C$3:C$17,MATCH($A32,Spending_adjustments!$A$3:$A$17,0))/1000+IFERROR(INDEX(Spending_by_stream!C$6:C$20,MATCH($A32,Spending_by_stream!$A$6:$A$20,0)),0)/1000</f>
        <v>0</v>
      </c>
      <c r="M32" s="101">
        <f>INDEX(Spending_adjustments!D$3:D$17,MATCH($A32,Spending_adjustments!$A$3:$A$17,0))/1000+IFERROR(INDEX(Spending_by_stream!D$6:D$20,MATCH($A32,Spending_by_stream!$A$6:$A$20,0)),0)/1000</f>
        <v>0</v>
      </c>
      <c r="N32" s="42">
        <f>INDEX(Spending_adjustments!E$3:E$17,MATCH($A32,Spending_adjustments!$A$3:$A$17,0))/1000+IFERROR(INDEX(Spending_by_stream!E$6:E$20,MATCH($A32,Spending_by_stream!$A$6:$A$20,0)),0)/1000</f>
        <v>0</v>
      </c>
      <c r="O32" s="42">
        <f>INDEX(Spending_adjustments!F$3:F$17,MATCH($A32,Spending_adjustments!$A$3:$A$17,0))/1000+IFERROR(INDEX(Spending_by_stream!F$6:F$20,MATCH($A32,Spending_by_stream!$A$6:$A$20,0)),0)/1000</f>
        <v>0</v>
      </c>
      <c r="P32" s="42">
        <f>INDEX(Spending_adjustments!G$3:G$17,MATCH($A32,Spending_adjustments!$A$3:$A$17,0))/1000+IFERROR(INDEX(Spending_by_stream!G$6:G$20,MATCH($A32,Spending_by_stream!$A$6:$A$20,0)),0)/1000</f>
        <v>0</v>
      </c>
      <c r="Q32" s="42">
        <f>INDEX(Spending_adjustments!H$3:H$17,MATCH($A32,Spending_adjustments!$A$3:$A$17,0))/1000+IFERROR(INDEX(Spending_by_stream!H$6:H$20,MATCH($A32,Spending_by_stream!$A$6:$A$20,0)),0)/1000</f>
        <v>0</v>
      </c>
      <c r="S32" s="43" t="s">
        <v>132</v>
      </c>
      <c r="T32" s="42">
        <f t="shared" ref="T32:T45" si="24">B32+K32</f>
        <v>42.90056545706549</v>
      </c>
      <c r="U32" s="42">
        <f t="shared" ref="U32:U45" si="25">C32+L32</f>
        <v>46.504697098575534</v>
      </c>
      <c r="V32" s="42">
        <f t="shared" ref="V32:V45" si="26">D32+M32</f>
        <v>48.247750702706988</v>
      </c>
      <c r="W32" s="42">
        <f t="shared" ref="W32:W45" si="27">E32+N32</f>
        <v>49.590940683057887</v>
      </c>
      <c r="X32" s="42">
        <f t="shared" si="22"/>
        <v>50.356707128800977</v>
      </c>
      <c r="Y32" s="42">
        <f t="shared" si="23"/>
        <v>52.072140955483185</v>
      </c>
      <c r="Z32" s="42">
        <f t="shared" si="23"/>
        <v>53.507899121951013</v>
      </c>
      <c r="AI32" s="41"/>
      <c r="AJ32" s="41"/>
      <c r="AK32" s="41"/>
      <c r="AL32" s="41"/>
      <c r="AM32" s="41"/>
      <c r="AN32" s="41"/>
      <c r="AO32" s="41"/>
    </row>
    <row r="33" spans="1:41">
      <c r="A33" s="43" t="s">
        <v>133</v>
      </c>
      <c r="B33" s="42">
        <v>96.583303000000015</v>
      </c>
      <c r="C33" s="42">
        <v>102.88599074343576</v>
      </c>
      <c r="D33" s="42">
        <v>111.30299172685187</v>
      </c>
      <c r="E33" s="42">
        <v>117.97671280055171</v>
      </c>
      <c r="F33" s="42">
        <v>124.06217766811831</v>
      </c>
      <c r="G33" s="42">
        <v>125.33802740642426</v>
      </c>
      <c r="H33" s="42">
        <v>126.92864323392651</v>
      </c>
      <c r="J33" s="43" t="s">
        <v>133</v>
      </c>
      <c r="K33" s="42">
        <f>INDEX(Spending_adjustments!B$3:B$17,MATCH($A33,Spending_adjustments!$A$3:$A$17,0))/1000+IFERROR(INDEX(Spending_by_stream!B$6:B$20,MATCH($A33,Spending_by_stream!$A$6:$A$20,0)),0)/1000</f>
        <v>0</v>
      </c>
      <c r="L33" s="42">
        <f>INDEX(Spending_adjustments!C$3:C$17,MATCH($A33,Spending_adjustments!$A$3:$A$17,0))/1000+IFERROR(INDEX(Spending_by_stream!C$6:C$20,MATCH($A33,Spending_by_stream!$A$6:$A$20,0)),0)/1000</f>
        <v>0</v>
      </c>
      <c r="M33" s="101">
        <f>INDEX(Spending_adjustments!D$3:D$17,MATCH($A33,Spending_adjustments!$A$3:$A$17,0))/1000+IFERROR(INDEX(Spending_by_stream!D$6:D$20,MATCH($A33,Spending_by_stream!$A$6:$A$20,0)),0)/1000</f>
        <v>0</v>
      </c>
      <c r="N33" s="42">
        <f>INDEX(Spending_adjustments!E$3:E$17,MATCH($A33,Spending_adjustments!$A$3:$A$17,0))/1000+IFERROR(INDEX(Spending_by_stream!E$6:E$20,MATCH($A33,Spending_by_stream!$A$6:$A$20,0)),0)/1000</f>
        <v>0</v>
      </c>
      <c r="O33" s="42">
        <f>INDEX(Spending_adjustments!F$3:F$17,MATCH($A33,Spending_adjustments!$A$3:$A$17,0))/1000+IFERROR(INDEX(Spending_by_stream!F$6:F$20,MATCH($A33,Spending_by_stream!$A$6:$A$20,0)),0)/1000</f>
        <v>0</v>
      </c>
      <c r="P33" s="42">
        <f>INDEX(Spending_adjustments!G$3:G$17,MATCH($A33,Spending_adjustments!$A$3:$A$17,0))/1000+IFERROR(INDEX(Spending_by_stream!G$6:G$20,MATCH($A33,Spending_by_stream!$A$6:$A$20,0)),0)/1000</f>
        <v>0</v>
      </c>
      <c r="Q33" s="42">
        <f>INDEX(Spending_adjustments!H$3:H$17,MATCH($A33,Spending_adjustments!$A$3:$A$17,0))/1000+IFERROR(INDEX(Spending_by_stream!H$6:H$20,MATCH($A33,Spending_by_stream!$A$6:$A$20,0)),0)/1000</f>
        <v>0</v>
      </c>
      <c r="S33" s="43" t="s">
        <v>133</v>
      </c>
      <c r="T33" s="42">
        <f t="shared" si="24"/>
        <v>96.583303000000015</v>
      </c>
      <c r="U33" s="42">
        <f t="shared" si="25"/>
        <v>102.88599074343576</v>
      </c>
      <c r="V33" s="42">
        <f t="shared" si="26"/>
        <v>111.30299172685187</v>
      </c>
      <c r="W33" s="42">
        <f t="shared" si="27"/>
        <v>117.97671280055171</v>
      </c>
      <c r="X33" s="42">
        <f t="shared" si="22"/>
        <v>124.06217766811831</v>
      </c>
      <c r="Y33" s="42">
        <f t="shared" si="23"/>
        <v>125.33802740642426</v>
      </c>
      <c r="Z33" s="42">
        <f t="shared" si="23"/>
        <v>126.92864323392651</v>
      </c>
      <c r="AI33" s="41"/>
      <c r="AJ33" s="41"/>
      <c r="AK33" s="41"/>
      <c r="AL33" s="41"/>
      <c r="AM33" s="41"/>
      <c r="AN33" s="41"/>
      <c r="AO33" s="41"/>
    </row>
    <row r="34" spans="1:41">
      <c r="A34" s="43" t="s">
        <v>134</v>
      </c>
      <c r="B34" s="42">
        <v>5.6977880000000001</v>
      </c>
      <c r="C34" s="42">
        <v>5.8187841705029308</v>
      </c>
      <c r="D34" s="42">
        <v>6.3462265543086991</v>
      </c>
      <c r="E34" s="42">
        <v>6.529001158438958</v>
      </c>
      <c r="F34" s="42">
        <v>6.8052804389899384</v>
      </c>
      <c r="G34" s="42">
        <v>6.8775846811792816</v>
      </c>
      <c r="H34" s="42">
        <v>6.979056054965973</v>
      </c>
      <c r="J34" s="43" t="s">
        <v>134</v>
      </c>
      <c r="K34" s="42">
        <f>INDEX(Spending_adjustments!B$3:B$17,MATCH($A34,Spending_adjustments!$A$3:$A$17,0))/1000+IFERROR(INDEX(Spending_by_stream!B$6:B$20,MATCH($A34,Spending_by_stream!$A$6:$A$20,0)),0)/1000</f>
        <v>0</v>
      </c>
      <c r="L34" s="42">
        <f>INDEX(Spending_adjustments!C$3:C$17,MATCH($A34,Spending_adjustments!$A$3:$A$17,0))/1000+IFERROR(INDEX(Spending_by_stream!C$6:C$20,MATCH($A34,Spending_by_stream!$A$6:$A$20,0)),0)/1000</f>
        <v>0</v>
      </c>
      <c r="M34" s="101">
        <f>INDEX(Spending_adjustments!D$3:D$17,MATCH($A34,Spending_adjustments!$A$3:$A$17,0))/1000+IFERROR(INDEX(Spending_by_stream!D$6:D$20,MATCH($A34,Spending_by_stream!$A$6:$A$20,0)),0)/1000</f>
        <v>0</v>
      </c>
      <c r="N34" s="42">
        <f>INDEX(Spending_adjustments!E$3:E$17,MATCH($A34,Spending_adjustments!$A$3:$A$17,0))/1000+IFERROR(INDEX(Spending_by_stream!E$6:E$20,MATCH($A34,Spending_by_stream!$A$6:$A$20,0)),0)/1000</f>
        <v>0</v>
      </c>
      <c r="O34" s="42">
        <f>INDEX(Spending_adjustments!F$3:F$17,MATCH($A34,Spending_adjustments!$A$3:$A$17,0))/1000+IFERROR(INDEX(Spending_by_stream!F$6:F$20,MATCH($A34,Spending_by_stream!$A$6:$A$20,0)),0)/1000</f>
        <v>0</v>
      </c>
      <c r="P34" s="42">
        <f>INDEX(Spending_adjustments!G$3:G$17,MATCH($A34,Spending_adjustments!$A$3:$A$17,0))/1000+IFERROR(INDEX(Spending_by_stream!G$6:G$20,MATCH($A34,Spending_by_stream!$A$6:$A$20,0)),0)/1000</f>
        <v>0</v>
      </c>
      <c r="Q34" s="42">
        <f>INDEX(Spending_adjustments!H$3:H$17,MATCH($A34,Spending_adjustments!$A$3:$A$17,0))/1000+IFERROR(INDEX(Spending_by_stream!H$6:H$20,MATCH($A34,Spending_by_stream!$A$6:$A$20,0)),0)/1000</f>
        <v>0</v>
      </c>
      <c r="S34" s="43" t="s">
        <v>134</v>
      </c>
      <c r="T34" s="42">
        <f t="shared" si="24"/>
        <v>5.6977880000000001</v>
      </c>
      <c r="U34" s="42">
        <f t="shared" si="25"/>
        <v>5.8187841705029308</v>
      </c>
      <c r="V34" s="42">
        <f t="shared" si="26"/>
        <v>6.3462265543086991</v>
      </c>
      <c r="W34" s="42">
        <f t="shared" si="27"/>
        <v>6.529001158438958</v>
      </c>
      <c r="X34" s="42">
        <f t="shared" si="22"/>
        <v>6.8052804389899384</v>
      </c>
      <c r="Y34" s="42">
        <f t="shared" si="23"/>
        <v>6.8775846811792816</v>
      </c>
      <c r="Z34" s="42">
        <f t="shared" si="23"/>
        <v>6.979056054965973</v>
      </c>
      <c r="AI34" s="41"/>
      <c r="AJ34" s="41"/>
      <c r="AK34" s="41"/>
      <c r="AL34" s="41"/>
      <c r="AM34" s="41"/>
      <c r="AN34" s="41"/>
      <c r="AO34" s="41"/>
    </row>
    <row r="35" spans="1:41">
      <c r="A35" s="43" t="s">
        <v>135</v>
      </c>
      <c r="B35" s="42">
        <v>296.35260743814092</v>
      </c>
      <c r="C35" s="42">
        <v>313.03835184271725</v>
      </c>
      <c r="D35" s="42">
        <v>326.12956089869624</v>
      </c>
      <c r="E35" s="42">
        <v>342.12691714744159</v>
      </c>
      <c r="F35" s="42">
        <v>348.82602281024907</v>
      </c>
      <c r="G35" s="42">
        <v>358.51020354037468</v>
      </c>
      <c r="H35" s="42">
        <v>373.39710125109553</v>
      </c>
      <c r="J35" s="43" t="s">
        <v>135</v>
      </c>
      <c r="K35" s="42">
        <f>INDEX(Spending_adjustments!B$3:B$17,MATCH($A35,Spending_adjustments!$A$3:$A$17,0))/1000+IFERROR(INDEX(Spending_by_stream!B$6:B$20,MATCH($A35,Spending_by_stream!$A$6:$A$20,0)),0)/1000</f>
        <v>0</v>
      </c>
      <c r="L35" s="42">
        <f>INDEX(Spending_adjustments!C$3:C$17,MATCH($A35,Spending_adjustments!$A$3:$A$17,0))/1000+IFERROR(INDEX(Spending_by_stream!C$6:C$20,MATCH($A35,Spending_by_stream!$A$6:$A$20,0)),0)/1000</f>
        <v>0</v>
      </c>
      <c r="M35" s="101">
        <f>INDEX(Spending_adjustments!D$3:D$17,MATCH($A35,Spending_adjustments!$A$3:$A$17,0))/1000+IFERROR(INDEX(Spending_by_stream!D$6:D$20,MATCH($A35,Spending_by_stream!$A$6:$A$20,0)),0)/1000</f>
        <v>0</v>
      </c>
      <c r="N35" s="42">
        <f>INDEX(Spending_adjustments!E$3:E$17,MATCH($A35,Spending_adjustments!$A$3:$A$17,0))/1000+IFERROR(INDEX(Spending_by_stream!E$6:E$20,MATCH($A35,Spending_by_stream!$A$6:$A$20,0)),0)/1000</f>
        <v>0</v>
      </c>
      <c r="O35" s="42">
        <f>INDEX(Spending_adjustments!F$3:F$17,MATCH($A35,Spending_adjustments!$A$3:$A$17,0))/1000+IFERROR(INDEX(Spending_by_stream!F$6:F$20,MATCH($A35,Spending_by_stream!$A$6:$A$20,0)),0)/1000</f>
        <v>0</v>
      </c>
      <c r="P35" s="42">
        <f>INDEX(Spending_adjustments!G$3:G$17,MATCH($A35,Spending_adjustments!$A$3:$A$17,0))/1000+IFERROR(INDEX(Spending_by_stream!G$6:G$20,MATCH($A35,Spending_by_stream!$A$6:$A$20,0)),0)/1000</f>
        <v>0</v>
      </c>
      <c r="Q35" s="42">
        <f>INDEX(Spending_adjustments!H$3:H$17,MATCH($A35,Spending_adjustments!$A$3:$A$17,0))/1000+IFERROR(INDEX(Spending_by_stream!H$6:H$20,MATCH($A35,Spending_by_stream!$A$6:$A$20,0)),0)/1000</f>
        <v>0</v>
      </c>
      <c r="S35" s="43" t="s">
        <v>135</v>
      </c>
      <c r="T35" s="42">
        <f t="shared" si="24"/>
        <v>296.35260743814092</v>
      </c>
      <c r="U35" s="42">
        <f t="shared" si="25"/>
        <v>313.03835184271725</v>
      </c>
      <c r="V35" s="42">
        <f t="shared" si="26"/>
        <v>326.12956089869624</v>
      </c>
      <c r="W35" s="42">
        <f t="shared" si="27"/>
        <v>342.12691714744159</v>
      </c>
      <c r="X35" s="42">
        <f t="shared" si="22"/>
        <v>348.82602281024907</v>
      </c>
      <c r="Y35" s="42">
        <f t="shared" si="23"/>
        <v>358.51020354037468</v>
      </c>
      <c r="Z35" s="42">
        <f t="shared" si="23"/>
        <v>373.39710125109553</v>
      </c>
      <c r="AI35" s="41"/>
      <c r="AJ35" s="41"/>
      <c r="AK35" s="41"/>
      <c r="AL35" s="41"/>
      <c r="AM35" s="41"/>
      <c r="AN35" s="41"/>
      <c r="AO35" s="41"/>
    </row>
    <row r="36" spans="1:41">
      <c r="A36" s="43" t="s">
        <v>136</v>
      </c>
      <c r="B36" s="42">
        <v>62.263015459174746</v>
      </c>
      <c r="C36" s="42">
        <v>66.473270312614858</v>
      </c>
      <c r="D36" s="42">
        <v>68.9323620416192</v>
      </c>
      <c r="E36" s="42">
        <v>70.5095247878224</v>
      </c>
      <c r="F36" s="42">
        <v>73.591549941070767</v>
      </c>
      <c r="G36" s="42">
        <v>77.228783340895532</v>
      </c>
      <c r="H36" s="42">
        <v>81.11604648621406</v>
      </c>
      <c r="J36" s="43" t="s">
        <v>136</v>
      </c>
      <c r="K36" s="42">
        <f>INDEX(Spending_adjustments!B$3:B$17,MATCH($A36,Spending_adjustments!$A$3:$A$17,0))/1000+IFERROR(INDEX(Spending_by_stream!B$6:B$20,MATCH($A36,Spending_by_stream!$A$6:$A$20,0)),0)/1000</f>
        <v>0</v>
      </c>
      <c r="L36" s="42">
        <f>INDEX(Spending_adjustments!C$3:C$17,MATCH($A36,Spending_adjustments!$A$3:$A$17,0))/1000+IFERROR(INDEX(Spending_by_stream!C$6:C$20,MATCH($A36,Spending_by_stream!$A$6:$A$20,0)),0)/1000</f>
        <v>0</v>
      </c>
      <c r="M36" s="101">
        <f>INDEX(Spending_adjustments!D$3:D$17,MATCH($A36,Spending_adjustments!$A$3:$A$17,0))/1000+IFERROR(INDEX(Spending_by_stream!D$6:D$20,MATCH($A36,Spending_by_stream!$A$6:$A$20,0)),0)/1000</f>
        <v>0</v>
      </c>
      <c r="N36" s="42">
        <f>INDEX(Spending_adjustments!E$3:E$17,MATCH($A36,Spending_adjustments!$A$3:$A$17,0))/1000+IFERROR(INDEX(Spending_by_stream!E$6:E$20,MATCH($A36,Spending_by_stream!$A$6:$A$20,0)),0)/1000</f>
        <v>0</v>
      </c>
      <c r="O36" s="42">
        <f>INDEX(Spending_adjustments!F$3:F$17,MATCH($A36,Spending_adjustments!$A$3:$A$17,0))/1000+IFERROR(INDEX(Spending_by_stream!F$6:F$20,MATCH($A36,Spending_by_stream!$A$6:$A$20,0)),0)/1000</f>
        <v>0</v>
      </c>
      <c r="P36" s="42">
        <f>INDEX(Spending_adjustments!G$3:G$17,MATCH($A36,Spending_adjustments!$A$3:$A$17,0))/1000+IFERROR(INDEX(Spending_by_stream!G$6:G$20,MATCH($A36,Spending_by_stream!$A$6:$A$20,0)),0)/1000</f>
        <v>0</v>
      </c>
      <c r="Q36" s="42">
        <f>INDEX(Spending_adjustments!H$3:H$17,MATCH($A36,Spending_adjustments!$A$3:$A$17,0))/1000+IFERROR(INDEX(Spending_by_stream!H$6:H$20,MATCH($A36,Spending_by_stream!$A$6:$A$20,0)),0)/1000</f>
        <v>0</v>
      </c>
      <c r="S36" s="43" t="s">
        <v>136</v>
      </c>
      <c r="T36" s="42">
        <f t="shared" si="24"/>
        <v>62.263015459174746</v>
      </c>
      <c r="U36" s="42">
        <f t="shared" si="25"/>
        <v>66.473270312614858</v>
      </c>
      <c r="V36" s="42">
        <f t="shared" si="26"/>
        <v>68.9323620416192</v>
      </c>
      <c r="W36" s="42">
        <f t="shared" si="27"/>
        <v>70.5095247878224</v>
      </c>
      <c r="X36" s="42">
        <f t="shared" si="22"/>
        <v>73.591549941070767</v>
      </c>
      <c r="Y36" s="42">
        <f t="shared" si="23"/>
        <v>77.228783340895532</v>
      </c>
      <c r="Z36" s="42">
        <f t="shared" si="23"/>
        <v>81.11604648621406</v>
      </c>
      <c r="AI36" s="41"/>
      <c r="AJ36" s="41"/>
      <c r="AK36" s="41"/>
      <c r="AL36" s="41"/>
      <c r="AM36" s="41"/>
      <c r="AN36" s="41"/>
      <c r="AO36" s="41"/>
    </row>
    <row r="37" spans="1:41">
      <c r="A37" s="43" t="s">
        <v>137</v>
      </c>
      <c r="B37" s="42">
        <v>9.7912110000000023</v>
      </c>
      <c r="C37" s="42">
        <v>10.26321879109063</v>
      </c>
      <c r="D37" s="42">
        <v>9.4185960125475141</v>
      </c>
      <c r="E37" s="42">
        <v>8.5419248590736441</v>
      </c>
      <c r="F37" s="42">
        <v>8.4421286489422602</v>
      </c>
      <c r="G37" s="42">
        <v>8.291809454450016</v>
      </c>
      <c r="H37" s="42">
        <v>8.4338882569299329</v>
      </c>
      <c r="J37" s="43" t="s">
        <v>137</v>
      </c>
      <c r="K37" s="42">
        <f>INDEX(Spending_adjustments!B$3:B$17,MATCH($A37,Spending_adjustments!$A$3:$A$17,0))/1000+IFERROR(INDEX(Spending_by_stream!B$6:B$20,MATCH($A37,Spending_by_stream!$A$6:$A$20,0)),0)/1000</f>
        <v>0</v>
      </c>
      <c r="L37" s="42">
        <f>INDEX(Spending_adjustments!C$3:C$17,MATCH($A37,Spending_adjustments!$A$3:$A$17,0))/1000+IFERROR(INDEX(Spending_by_stream!C$6:C$20,MATCH($A37,Spending_by_stream!$A$6:$A$20,0)),0)/1000</f>
        <v>0</v>
      </c>
      <c r="M37" s="101">
        <f>INDEX(Spending_adjustments!D$3:D$17,MATCH($A37,Spending_adjustments!$A$3:$A$17,0))/1000+IFERROR(INDEX(Spending_by_stream!D$6:D$20,MATCH($A37,Spending_by_stream!$A$6:$A$20,0)),0)/1000</f>
        <v>0</v>
      </c>
      <c r="N37" s="42">
        <f>INDEX(Spending_adjustments!E$3:E$17,MATCH($A37,Spending_adjustments!$A$3:$A$17,0))/1000+IFERROR(INDEX(Spending_by_stream!E$6:E$20,MATCH($A37,Spending_by_stream!$A$6:$A$20,0)),0)/1000</f>
        <v>0</v>
      </c>
      <c r="O37" s="42">
        <f>INDEX(Spending_adjustments!F$3:F$17,MATCH($A37,Spending_adjustments!$A$3:$A$17,0))/1000+IFERROR(INDEX(Spending_by_stream!F$6:F$20,MATCH($A37,Spending_by_stream!$A$6:$A$20,0)),0)/1000</f>
        <v>0</v>
      </c>
      <c r="P37" s="42">
        <f>INDEX(Spending_adjustments!G$3:G$17,MATCH($A37,Spending_adjustments!$A$3:$A$17,0))/1000+IFERROR(INDEX(Spending_by_stream!G$6:G$20,MATCH($A37,Spending_by_stream!$A$6:$A$20,0)),0)/1000</f>
        <v>0</v>
      </c>
      <c r="Q37" s="42">
        <f>INDEX(Spending_adjustments!H$3:H$17,MATCH($A37,Spending_adjustments!$A$3:$A$17,0))/1000+IFERROR(INDEX(Spending_by_stream!H$6:H$20,MATCH($A37,Spending_by_stream!$A$6:$A$20,0)),0)/1000</f>
        <v>0</v>
      </c>
      <c r="S37" s="43" t="s">
        <v>137</v>
      </c>
      <c r="T37" s="42">
        <f t="shared" si="24"/>
        <v>9.7912110000000023</v>
      </c>
      <c r="U37" s="42">
        <f t="shared" si="25"/>
        <v>10.26321879109063</v>
      </c>
      <c r="V37" s="42">
        <f t="shared" si="26"/>
        <v>9.4185960125475141</v>
      </c>
      <c r="W37" s="42">
        <f t="shared" si="27"/>
        <v>8.5419248590736441</v>
      </c>
      <c r="X37" s="42">
        <f t="shared" si="22"/>
        <v>8.4421286489422602</v>
      </c>
      <c r="Y37" s="42">
        <f t="shared" si="23"/>
        <v>8.291809454450016</v>
      </c>
      <c r="Z37" s="42">
        <f t="shared" si="23"/>
        <v>8.4338882569299329</v>
      </c>
      <c r="AI37" s="41"/>
      <c r="AJ37" s="41"/>
      <c r="AK37" s="41"/>
      <c r="AL37" s="41"/>
      <c r="AM37" s="41"/>
      <c r="AN37" s="41"/>
      <c r="AO37" s="41"/>
    </row>
    <row r="38" spans="1:41">
      <c r="A38" s="43" t="s">
        <v>138</v>
      </c>
      <c r="B38" s="42">
        <v>13.874196021536576</v>
      </c>
      <c r="C38" s="42">
        <v>13.944854762245493</v>
      </c>
      <c r="D38" s="42">
        <v>12.961910329972509</v>
      </c>
      <c r="E38" s="42">
        <v>13.929749287134308</v>
      </c>
      <c r="F38" s="42">
        <v>14.105753501227031</v>
      </c>
      <c r="G38" s="42">
        <v>14.339207389868392</v>
      </c>
      <c r="H38" s="42">
        <v>14.405421721953225</v>
      </c>
      <c r="J38" s="43" t="s">
        <v>138</v>
      </c>
      <c r="K38" s="42">
        <f>INDEX(Spending_adjustments!B$3:B$17,MATCH($A38,Spending_adjustments!$A$3:$A$17,0))/1000+IFERROR(INDEX(Spending_by_stream!B$6:B$20,MATCH($A38,Spending_by_stream!$A$6:$A$20,0)),0)/1000</f>
        <v>0</v>
      </c>
      <c r="L38" s="42">
        <f>INDEX(Spending_adjustments!C$3:C$17,MATCH($A38,Spending_adjustments!$A$3:$A$17,0))/1000+IFERROR(INDEX(Spending_by_stream!C$6:C$20,MATCH($A38,Spending_by_stream!$A$6:$A$20,0)),0)/1000</f>
        <v>0</v>
      </c>
      <c r="M38" s="101">
        <f>INDEX(Spending_adjustments!D$3:D$17,MATCH($A38,Spending_adjustments!$A$3:$A$17,0))/1000+IFERROR(INDEX(Spending_by_stream!D$6:D$20,MATCH($A38,Spending_by_stream!$A$6:$A$20,0)),0)/1000</f>
        <v>0</v>
      </c>
      <c r="N38" s="42">
        <f>INDEX(Spending_adjustments!E$3:E$17,MATCH($A38,Spending_adjustments!$A$3:$A$17,0))/1000+IFERROR(INDEX(Spending_by_stream!E$6:E$20,MATCH($A38,Spending_by_stream!$A$6:$A$20,0)),0)/1000</f>
        <v>0</v>
      </c>
      <c r="O38" s="42">
        <f>INDEX(Spending_adjustments!F$3:F$17,MATCH($A38,Spending_adjustments!$A$3:$A$17,0))/1000+IFERROR(INDEX(Spending_by_stream!F$6:F$20,MATCH($A38,Spending_by_stream!$A$6:$A$20,0)),0)/1000</f>
        <v>0</v>
      </c>
      <c r="P38" s="42">
        <f>INDEX(Spending_adjustments!G$3:G$17,MATCH($A38,Spending_adjustments!$A$3:$A$17,0))/1000+IFERROR(INDEX(Spending_by_stream!G$6:G$20,MATCH($A38,Spending_by_stream!$A$6:$A$20,0)),0)/1000</f>
        <v>0</v>
      </c>
      <c r="Q38" s="42">
        <f>INDEX(Spending_adjustments!H$3:H$17,MATCH($A38,Spending_adjustments!$A$3:$A$17,0))/1000+IFERROR(INDEX(Spending_by_stream!H$6:H$20,MATCH($A38,Spending_by_stream!$A$6:$A$20,0)),0)/1000</f>
        <v>0</v>
      </c>
      <c r="S38" s="43" t="s">
        <v>138</v>
      </c>
      <c r="T38" s="42">
        <f t="shared" si="24"/>
        <v>13.874196021536576</v>
      </c>
      <c r="U38" s="42">
        <f t="shared" si="25"/>
        <v>13.944854762245493</v>
      </c>
      <c r="V38" s="42">
        <f t="shared" si="26"/>
        <v>12.961910329972509</v>
      </c>
      <c r="W38" s="42">
        <f t="shared" si="27"/>
        <v>13.929749287134308</v>
      </c>
      <c r="X38" s="42">
        <f t="shared" si="22"/>
        <v>14.105753501227031</v>
      </c>
      <c r="Y38" s="42">
        <f t="shared" si="23"/>
        <v>14.339207389868392</v>
      </c>
      <c r="Z38" s="42">
        <f t="shared" si="23"/>
        <v>14.405421721953225</v>
      </c>
      <c r="AI38" s="41"/>
      <c r="AJ38" s="41"/>
      <c r="AK38" s="41"/>
      <c r="AL38" s="41"/>
      <c r="AM38" s="41"/>
      <c r="AN38" s="41"/>
      <c r="AO38" s="41"/>
    </row>
    <row r="39" spans="1:41">
      <c r="A39" s="43" t="s">
        <v>139</v>
      </c>
      <c r="B39" s="42">
        <v>5.1085368195699994</v>
      </c>
      <c r="C39" s="42">
        <v>1.5561898073690577</v>
      </c>
      <c r="D39" s="42">
        <v>-6.6552535312231154E-2</v>
      </c>
      <c r="E39" s="42">
        <v>-0.44185415316454418</v>
      </c>
      <c r="F39" s="42">
        <v>-0.93508516326407698</v>
      </c>
      <c r="G39" s="42">
        <v>-2.3878660511358247</v>
      </c>
      <c r="H39" s="42">
        <v>-3.6181809744817115</v>
      </c>
      <c r="J39" s="43" t="s">
        <v>139</v>
      </c>
      <c r="K39" s="42">
        <f>INDEX(Spending_adjustments!B$3:B$17,MATCH($A39,Spending_adjustments!$A$3:$A$17,0))/1000+IFERROR(INDEX(Spending_by_stream!B$6:B$20,MATCH($A39,Spending_by_stream!$A$6:$A$20,0)),0)/1000</f>
        <v>0</v>
      </c>
      <c r="L39" s="42">
        <f>INDEX(Spending_adjustments!C$3:C$17,MATCH($A39,Spending_adjustments!$A$3:$A$17,0))/1000+IFERROR(INDEX(Spending_by_stream!C$6:C$20,MATCH($A39,Spending_by_stream!$A$6:$A$20,0)),0)/1000</f>
        <v>1.2477995131854993E-14</v>
      </c>
      <c r="M39" s="101">
        <f>INDEX(Spending_adjustments!D$3:D$17,MATCH($A39,Spending_adjustments!$A$3:$A$17,0))/1000+IFERROR(INDEX(Spending_by_stream!D$6:D$20,MATCH($A39,Spending_by_stream!$A$6:$A$20,0)),0)/1000</f>
        <v>1.2848332106630899E-14</v>
      </c>
      <c r="N39" s="42">
        <f>INDEX(Spending_adjustments!E$3:E$17,MATCH($A39,Spending_adjustments!$A$3:$A$17,0))/1000+IFERROR(INDEX(Spending_by_stream!E$6:E$20,MATCH($A39,Spending_by_stream!$A$6:$A$20,0)),0)/1000</f>
        <v>1.3229660388378552E-14</v>
      </c>
      <c r="O39" s="42">
        <f>INDEX(Spending_adjustments!F$3:F$17,MATCH($A39,Spending_adjustments!$A$3:$A$17,0))/1000+IFERROR(INDEX(Spending_by_stream!F$6:F$20,MATCH($A39,Spending_by_stream!$A$6:$A$20,0)),0)/1000</f>
        <v>1.362230619035014E-14</v>
      </c>
      <c r="P39" s="42">
        <f>INDEX(Spending_adjustments!G$3:G$17,MATCH($A39,Spending_adjustments!$A$3:$A$17,0))/1000+IFERROR(INDEX(Spending_by_stream!G$6:G$20,MATCH($A39,Spending_by_stream!$A$6:$A$20,0)),0)/1000</f>
        <v>1.4198277173818659E-14</v>
      </c>
      <c r="Q39" s="42">
        <f>INDEX(Spending_adjustments!H$3:H$17,MATCH($A39,Spending_adjustments!$A$3:$A$17,0))/1000+IFERROR(INDEX(Spending_by_stream!H$6:H$20,MATCH($A39,Spending_by_stream!$A$6:$A$20,0)),0)/1000</f>
        <v>-3.8911397336405769E-16</v>
      </c>
      <c r="S39" s="43" t="s">
        <v>139</v>
      </c>
      <c r="T39" s="42">
        <f t="shared" si="24"/>
        <v>5.1085368195699994</v>
      </c>
      <c r="U39" s="42">
        <f t="shared" si="25"/>
        <v>1.5561898073690701</v>
      </c>
      <c r="V39" s="42">
        <f t="shared" si="26"/>
        <v>-6.6552535312218303E-2</v>
      </c>
      <c r="W39" s="42">
        <f t="shared" si="27"/>
        <v>-0.44185415316453097</v>
      </c>
      <c r="X39" s="42">
        <f t="shared" si="22"/>
        <v>-0.93508516326406332</v>
      </c>
      <c r="Y39" s="42">
        <f t="shared" si="23"/>
        <v>-2.3878660511358105</v>
      </c>
      <c r="Z39" s="42">
        <f t="shared" si="23"/>
        <v>-3.6181809744817119</v>
      </c>
      <c r="AI39" s="41"/>
      <c r="AJ39" s="41"/>
      <c r="AK39" s="41"/>
      <c r="AL39" s="41"/>
      <c r="AM39" s="41"/>
      <c r="AN39" s="41"/>
      <c r="AO39" s="41"/>
    </row>
    <row r="40" spans="1:41">
      <c r="A40" s="43" t="s">
        <v>140</v>
      </c>
      <c r="B40" s="42">
        <v>58.244999999999997</v>
      </c>
      <c r="C40" s="42">
        <v>62.272562972388172</v>
      </c>
      <c r="D40" s="42">
        <v>66.544312346799984</v>
      </c>
      <c r="E40" s="42">
        <v>68.792260157004819</v>
      </c>
      <c r="F40" s="42">
        <v>71.493596690415302</v>
      </c>
      <c r="G40" s="42">
        <v>74.078565104347916</v>
      </c>
      <c r="H40" s="42">
        <v>76.467510161393633</v>
      </c>
      <c r="J40" s="43" t="s">
        <v>140</v>
      </c>
      <c r="K40" s="42">
        <f>INDEX(Spending_adjustments!B$3:B$17,MATCH($A40,Spending_adjustments!$A$3:$A$17,0))/1000+IFERROR(INDEX(Spending_by_stream!B$6:B$20,MATCH($A40,Spending_by_stream!$A$6:$A$20,0)),0)/1000</f>
        <v>0</v>
      </c>
      <c r="L40" s="42">
        <f>INDEX(Spending_adjustments!C$3:C$17,MATCH($A40,Spending_adjustments!$A$3:$A$17,0))/1000+IFERROR(INDEX(Spending_by_stream!C$6:C$20,MATCH($A40,Spending_by_stream!$A$6:$A$20,0)),0)/1000</f>
        <v>0</v>
      </c>
      <c r="M40" s="101">
        <f>INDEX(Spending_adjustments!D$3:D$17,MATCH($A40,Spending_adjustments!$A$3:$A$17,0))/1000+IFERROR(INDEX(Spending_by_stream!D$6:D$20,MATCH($A40,Spending_by_stream!$A$6:$A$20,0)),0)/1000</f>
        <v>0</v>
      </c>
      <c r="N40" s="42">
        <f>INDEX(Spending_adjustments!E$3:E$17,MATCH($A40,Spending_adjustments!$A$3:$A$17,0))/1000+IFERROR(INDEX(Spending_by_stream!E$6:E$20,MATCH($A40,Spending_by_stream!$A$6:$A$20,0)),0)/1000</f>
        <v>0</v>
      </c>
      <c r="O40" s="42">
        <f>INDEX(Spending_adjustments!F$3:F$17,MATCH($A40,Spending_adjustments!$A$3:$A$17,0))/1000+IFERROR(INDEX(Spending_by_stream!F$6:F$20,MATCH($A40,Spending_by_stream!$A$6:$A$20,0)),0)/1000</f>
        <v>0</v>
      </c>
      <c r="P40" s="42">
        <f>INDEX(Spending_adjustments!G$3:G$17,MATCH($A40,Spending_adjustments!$A$3:$A$17,0))/1000+IFERROR(INDEX(Spending_by_stream!G$6:G$20,MATCH($A40,Spending_by_stream!$A$6:$A$20,0)),0)/1000</f>
        <v>0</v>
      </c>
      <c r="Q40" s="42">
        <f>INDEX(Spending_adjustments!H$3:H$17,MATCH($A40,Spending_adjustments!$A$3:$A$17,0))/1000+IFERROR(INDEX(Spending_by_stream!H$6:H$20,MATCH($A40,Spending_by_stream!$A$6:$A$20,0)),0)/1000</f>
        <v>0</v>
      </c>
      <c r="S40" s="43" t="s">
        <v>140</v>
      </c>
      <c r="T40" s="42">
        <f t="shared" si="24"/>
        <v>58.244999999999997</v>
      </c>
      <c r="U40" s="42">
        <f t="shared" si="25"/>
        <v>62.272562972388172</v>
      </c>
      <c r="V40" s="42">
        <f t="shared" si="26"/>
        <v>66.544312346799984</v>
      </c>
      <c r="W40" s="42">
        <f t="shared" si="27"/>
        <v>68.792260157004819</v>
      </c>
      <c r="X40" s="42">
        <f t="shared" si="22"/>
        <v>71.493596690415302</v>
      </c>
      <c r="Y40" s="42">
        <f t="shared" si="23"/>
        <v>74.078565104347916</v>
      </c>
      <c r="Z40" s="42">
        <f t="shared" si="23"/>
        <v>76.467510161393633</v>
      </c>
      <c r="AI40" s="41"/>
      <c r="AJ40" s="41"/>
      <c r="AK40" s="41"/>
      <c r="AL40" s="41"/>
      <c r="AM40" s="41"/>
      <c r="AN40" s="41"/>
      <c r="AO40" s="41"/>
    </row>
    <row r="41" spans="1:41">
      <c r="A41" s="43" t="s">
        <v>141</v>
      </c>
      <c r="B41" s="42">
        <v>9.7362938695848946</v>
      </c>
      <c r="C41" s="42">
        <v>10.363177418721309</v>
      </c>
      <c r="D41" s="42">
        <v>11.101791816325253</v>
      </c>
      <c r="E41" s="42">
        <v>11.25746191033252</v>
      </c>
      <c r="F41" s="42">
        <v>11.554520929518596</v>
      </c>
      <c r="G41" s="42">
        <v>11.950750915473682</v>
      </c>
      <c r="H41" s="42">
        <v>12.310990230829994</v>
      </c>
      <c r="J41" s="43"/>
      <c r="K41" s="42">
        <f>INDEX(Spending_adjustments!B$3:B$17,MATCH($A41,Spending_adjustments!$A$3:$A$17,0))/1000+IFERROR(INDEX(Spending_by_stream!B$6:B$20,MATCH($A41,Spending_by_stream!$A$6:$A$20,0)),0)/1000</f>
        <v>0</v>
      </c>
      <c r="L41" s="42">
        <f>INDEX(Spending_adjustments!C$3:C$17,MATCH($A41,Spending_adjustments!$A$3:$A$17,0))/1000+IFERROR(INDEX(Spending_by_stream!C$6:C$20,MATCH($A41,Spending_by_stream!$A$6:$A$20,0)),0)/1000</f>
        <v>0</v>
      </c>
      <c r="M41" s="101">
        <f>INDEX(Spending_adjustments!D$3:D$17,MATCH($A41,Spending_adjustments!$A$3:$A$17,0))/1000+IFERROR(INDEX(Spending_by_stream!D$6:D$20,MATCH($A41,Spending_by_stream!$A$6:$A$20,0)),0)/1000</f>
        <v>0</v>
      </c>
      <c r="N41" s="42">
        <f>INDEX(Spending_adjustments!E$3:E$17,MATCH($A41,Spending_adjustments!$A$3:$A$17,0))/1000+IFERROR(INDEX(Spending_by_stream!E$6:E$20,MATCH($A41,Spending_by_stream!$A$6:$A$20,0)),0)/1000</f>
        <v>0</v>
      </c>
      <c r="O41" s="42">
        <f>INDEX(Spending_adjustments!F$3:F$17,MATCH($A41,Spending_adjustments!$A$3:$A$17,0))/1000+IFERROR(INDEX(Spending_by_stream!F$6:F$20,MATCH($A41,Spending_by_stream!$A$6:$A$20,0)),0)/1000</f>
        <v>0</v>
      </c>
      <c r="P41" s="42">
        <f>INDEX(Spending_adjustments!G$3:G$17,MATCH($A41,Spending_adjustments!$A$3:$A$17,0))/1000+IFERROR(INDEX(Spending_by_stream!G$6:G$20,MATCH($A41,Spending_by_stream!$A$6:$A$20,0)),0)/1000</f>
        <v>0</v>
      </c>
      <c r="Q41" s="42">
        <f>INDEX(Spending_adjustments!H$3:H$17,MATCH($A41,Spending_adjustments!$A$3:$A$17,0))/1000+IFERROR(INDEX(Spending_by_stream!H$6:H$20,MATCH($A41,Spending_by_stream!$A$6:$A$20,0)),0)/1000</f>
        <v>0</v>
      </c>
      <c r="S41" s="43"/>
      <c r="T41" s="42">
        <f t="shared" si="24"/>
        <v>9.7362938695848946</v>
      </c>
      <c r="U41" s="42">
        <f t="shared" si="25"/>
        <v>10.363177418721309</v>
      </c>
      <c r="V41" s="42">
        <f t="shared" si="26"/>
        <v>11.101791816325253</v>
      </c>
      <c r="W41" s="42">
        <f t="shared" si="27"/>
        <v>11.25746191033252</v>
      </c>
      <c r="X41" s="42">
        <f t="shared" si="22"/>
        <v>11.554520929518596</v>
      </c>
      <c r="Y41" s="42">
        <f t="shared" si="23"/>
        <v>11.950750915473682</v>
      </c>
      <c r="Z41" s="42">
        <f t="shared" si="23"/>
        <v>12.310990230829994</v>
      </c>
      <c r="AI41" s="41"/>
      <c r="AJ41" s="41"/>
      <c r="AK41" s="41"/>
      <c r="AL41" s="41"/>
      <c r="AM41" s="41"/>
      <c r="AN41" s="41"/>
      <c r="AO41" s="41"/>
    </row>
    <row r="42" spans="1:41">
      <c r="A42" s="43" t="s">
        <v>142</v>
      </c>
      <c r="B42" s="42">
        <v>4.0933911126499991</v>
      </c>
      <c r="C42" s="42">
        <v>4.4067532764699999</v>
      </c>
      <c r="D42" s="42">
        <v>4.0830666244799998</v>
      </c>
      <c r="E42" s="42">
        <v>4.1803320194799998</v>
      </c>
      <c r="F42" s="42">
        <v>4.2753320194799995</v>
      </c>
      <c r="G42" s="42">
        <v>4.299108055889115</v>
      </c>
      <c r="H42" s="42">
        <v>4.3232666099640991</v>
      </c>
      <c r="J42" s="43"/>
      <c r="K42" s="42">
        <f>INDEX(Spending_adjustments!B$3:B$17,MATCH($A42,Spending_adjustments!$A$3:$A$17,0))/1000+IFERROR(INDEX(Spending_by_stream!B$6:B$20,MATCH($A42,Spending_by_stream!$A$6:$A$20,0)),0)/1000</f>
        <v>0</v>
      </c>
      <c r="L42" s="42">
        <f>INDEX(Spending_adjustments!C$3:C$17,MATCH($A42,Spending_adjustments!$A$3:$A$17,0))/1000+IFERROR(INDEX(Spending_by_stream!C$6:C$20,MATCH($A42,Spending_by_stream!$A$6:$A$20,0)),0)/1000</f>
        <v>0</v>
      </c>
      <c r="M42" s="101">
        <f>INDEX(Spending_adjustments!D$3:D$17,MATCH($A42,Spending_adjustments!$A$3:$A$17,0))/1000+IFERROR(INDEX(Spending_by_stream!D$6:D$20,MATCH($A42,Spending_by_stream!$A$6:$A$20,0)),0)/1000</f>
        <v>0</v>
      </c>
      <c r="N42" s="42">
        <f>INDEX(Spending_adjustments!E$3:E$17,MATCH($A42,Spending_adjustments!$A$3:$A$17,0))/1000+IFERROR(INDEX(Spending_by_stream!E$6:E$20,MATCH($A42,Spending_by_stream!$A$6:$A$20,0)),0)/1000</f>
        <v>0</v>
      </c>
      <c r="O42" s="42">
        <f>INDEX(Spending_adjustments!F$3:F$17,MATCH($A42,Spending_adjustments!$A$3:$A$17,0))/1000+IFERROR(INDEX(Spending_by_stream!F$6:F$20,MATCH($A42,Spending_by_stream!$A$6:$A$20,0)),0)/1000</f>
        <v>0</v>
      </c>
      <c r="P42" s="42">
        <f>INDEX(Spending_adjustments!G$3:G$17,MATCH($A42,Spending_adjustments!$A$3:$A$17,0))/1000+IFERROR(INDEX(Spending_by_stream!G$6:G$20,MATCH($A42,Spending_by_stream!$A$6:$A$20,0)),0)/1000</f>
        <v>0</v>
      </c>
      <c r="Q42" s="42">
        <f>INDEX(Spending_adjustments!H$3:H$17,MATCH($A42,Spending_adjustments!$A$3:$A$17,0))/1000+IFERROR(INDEX(Spending_by_stream!H$6:H$20,MATCH($A42,Spending_by_stream!$A$6:$A$20,0)),0)/1000</f>
        <v>0</v>
      </c>
      <c r="S42" s="43"/>
      <c r="T42" s="42">
        <f t="shared" si="24"/>
        <v>4.0933911126499991</v>
      </c>
      <c r="U42" s="42">
        <f t="shared" si="25"/>
        <v>4.4067532764699999</v>
      </c>
      <c r="V42" s="42">
        <f t="shared" si="26"/>
        <v>4.0830666244799998</v>
      </c>
      <c r="W42" s="42">
        <f t="shared" si="27"/>
        <v>4.1803320194799998</v>
      </c>
      <c r="X42" s="42">
        <f t="shared" si="22"/>
        <v>4.2753320194799995</v>
      </c>
      <c r="Y42" s="42">
        <f t="shared" si="23"/>
        <v>4.299108055889115</v>
      </c>
      <c r="Z42" s="42">
        <f t="shared" si="23"/>
        <v>4.3232666099640991</v>
      </c>
      <c r="AI42" s="41"/>
      <c r="AJ42" s="41"/>
      <c r="AK42" s="41"/>
      <c r="AL42" s="41"/>
      <c r="AM42" s="41"/>
      <c r="AN42" s="41"/>
      <c r="AO42" s="41"/>
    </row>
    <row r="43" spans="1:41">
      <c r="A43" s="43" t="s">
        <v>143</v>
      </c>
      <c r="B43" s="42">
        <v>9.9575582841807506</v>
      </c>
      <c r="C43" s="42">
        <v>9.023704936737694</v>
      </c>
      <c r="D43" s="42">
        <v>8.4580388643770927</v>
      </c>
      <c r="E43" s="42">
        <v>8.082199375208619</v>
      </c>
      <c r="F43" s="42">
        <v>7.9557709118904647</v>
      </c>
      <c r="G43" s="42">
        <v>7.9579157267932468</v>
      </c>
      <c r="H43" s="42">
        <v>7.9523435985461015</v>
      </c>
      <c r="J43" s="43" t="s">
        <v>143</v>
      </c>
      <c r="K43" s="42">
        <f>INDEX(Spending_adjustments!B$3:B$17,MATCH($A43,Spending_adjustments!$A$3:$A$17,0))/1000+IFERROR(INDEX(Spending_by_stream!B$6:B$20,MATCH($A43,Spending_by_stream!$A$6:$A$20,0)),0)/1000</f>
        <v>0</v>
      </c>
      <c r="L43" s="42">
        <f>INDEX(Spending_adjustments!C$3:C$17,MATCH($A43,Spending_adjustments!$A$3:$A$17,0))/1000+IFERROR(INDEX(Spending_by_stream!C$6:C$20,MATCH($A43,Spending_by_stream!$A$6:$A$20,0)),0)/1000</f>
        <v>0</v>
      </c>
      <c r="M43" s="101">
        <f>INDEX(Spending_adjustments!D$3:D$17,MATCH($A43,Spending_adjustments!$A$3:$A$17,0))/1000+IFERROR(INDEX(Spending_by_stream!D$6:D$20,MATCH($A43,Spending_by_stream!$A$6:$A$20,0)),0)/1000</f>
        <v>0</v>
      </c>
      <c r="N43" s="42">
        <f>INDEX(Spending_adjustments!E$3:E$17,MATCH($A43,Spending_adjustments!$A$3:$A$17,0))/1000+IFERROR(INDEX(Spending_by_stream!E$6:E$20,MATCH($A43,Spending_by_stream!$A$6:$A$20,0)),0)/1000</f>
        <v>0</v>
      </c>
      <c r="O43" s="42">
        <f>INDEX(Spending_adjustments!F$3:F$17,MATCH($A43,Spending_adjustments!$A$3:$A$17,0))/1000+IFERROR(INDEX(Spending_by_stream!F$6:F$20,MATCH($A43,Spending_by_stream!$A$6:$A$20,0)),0)/1000</f>
        <v>0</v>
      </c>
      <c r="P43" s="42">
        <f>INDEX(Spending_adjustments!G$3:G$17,MATCH($A43,Spending_adjustments!$A$3:$A$17,0))/1000+IFERROR(INDEX(Spending_by_stream!G$6:G$20,MATCH($A43,Spending_by_stream!$A$6:$A$20,0)),0)/1000</f>
        <v>0</v>
      </c>
      <c r="Q43" s="42">
        <f>INDEX(Spending_adjustments!H$3:H$17,MATCH($A43,Spending_adjustments!$A$3:$A$17,0))/1000+IFERROR(INDEX(Spending_by_stream!H$6:H$20,MATCH($A43,Spending_by_stream!$A$6:$A$20,0)),0)/1000</f>
        <v>0</v>
      </c>
      <c r="S43" s="43" t="s">
        <v>143</v>
      </c>
      <c r="T43" s="42">
        <f t="shared" si="24"/>
        <v>9.9575582841807506</v>
      </c>
      <c r="U43" s="42">
        <f t="shared" si="25"/>
        <v>9.023704936737694</v>
      </c>
      <c r="V43" s="42">
        <f t="shared" si="26"/>
        <v>8.4580388643770927</v>
      </c>
      <c r="W43" s="42">
        <f t="shared" si="27"/>
        <v>8.082199375208619</v>
      </c>
      <c r="X43" s="42">
        <f t="shared" si="22"/>
        <v>7.9557709118904647</v>
      </c>
      <c r="Y43" s="42">
        <f t="shared" si="23"/>
        <v>7.9579157267932468</v>
      </c>
      <c r="Z43" s="42">
        <f t="shared" si="23"/>
        <v>7.9523435985461015</v>
      </c>
      <c r="AI43" s="41"/>
      <c r="AJ43" s="41"/>
      <c r="AK43" s="41"/>
      <c r="AL43" s="41"/>
      <c r="AM43" s="41"/>
      <c r="AN43" s="41"/>
      <c r="AO43" s="41"/>
    </row>
    <row r="44" spans="1:41">
      <c r="A44" s="43" t="s">
        <v>144</v>
      </c>
      <c r="B44" s="42">
        <f>B50-B31-B32-B35-B36-B39-B40-B47-B48-B41-B42</f>
        <v>84.33403212224836</v>
      </c>
      <c r="C44" s="42">
        <f t="shared" ref="C44:H44" si="28">C50-C31-C32-C35-C36-C39-C40-C47-C48-C41-C42</f>
        <v>71.445615866737654</v>
      </c>
      <c r="D44" s="42">
        <f t="shared" si="28"/>
        <v>73.840732339454163</v>
      </c>
      <c r="E44" s="42">
        <f t="shared" si="28"/>
        <v>73.390827817961139</v>
      </c>
      <c r="F44" s="42">
        <f t="shared" si="28"/>
        <v>74.693466302901783</v>
      </c>
      <c r="G44" s="42">
        <f t="shared" si="28"/>
        <v>76.452785629372528</v>
      </c>
      <c r="H44" s="42">
        <f t="shared" si="28"/>
        <v>77.834376572580254</v>
      </c>
      <c r="J44" s="43" t="s">
        <v>144</v>
      </c>
      <c r="K44" s="42">
        <f>INDEX(Spending_adjustments!B$3:B$17,MATCH($A44,Spending_adjustments!$A$3:$A$17,0))/1000+IFERROR(INDEX(Spending_by_stream!B$6:B$20,MATCH($A44,Spending_by_stream!$A$6:$A$20,0)),0)/1000</f>
        <v>0</v>
      </c>
      <c r="L44" s="42">
        <f>INDEX(Spending_adjustments!C$3:C$17,MATCH($A44,Spending_adjustments!$A$3:$A$17,0))/1000+IFERROR(INDEX(Spending_by_stream!C$6:C$20,MATCH($A44,Spending_by_stream!$A$6:$A$20,0)),0)/1000</f>
        <v>0</v>
      </c>
      <c r="M44" s="101">
        <f>INDEX(Spending_adjustments!D$3:D$17,MATCH($A44,Spending_adjustments!$A$3:$A$17,0))/1000+IFERROR(INDEX(Spending_by_stream!D$6:D$20,MATCH($A44,Spending_by_stream!$A$6:$A$20,0)),0)/1000</f>
        <v>0</v>
      </c>
      <c r="N44" s="42">
        <f>INDEX(Spending_adjustments!E$3:E$17,MATCH($A44,Spending_adjustments!$A$3:$A$17,0))/1000+IFERROR(INDEX(Spending_by_stream!E$6:E$20,MATCH($A44,Spending_by_stream!$A$6:$A$20,0)),0)/1000</f>
        <v>0</v>
      </c>
      <c r="O44" s="42">
        <f>INDEX(Spending_adjustments!F$3:F$17,MATCH($A44,Spending_adjustments!$A$3:$A$17,0))/1000+IFERROR(INDEX(Spending_by_stream!F$6:F$20,MATCH($A44,Spending_by_stream!$A$6:$A$20,0)),0)/1000</f>
        <v>0</v>
      </c>
      <c r="P44" s="42">
        <f>INDEX(Spending_adjustments!G$3:G$17,MATCH($A44,Spending_adjustments!$A$3:$A$17,0))/1000+IFERROR(INDEX(Spending_by_stream!G$6:G$20,MATCH($A44,Spending_by_stream!$A$6:$A$20,0)),0)/1000</f>
        <v>0</v>
      </c>
      <c r="Q44" s="42">
        <f>INDEX(Spending_adjustments!H$3:H$17,MATCH($A44,Spending_adjustments!$A$3:$A$17,0))/1000+IFERROR(INDEX(Spending_by_stream!H$6:H$20,MATCH($A44,Spending_by_stream!$A$6:$A$20,0)),0)/1000</f>
        <v>0</v>
      </c>
      <c r="S44" s="43" t="s">
        <v>144</v>
      </c>
      <c r="T44" s="42">
        <f t="shared" si="24"/>
        <v>84.33403212224836</v>
      </c>
      <c r="U44" s="42">
        <f t="shared" si="25"/>
        <v>71.445615866737654</v>
      </c>
      <c r="V44" s="42">
        <f t="shared" si="26"/>
        <v>73.840732339454163</v>
      </c>
      <c r="W44" s="42">
        <f t="shared" si="27"/>
        <v>73.390827817961139</v>
      </c>
      <c r="X44" s="42">
        <f t="shared" si="22"/>
        <v>74.693466302901783</v>
      </c>
      <c r="Y44" s="42">
        <f t="shared" si="23"/>
        <v>76.452785629372528</v>
      </c>
      <c r="Z44" s="42">
        <f t="shared" si="23"/>
        <v>77.834376572580254</v>
      </c>
      <c r="AI44" s="41"/>
      <c r="AJ44" s="41"/>
      <c r="AK44" s="41"/>
      <c r="AL44" s="41"/>
      <c r="AM44" s="41"/>
      <c r="AN44" s="41"/>
      <c r="AO44" s="41"/>
    </row>
    <row r="45" spans="1:41">
      <c r="A45" s="43" t="s">
        <v>145</v>
      </c>
      <c r="B45" s="42">
        <f>B51-B33-B34-B37-B38-B43</f>
        <v>1.0403364193526539</v>
      </c>
      <c r="C45" s="42">
        <f t="shared" ref="C45:H45" si="29">C51-C33-C34-C37-C38-C43</f>
        <v>4.1248793332468932</v>
      </c>
      <c r="D45" s="42">
        <f t="shared" si="29"/>
        <v>7.1714421709686391</v>
      </c>
      <c r="E45" s="42">
        <f t="shared" si="29"/>
        <v>5.0789788412013657</v>
      </c>
      <c r="F45" s="42">
        <f t="shared" si="29"/>
        <v>3.9155254972871063</v>
      </c>
      <c r="G45" s="42">
        <f t="shared" si="29"/>
        <v>3.3778099769406316</v>
      </c>
      <c r="H45" s="42">
        <f t="shared" si="29"/>
        <v>3.1848617957825445</v>
      </c>
      <c r="J45" s="43" t="s">
        <v>145</v>
      </c>
      <c r="K45" s="42">
        <f>INDEX(Spending_adjustments!B$3:B$17,MATCH($A45,Spending_adjustments!$A$3:$A$17,0))/1000+IFERROR(INDEX(Spending_by_stream!B$6:B$20,MATCH($A45,Spending_by_stream!$A$6:$A$20,0)),0)/1000</f>
        <v>0</v>
      </c>
      <c r="L45" s="42">
        <f>INDEX(Spending_adjustments!C$3:C$17,MATCH($A45,Spending_adjustments!$A$3:$A$17,0))/1000+IFERROR(INDEX(Spending_by_stream!C$6:C$20,MATCH($A45,Spending_by_stream!$A$6:$A$20,0)),0)/1000</f>
        <v>0</v>
      </c>
      <c r="M45" s="101">
        <f>INDEX(Spending_adjustments!D$3:D$17,MATCH($A45,Spending_adjustments!$A$3:$A$17,0))/1000+IFERROR(INDEX(Spending_by_stream!D$6:D$20,MATCH($A45,Spending_by_stream!$A$6:$A$20,0)),0)/1000</f>
        <v>0</v>
      </c>
      <c r="N45" s="42">
        <f>INDEX(Spending_adjustments!E$3:E$17,MATCH($A45,Spending_adjustments!$A$3:$A$17,0))/1000+IFERROR(INDEX(Spending_by_stream!E$6:E$20,MATCH($A45,Spending_by_stream!$A$6:$A$20,0)),0)/1000</f>
        <v>0</v>
      </c>
      <c r="O45" s="42">
        <f>INDEX(Spending_adjustments!F$3:F$17,MATCH($A45,Spending_adjustments!$A$3:$A$17,0))/1000+IFERROR(INDEX(Spending_by_stream!F$6:F$20,MATCH($A45,Spending_by_stream!$A$6:$A$20,0)),0)/1000</f>
        <v>0</v>
      </c>
      <c r="P45" s="42">
        <f>INDEX(Spending_adjustments!G$3:G$17,MATCH($A45,Spending_adjustments!$A$3:$A$17,0))/1000+IFERROR(INDEX(Spending_by_stream!G$6:G$20,MATCH($A45,Spending_by_stream!$A$6:$A$20,0)),0)/1000</f>
        <v>0</v>
      </c>
      <c r="Q45" s="42">
        <f>INDEX(Spending_adjustments!H$3:H$17,MATCH($A45,Spending_adjustments!$A$3:$A$17,0))/1000+IFERROR(INDEX(Spending_by_stream!H$6:H$20,MATCH($A45,Spending_by_stream!$A$6:$A$20,0)),0)/1000</f>
        <v>0</v>
      </c>
      <c r="S45" s="43" t="s">
        <v>145</v>
      </c>
      <c r="T45" s="42">
        <f t="shared" si="24"/>
        <v>1.0403364193526539</v>
      </c>
      <c r="U45" s="42">
        <f t="shared" si="25"/>
        <v>4.1248793332468932</v>
      </c>
      <c r="V45" s="42">
        <f t="shared" si="26"/>
        <v>7.1714421709686391</v>
      </c>
      <c r="W45" s="42">
        <f t="shared" si="27"/>
        <v>5.0789788412013657</v>
      </c>
      <c r="X45" s="42">
        <f t="shared" si="22"/>
        <v>3.9155254972871063</v>
      </c>
      <c r="Y45" s="42">
        <f t="shared" si="23"/>
        <v>3.3778099769406316</v>
      </c>
      <c r="Z45" s="42">
        <f t="shared" si="23"/>
        <v>3.1848617957825445</v>
      </c>
      <c r="AI45" s="41"/>
      <c r="AJ45" s="41"/>
      <c r="AK45" s="41"/>
      <c r="AL45" s="41"/>
      <c r="AM45" s="41"/>
      <c r="AN45" s="41"/>
      <c r="AO45" s="41"/>
    </row>
    <row r="46" spans="1:41">
      <c r="A46" s="44" t="s">
        <v>146</v>
      </c>
      <c r="B46" s="41">
        <f>SUM(B31:B45)</f>
        <v>1122.7039999999995</v>
      </c>
      <c r="C46" s="41">
        <f t="shared" ref="C46:H46" si="30">SUM(C31:C45)</f>
        <v>1172.8399718432411</v>
      </c>
      <c r="D46" s="41">
        <f t="shared" si="30"/>
        <v>1235.4440402813168</v>
      </c>
      <c r="E46" s="41">
        <f t="shared" si="30"/>
        <v>1277.5656175836762</v>
      </c>
      <c r="F46" s="41">
        <f t="shared" si="30"/>
        <v>1312.4298740532649</v>
      </c>
      <c r="G46" s="41">
        <f t="shared" si="30"/>
        <v>1346.6758389067577</v>
      </c>
      <c r="H46" s="41">
        <f t="shared" si="30"/>
        <v>1386.9438586361416</v>
      </c>
      <c r="J46" s="44" t="s">
        <v>146</v>
      </c>
      <c r="K46" s="42">
        <f t="shared" ref="K46:O46" si="31">SUM(K31:K45)</f>
        <v>0</v>
      </c>
      <c r="L46" s="42">
        <f t="shared" si="31"/>
        <v>1.2477995131854993E-14</v>
      </c>
      <c r="M46" s="101">
        <f t="shared" si="31"/>
        <v>1.2848332106630899E-14</v>
      </c>
      <c r="N46" s="42">
        <f t="shared" si="31"/>
        <v>1.3229660388378552E-14</v>
      </c>
      <c r="O46" s="42">
        <f t="shared" si="31"/>
        <v>1.362230619035014E-14</v>
      </c>
      <c r="P46" s="42">
        <f t="shared" ref="P46:Q46" si="32">SUM(P31:P45)</f>
        <v>1.4198277173818659E-14</v>
      </c>
      <c r="Q46" s="42">
        <f t="shared" si="32"/>
        <v>-3.8911397336405769E-16</v>
      </c>
      <c r="S46" s="44" t="s">
        <v>146</v>
      </c>
      <c r="T46" s="41">
        <f t="shared" si="18"/>
        <v>1122.7039999999995</v>
      </c>
      <c r="U46" s="41">
        <f t="shared" si="19"/>
        <v>1172.8399718432411</v>
      </c>
      <c r="V46" s="41">
        <f t="shared" si="20"/>
        <v>1235.4440402813168</v>
      </c>
      <c r="W46" s="41">
        <f t="shared" si="21"/>
        <v>1277.5656175836762</v>
      </c>
      <c r="X46" s="41">
        <f t="shared" si="22"/>
        <v>1312.4298740532649</v>
      </c>
      <c r="Y46" s="41">
        <f t="shared" si="23"/>
        <v>1346.6758389067577</v>
      </c>
      <c r="Z46" s="41">
        <f t="shared" si="23"/>
        <v>1386.9438586361416</v>
      </c>
      <c r="AB46" s="41"/>
      <c r="AC46" s="41"/>
      <c r="AD46" s="41"/>
      <c r="AE46" s="41"/>
      <c r="AF46" s="41"/>
      <c r="AG46" s="41"/>
      <c r="AH46" s="41"/>
      <c r="AI46" s="41"/>
      <c r="AJ46" s="41"/>
      <c r="AK46" s="41"/>
      <c r="AL46" s="41"/>
      <c r="AM46" s="41"/>
      <c r="AN46" s="41"/>
      <c r="AO46" s="41"/>
    </row>
    <row r="47" spans="1:41">
      <c r="A47" s="43" t="s">
        <v>147</v>
      </c>
      <c r="B47" s="42">
        <v>106.738</v>
      </c>
      <c r="C47" s="42">
        <v>105.20659313166496</v>
      </c>
      <c r="D47" s="42">
        <v>111.21396885716256</v>
      </c>
      <c r="E47" s="42">
        <v>111.37396585669073</v>
      </c>
      <c r="F47" s="42">
        <v>117.86186639156108</v>
      </c>
      <c r="G47" s="42">
        <v>124.24082104834943</v>
      </c>
      <c r="H47" s="42">
        <v>131.57703554215198</v>
      </c>
      <c r="J47" s="43" t="s">
        <v>147</v>
      </c>
      <c r="K47" s="42">
        <f>Debt_interest_effects!C3/1000+Debt_interest_adjustments!B3/1000</f>
        <v>0</v>
      </c>
      <c r="L47" s="42">
        <f>Debt_interest_effects!D3/1000+Debt_interest_adjustments!C3/1000</f>
        <v>0</v>
      </c>
      <c r="M47" s="101">
        <f>Debt_interest_effects!E3/1000+Debt_interest_adjustments!D3/1000</f>
        <v>0</v>
      </c>
      <c r="N47" s="42">
        <f>Debt_interest_effects!F3/1000+Debt_interest_adjustments!E3/1000</f>
        <v>0</v>
      </c>
      <c r="O47" s="42">
        <f>Debt_interest_effects!G3/1000+Debt_interest_adjustments!F3/1000</f>
        <v>0</v>
      </c>
      <c r="P47" s="42">
        <f>Debt_interest_effects!H3/1000+Debt_interest_adjustments!G3/1000</f>
        <v>0</v>
      </c>
      <c r="Q47" s="42">
        <f>Debt_interest_effects!I3/1000+Debt_interest_adjustments!H3/1000</f>
        <v>0</v>
      </c>
      <c r="S47" s="43" t="s">
        <v>147</v>
      </c>
      <c r="T47" s="42">
        <f t="shared" si="18"/>
        <v>106.738</v>
      </c>
      <c r="U47" s="42">
        <f t="shared" si="19"/>
        <v>105.20659313166496</v>
      </c>
      <c r="V47" s="42">
        <f t="shared" si="20"/>
        <v>111.21396885716256</v>
      </c>
      <c r="W47" s="42">
        <f t="shared" si="21"/>
        <v>111.37396585669073</v>
      </c>
      <c r="X47" s="42">
        <f t="shared" si="22"/>
        <v>117.86186639156108</v>
      </c>
      <c r="Y47" s="42">
        <f t="shared" si="23"/>
        <v>124.24082104834943</v>
      </c>
      <c r="Z47" s="42">
        <f t="shared" si="23"/>
        <v>131.57703554215198</v>
      </c>
      <c r="AI47" s="41"/>
      <c r="AJ47" s="41"/>
      <c r="AK47" s="41"/>
      <c r="AL47" s="41"/>
      <c r="AM47" s="41"/>
      <c r="AN47" s="41"/>
      <c r="AO47" s="41"/>
    </row>
    <row r="48" spans="1:41">
      <c r="A48" s="43" t="s">
        <v>148</v>
      </c>
      <c r="B48" s="42">
        <v>0.49399999999999999</v>
      </c>
      <c r="C48" s="42">
        <v>0.51200000000000001</v>
      </c>
      <c r="D48" s="42">
        <v>0.52800000000000002</v>
      </c>
      <c r="E48" s="42">
        <v>0.52800000000000002</v>
      </c>
      <c r="F48" s="42">
        <v>0.52800000000000002</v>
      </c>
      <c r="G48" s="42">
        <v>0.52800000000000002</v>
      </c>
      <c r="H48" s="42">
        <v>0.52800000000000002</v>
      </c>
      <c r="J48" s="43" t="s">
        <v>148</v>
      </c>
      <c r="K48" s="42">
        <f>Debt_interest_adjustments!B4/1000</f>
        <v>0</v>
      </c>
      <c r="L48" s="42">
        <f>Debt_interest_adjustments!C4/1000</f>
        <v>0</v>
      </c>
      <c r="M48" s="101">
        <f>Debt_interest_adjustments!D4/1000</f>
        <v>0</v>
      </c>
      <c r="N48" s="42">
        <f>Debt_interest_adjustments!E4/1000</f>
        <v>0</v>
      </c>
      <c r="O48" s="42">
        <f>Debt_interest_adjustments!F4/1000</f>
        <v>0</v>
      </c>
      <c r="P48" s="42">
        <f>Debt_interest_adjustments!G4/1000</f>
        <v>0</v>
      </c>
      <c r="Q48" s="42">
        <f>Debt_interest_adjustments!H4/1000</f>
        <v>0</v>
      </c>
      <c r="S48" s="43" t="s">
        <v>148</v>
      </c>
      <c r="T48" s="42">
        <f t="shared" si="18"/>
        <v>0.49399999999999999</v>
      </c>
      <c r="U48" s="42">
        <f t="shared" si="19"/>
        <v>0.51200000000000001</v>
      </c>
      <c r="V48" s="42">
        <f t="shared" si="20"/>
        <v>0.52800000000000002</v>
      </c>
      <c r="W48" s="42">
        <f t="shared" si="21"/>
        <v>0.52800000000000002</v>
      </c>
      <c r="X48" s="42">
        <f t="shared" si="22"/>
        <v>0.52800000000000002</v>
      </c>
      <c r="Y48" s="42">
        <f t="shared" si="23"/>
        <v>0.52800000000000002</v>
      </c>
      <c r="Z48" s="42">
        <f t="shared" si="23"/>
        <v>0.52800000000000002</v>
      </c>
      <c r="AI48" s="41"/>
      <c r="AJ48" s="41"/>
      <c r="AK48" s="41"/>
      <c r="AL48" s="41"/>
      <c r="AM48" s="41"/>
      <c r="AN48" s="41"/>
      <c r="AO48" s="41"/>
    </row>
    <row r="49" spans="1:41">
      <c r="K49" s="42"/>
      <c r="L49" s="42"/>
      <c r="M49" s="42"/>
      <c r="N49" s="42"/>
      <c r="O49" s="42"/>
      <c r="P49" s="42"/>
      <c r="Q49" s="42"/>
      <c r="AI49" s="41"/>
      <c r="AJ49" s="41"/>
      <c r="AK49" s="41"/>
      <c r="AL49" s="41"/>
      <c r="AM49" s="41"/>
      <c r="AN49" s="41"/>
      <c r="AO49" s="41"/>
    </row>
    <row r="50" spans="1:41">
      <c r="A50" s="34" t="s">
        <v>149</v>
      </c>
      <c r="B50" s="41">
        <v>1092.9916072749297</v>
      </c>
      <c r="C50" s="41">
        <v>1132.4971322376468</v>
      </c>
      <c r="D50" s="41">
        <v>1191.5268034794528</v>
      </c>
      <c r="E50" s="41">
        <v>1229.3290171187584</v>
      </c>
      <c r="F50" s="41">
        <v>1265.5331037783708</v>
      </c>
      <c r="G50" s="41">
        <v>1305.2623053194513</v>
      </c>
      <c r="H50" s="41">
        <v>1351.1646795161889</v>
      </c>
      <c r="J50" s="34" t="s">
        <v>149</v>
      </c>
      <c r="K50" s="42">
        <f>K31+K32+K35+K36+K39+K40+K44+K47+K48+K41+K42</f>
        <v>0</v>
      </c>
      <c r="L50" s="42">
        <f t="shared" ref="L50:O50" si="33">L31+L32+L35+L36+L39+L40+L44+L47+L48+L41+L42</f>
        <v>1.2477995131854993E-14</v>
      </c>
      <c r="M50" s="42">
        <f t="shared" si="33"/>
        <v>1.2848332106630899E-14</v>
      </c>
      <c r="N50" s="42">
        <f t="shared" si="33"/>
        <v>1.3229660388378552E-14</v>
      </c>
      <c r="O50" s="42">
        <f t="shared" si="33"/>
        <v>1.362230619035014E-14</v>
      </c>
      <c r="P50" s="42">
        <f t="shared" ref="P50:Q50" si="34">P31+P32+P35+P36+P39+P40+P44+P47+P48+P41+P42</f>
        <v>1.4198277173818659E-14</v>
      </c>
      <c r="Q50" s="42">
        <f t="shared" si="34"/>
        <v>-3.8911397336405769E-16</v>
      </c>
      <c r="S50" s="34" t="s">
        <v>149</v>
      </c>
      <c r="T50" s="41">
        <f t="shared" ref="T50:Z53" si="35">B50+K50</f>
        <v>1092.9916072749297</v>
      </c>
      <c r="U50" s="41">
        <f t="shared" si="35"/>
        <v>1132.4971322376468</v>
      </c>
      <c r="V50" s="41">
        <f t="shared" si="35"/>
        <v>1191.5268034794528</v>
      </c>
      <c r="W50" s="41">
        <f t="shared" si="35"/>
        <v>1229.3290171187584</v>
      </c>
      <c r="X50" s="41">
        <f t="shared" si="35"/>
        <v>1265.5331037783708</v>
      </c>
      <c r="Y50" s="41">
        <f t="shared" si="35"/>
        <v>1305.2623053194513</v>
      </c>
      <c r="Z50" s="41">
        <f t="shared" si="35"/>
        <v>1351.1646795161889</v>
      </c>
    </row>
    <row r="51" spans="1:41">
      <c r="A51" s="34" t="s">
        <v>150</v>
      </c>
      <c r="B51" s="42">
        <v>136.94439272507</v>
      </c>
      <c r="C51" s="42">
        <v>146.06143273725939</v>
      </c>
      <c r="D51" s="42">
        <v>155.65920565902633</v>
      </c>
      <c r="E51" s="42">
        <v>160.13856632160861</v>
      </c>
      <c r="F51" s="42">
        <v>165.28663666645511</v>
      </c>
      <c r="G51" s="42">
        <v>166.18235463565583</v>
      </c>
      <c r="H51" s="42">
        <v>167.88421466210428</v>
      </c>
      <c r="J51" s="34" t="s">
        <v>150</v>
      </c>
      <c r="K51" s="42">
        <f t="shared" ref="K51:P51" si="36">K33+K34+K37+K38+K43+K45</f>
        <v>0</v>
      </c>
      <c r="L51" s="42">
        <f t="shared" si="36"/>
        <v>0</v>
      </c>
      <c r="M51" s="42">
        <f t="shared" si="36"/>
        <v>0</v>
      </c>
      <c r="N51" s="42">
        <f t="shared" si="36"/>
        <v>0</v>
      </c>
      <c r="O51" s="42">
        <f t="shared" si="36"/>
        <v>0</v>
      </c>
      <c r="P51" s="42">
        <f t="shared" si="36"/>
        <v>0</v>
      </c>
      <c r="Q51" s="42">
        <f t="shared" ref="Q51" si="37">Q33+Q34+Q37+Q38+Q43+Q45</f>
        <v>0</v>
      </c>
      <c r="S51" s="34" t="s">
        <v>150</v>
      </c>
      <c r="T51" s="42">
        <f t="shared" si="35"/>
        <v>136.94439272507</v>
      </c>
      <c r="U51" s="42">
        <f t="shared" si="35"/>
        <v>146.06143273725939</v>
      </c>
      <c r="V51" s="42">
        <f t="shared" si="35"/>
        <v>155.65920565902633</v>
      </c>
      <c r="W51" s="42">
        <f t="shared" si="35"/>
        <v>160.13856632160861</v>
      </c>
      <c r="X51" s="42">
        <f t="shared" si="35"/>
        <v>165.28663666645511</v>
      </c>
      <c r="Y51" s="42">
        <f t="shared" si="35"/>
        <v>166.18235463565583</v>
      </c>
      <c r="Z51" s="42">
        <f t="shared" si="35"/>
        <v>167.88421466210428</v>
      </c>
    </row>
    <row r="52" spans="1:41">
      <c r="A52" s="34" t="s">
        <v>151</v>
      </c>
      <c r="B52" s="42">
        <v>-65.234999999999999</v>
      </c>
      <c r="C52" s="42">
        <v>-69.411837584240175</v>
      </c>
      <c r="D52" s="42">
        <v>-74.112541213245251</v>
      </c>
      <c r="E52" s="42">
        <v>-76.396365678357057</v>
      </c>
      <c r="F52" s="42">
        <v>-79.11977974279371</v>
      </c>
      <c r="G52" s="42">
        <v>-81.638246628268689</v>
      </c>
      <c r="H52" s="42">
        <v>-83.91020247899975</v>
      </c>
      <c r="J52" s="34" t="s">
        <v>151</v>
      </c>
      <c r="K52" s="42">
        <v>0</v>
      </c>
      <c r="L52" s="42">
        <v>0</v>
      </c>
      <c r="M52" s="42">
        <v>0</v>
      </c>
      <c r="N52" s="42">
        <v>0</v>
      </c>
      <c r="O52" s="42">
        <v>0</v>
      </c>
      <c r="P52" s="42">
        <v>0</v>
      </c>
      <c r="Q52" s="42">
        <v>0</v>
      </c>
      <c r="S52" s="34" t="s">
        <v>151</v>
      </c>
      <c r="T52" s="42">
        <f t="shared" si="35"/>
        <v>-65.234999999999999</v>
      </c>
      <c r="U52" s="42">
        <f t="shared" si="35"/>
        <v>-69.411837584240175</v>
      </c>
      <c r="V52" s="42">
        <f t="shared" si="35"/>
        <v>-74.112541213245251</v>
      </c>
      <c r="W52" s="42">
        <f t="shared" si="35"/>
        <v>-76.396365678357057</v>
      </c>
      <c r="X52" s="42">
        <f t="shared" si="35"/>
        <v>-79.11977974279371</v>
      </c>
      <c r="Y52" s="42">
        <f t="shared" si="35"/>
        <v>-81.638246628268689</v>
      </c>
      <c r="Z52" s="42">
        <f t="shared" si="35"/>
        <v>-83.91020247899975</v>
      </c>
    </row>
    <row r="53" spans="1:41">
      <c r="A53" s="34" t="s">
        <v>152</v>
      </c>
      <c r="B53" s="42">
        <f>B51+B52</f>
        <v>71.709392725070003</v>
      </c>
      <c r="C53" s="42">
        <f t="shared" ref="C53:H53" si="38">C51+C52</f>
        <v>76.64959515301922</v>
      </c>
      <c r="D53" s="42">
        <f t="shared" si="38"/>
        <v>81.546664445781076</v>
      </c>
      <c r="E53" s="42">
        <f t="shared" si="38"/>
        <v>83.74220064325155</v>
      </c>
      <c r="F53" s="42">
        <f t="shared" si="38"/>
        <v>86.166856923661399</v>
      </c>
      <c r="G53" s="42">
        <f t="shared" si="38"/>
        <v>84.544108007387138</v>
      </c>
      <c r="H53" s="42">
        <f t="shared" si="38"/>
        <v>83.974012183104534</v>
      </c>
      <c r="J53" s="34" t="s">
        <v>152</v>
      </c>
      <c r="K53" s="42">
        <f t="shared" ref="K53:Q53" si="39">K51+K52</f>
        <v>0</v>
      </c>
      <c r="L53" s="42">
        <f t="shared" si="39"/>
        <v>0</v>
      </c>
      <c r="M53" s="42">
        <f t="shared" si="39"/>
        <v>0</v>
      </c>
      <c r="N53" s="42">
        <f t="shared" si="39"/>
        <v>0</v>
      </c>
      <c r="O53" s="42">
        <f t="shared" si="39"/>
        <v>0</v>
      </c>
      <c r="P53" s="42">
        <f t="shared" si="39"/>
        <v>0</v>
      </c>
      <c r="Q53" s="42">
        <f t="shared" si="39"/>
        <v>0</v>
      </c>
      <c r="S53" s="34" t="s">
        <v>152</v>
      </c>
      <c r="T53" s="42">
        <f t="shared" si="35"/>
        <v>71.709392725070003</v>
      </c>
      <c r="U53" s="42">
        <f t="shared" si="35"/>
        <v>76.64959515301922</v>
      </c>
      <c r="V53" s="42">
        <f t="shared" si="35"/>
        <v>81.546664445781076</v>
      </c>
      <c r="W53" s="42">
        <f t="shared" si="35"/>
        <v>83.74220064325155</v>
      </c>
      <c r="X53" s="42">
        <f t="shared" si="35"/>
        <v>86.166856923661399</v>
      </c>
      <c r="Y53" s="42">
        <f t="shared" si="35"/>
        <v>84.544108007387138</v>
      </c>
      <c r="Z53" s="42">
        <f t="shared" si="35"/>
        <v>83.974012183104534</v>
      </c>
    </row>
  </sheetData>
  <phoneticPr fontId="26" type="noConversion"/>
  <hyperlinks>
    <hyperlink ref="A1" location="Notes!A1" display="Back to contents" xr:uid="{260AEE82-D6EB-423F-AB66-60C98C136D66}"/>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16D986-24AC-4153-AD8A-EA732D76805F}">
  <dimension ref="A1"/>
  <sheetViews>
    <sheetView showGridLines="0" topLeftCell="A22" zoomScaleNormal="100" workbookViewId="0">
      <selection activeCell="V37" sqref="V37"/>
    </sheetView>
  </sheetViews>
  <sheetFormatPr defaultColWidth="8.7109375" defaultRowHeight="12"/>
  <cols>
    <col min="1" max="1" width="9.5703125" style="34" customWidth="1"/>
    <col min="2" max="16384" width="8.7109375" style="34"/>
  </cols>
  <sheetData>
    <row r="1" spans="1:1">
      <c r="A1" s="1" t="s">
        <v>40</v>
      </c>
    </row>
  </sheetData>
  <hyperlinks>
    <hyperlink ref="A1" location="Notes!A1" display="Back to contents" xr:uid="{46DE9A87-F6D8-4BB1-920B-423CFC1CA206}"/>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4AA2B9-48F5-45C4-967E-DF06D6BF6183}">
  <dimension ref="A1:AA36"/>
  <sheetViews>
    <sheetView showGridLines="0" zoomScaleNormal="100" workbookViewId="0">
      <pane xSplit="1" ySplit="2" topLeftCell="B3" activePane="bottomRight" state="frozen"/>
      <selection pane="bottomRight" activeCell="G41" sqref="G41"/>
      <selection pane="bottomLeft" activeCell="S27" sqref="S27"/>
      <selection pane="topRight" activeCell="S27" sqref="S27"/>
    </sheetView>
  </sheetViews>
  <sheetFormatPr defaultColWidth="8.85546875" defaultRowHeight="12"/>
  <cols>
    <col min="1" max="1" width="43.140625" style="34" bestFit="1" customWidth="1"/>
    <col min="2" max="9" width="8.85546875" style="34"/>
    <col min="10" max="10" width="36.140625" style="34" hidden="1" customWidth="1"/>
    <col min="11" max="18" width="8.85546875" style="34"/>
    <col min="19" max="19" width="36.140625" style="34" hidden="1" customWidth="1"/>
    <col min="20" max="26" width="8.85546875" style="34"/>
    <col min="27" max="27" width="43.140625" style="45" bestFit="1" customWidth="1"/>
    <col min="28" max="16384" width="8.85546875" style="34"/>
  </cols>
  <sheetData>
    <row r="1" spans="1:27">
      <c r="A1" s="1" t="s">
        <v>40</v>
      </c>
      <c r="B1" s="31" t="s">
        <v>100</v>
      </c>
      <c r="C1" s="31"/>
      <c r="D1" s="31"/>
      <c r="E1" s="31"/>
      <c r="F1" s="31"/>
      <c r="G1" s="31"/>
      <c r="H1" s="31"/>
      <c r="J1" s="31"/>
      <c r="K1" s="31" t="s">
        <v>101</v>
      </c>
      <c r="L1" s="31"/>
      <c r="M1" s="31"/>
      <c r="N1" s="31"/>
      <c r="O1" s="31"/>
      <c r="P1" s="31"/>
      <c r="Q1" s="31"/>
      <c r="S1" s="31" t="s">
        <v>102</v>
      </c>
      <c r="T1" s="31" t="s">
        <v>4</v>
      </c>
      <c r="U1" s="31"/>
      <c r="V1" s="31"/>
      <c r="W1" s="31"/>
      <c r="X1" s="31"/>
      <c r="Y1" s="31"/>
      <c r="Z1" s="31"/>
    </row>
    <row r="2" spans="1:27">
      <c r="A2" s="31"/>
      <c r="B2" s="31" t="s">
        <v>91</v>
      </c>
      <c r="C2" s="31" t="s">
        <v>92</v>
      </c>
      <c r="D2" s="31" t="s">
        <v>93</v>
      </c>
      <c r="E2" s="31" t="s">
        <v>94</v>
      </c>
      <c r="F2" s="31" t="s">
        <v>95</v>
      </c>
      <c r="G2" s="31" t="s">
        <v>96</v>
      </c>
      <c r="H2" s="31" t="s">
        <v>97</v>
      </c>
      <c r="J2" s="31" t="s">
        <v>101</v>
      </c>
      <c r="K2" s="31" t="s">
        <v>91</v>
      </c>
      <c r="L2" s="31" t="s">
        <v>92</v>
      </c>
      <c r="M2" s="31" t="s">
        <v>93</v>
      </c>
      <c r="N2" s="31" t="s">
        <v>94</v>
      </c>
      <c r="O2" s="31" t="s">
        <v>95</v>
      </c>
      <c r="P2" s="31" t="s">
        <v>96</v>
      </c>
      <c r="Q2" s="31" t="s">
        <v>97</v>
      </c>
      <c r="S2" s="31" t="s">
        <v>4</v>
      </c>
      <c r="T2" s="31" t="s">
        <v>91</v>
      </c>
      <c r="U2" s="31" t="s">
        <v>92</v>
      </c>
      <c r="V2" s="31" t="s">
        <v>93</v>
      </c>
      <c r="W2" s="31" t="s">
        <v>94</v>
      </c>
      <c r="X2" s="31" t="s">
        <v>95</v>
      </c>
      <c r="Y2" s="31" t="s">
        <v>96</v>
      </c>
      <c r="Z2" s="31" t="s">
        <v>97</v>
      </c>
    </row>
    <row r="3" spans="1:27">
      <c r="A3" s="34" t="s">
        <v>153</v>
      </c>
      <c r="B3" s="41">
        <f>Receipts_and_spending!B3</f>
        <v>1098.5920000000001</v>
      </c>
      <c r="C3" s="41">
        <f>Receipts_and_spending!C3</f>
        <v>1141.2294459967759</v>
      </c>
      <c r="D3" s="41">
        <f>Receipts_and_spending!D3</f>
        <v>1229.4985058656325</v>
      </c>
      <c r="E3" s="41">
        <f>Receipts_and_spending!E3</f>
        <v>1292.3063469533176</v>
      </c>
      <c r="F3" s="41">
        <f>Receipts_and_spending!F3</f>
        <v>1350.6552226267656</v>
      </c>
      <c r="G3" s="41">
        <f>Receipts_and_spending!G3</f>
        <v>1394.0199787189486</v>
      </c>
      <c r="H3" s="41">
        <f>Receipts_and_spending!H3</f>
        <v>1445.0065045114238</v>
      </c>
      <c r="J3" s="34" t="s">
        <v>153</v>
      </c>
      <c r="K3" s="42">
        <f t="shared" ref="K3:Q4" si="0">T3-B3</f>
        <v>0</v>
      </c>
      <c r="L3" s="42">
        <f t="shared" si="0"/>
        <v>0</v>
      </c>
      <c r="M3" s="42">
        <f t="shared" si="0"/>
        <v>0</v>
      </c>
      <c r="N3" s="42">
        <f t="shared" si="0"/>
        <v>0</v>
      </c>
      <c r="O3" s="42">
        <f t="shared" si="0"/>
        <v>0</v>
      </c>
      <c r="P3" s="42">
        <f t="shared" si="0"/>
        <v>0</v>
      </c>
      <c r="Q3" s="42">
        <f t="shared" si="0"/>
        <v>0</v>
      </c>
      <c r="S3" s="34" t="s">
        <v>153</v>
      </c>
      <c r="T3" s="41">
        <f>Receipts_and_spending!T3</f>
        <v>1098.5920000000001</v>
      </c>
      <c r="U3" s="41">
        <f>Receipts_and_spending!U3</f>
        <v>1141.2294459967759</v>
      </c>
      <c r="V3" s="41">
        <f>Receipts_and_spending!V3</f>
        <v>1229.4985058656325</v>
      </c>
      <c r="W3" s="41">
        <f>Receipts_and_spending!W3</f>
        <v>1292.3063469533176</v>
      </c>
      <c r="X3" s="41">
        <f>Receipts_and_spending!X3</f>
        <v>1350.6552226267656</v>
      </c>
      <c r="Y3" s="41">
        <f>Receipts_and_spending!Y3</f>
        <v>1394.0199787189486</v>
      </c>
      <c r="Z3" s="41">
        <f>Receipts_and_spending!Z3</f>
        <v>1445.0065045114238</v>
      </c>
      <c r="AA3" s="45" t="str">
        <f>A3</f>
        <v>Public sector current receipts (£ billion)</v>
      </c>
    </row>
    <row r="4" spans="1:27">
      <c r="A4" s="34" t="s">
        <v>154</v>
      </c>
      <c r="B4" s="42">
        <f t="shared" ref="B4:G4" si="1">B3/B$30*100</f>
        <v>39.926774939060891</v>
      </c>
      <c r="C4" s="42">
        <f t="shared" si="1"/>
        <v>39.674182300428996</v>
      </c>
      <c r="D4" s="42">
        <f t="shared" si="1"/>
        <v>41.067447936937896</v>
      </c>
      <c r="E4" s="42">
        <f t="shared" si="1"/>
        <v>41.669876704561418</v>
      </c>
      <c r="F4" s="42">
        <f t="shared" si="1"/>
        <v>41.949114720405319</v>
      </c>
      <c r="G4" s="42">
        <f t="shared" si="1"/>
        <v>41.743448031412804</v>
      </c>
      <c r="H4" s="42">
        <f t="shared" ref="H4" si="2">H3/H$30*100</f>
        <v>41.714841219438206</v>
      </c>
      <c r="J4" s="34" t="s">
        <v>154</v>
      </c>
      <c r="K4" s="42">
        <f t="shared" si="0"/>
        <v>0</v>
      </c>
      <c r="L4" s="42">
        <f t="shared" si="0"/>
        <v>0</v>
      </c>
      <c r="M4" s="42">
        <f t="shared" si="0"/>
        <v>0</v>
      </c>
      <c r="N4" s="42">
        <f t="shared" si="0"/>
        <v>0</v>
      </c>
      <c r="O4" s="42">
        <f t="shared" si="0"/>
        <v>0</v>
      </c>
      <c r="P4" s="42">
        <f t="shared" si="0"/>
        <v>0</v>
      </c>
      <c r="Q4" s="42">
        <f t="shared" si="0"/>
        <v>0</v>
      </c>
      <c r="S4" s="34" t="s">
        <v>154</v>
      </c>
      <c r="T4" s="42">
        <f t="shared" ref="T4:Y4" si="3">T3/T$30*100</f>
        <v>39.926774939060891</v>
      </c>
      <c r="U4" s="42">
        <f t="shared" si="3"/>
        <v>39.674182300428996</v>
      </c>
      <c r="V4" s="42">
        <f t="shared" si="3"/>
        <v>41.067447936937896</v>
      </c>
      <c r="W4" s="42">
        <f t="shared" si="3"/>
        <v>41.669876704561418</v>
      </c>
      <c r="X4" s="42">
        <f t="shared" si="3"/>
        <v>41.949114720405319</v>
      </c>
      <c r="Y4" s="42">
        <f t="shared" si="3"/>
        <v>41.743448031412804</v>
      </c>
      <c r="Z4" s="42">
        <f t="shared" ref="Z4" si="4">Z3/Z$30*100</f>
        <v>41.714841219438206</v>
      </c>
      <c r="AA4" s="45" t="str">
        <f>A4</f>
        <v>Public sector current receipts (per cent of GDP)</v>
      </c>
    </row>
    <row r="5" spans="1:27">
      <c r="B5" s="42"/>
      <c r="C5" s="42"/>
      <c r="D5" s="42"/>
      <c r="E5" s="42"/>
      <c r="F5" s="42"/>
      <c r="G5" s="42"/>
      <c r="H5" s="42"/>
      <c r="K5" s="42"/>
      <c r="L5" s="42"/>
      <c r="M5" s="42"/>
      <c r="N5" s="42"/>
      <c r="O5" s="42"/>
      <c r="P5" s="42"/>
      <c r="Q5" s="42"/>
      <c r="T5" s="42"/>
      <c r="U5" s="42"/>
      <c r="V5" s="42"/>
      <c r="W5" s="42"/>
      <c r="X5" s="42"/>
      <c r="Y5" s="42"/>
      <c r="Z5" s="42"/>
    </row>
    <row r="6" spans="1:27">
      <c r="A6" s="34" t="s">
        <v>155</v>
      </c>
      <c r="B6" s="41">
        <f>Receipts_and_spending!B30</f>
        <v>1229.9359999999997</v>
      </c>
      <c r="C6" s="41">
        <f>Receipts_and_spending!C30</f>
        <v>1278.5585649749062</v>
      </c>
      <c r="D6" s="41">
        <f>Receipts_and_spending!D30</f>
        <v>1347.1860091384792</v>
      </c>
      <c r="E6" s="41">
        <f>Receipts_and_spending!E30</f>
        <v>1389.467583440367</v>
      </c>
      <c r="F6" s="41">
        <f>Receipts_and_spending!F30</f>
        <v>1430.8197404448258</v>
      </c>
      <c r="G6" s="41">
        <f>Receipts_and_spending!G30</f>
        <v>1471.4446599551072</v>
      </c>
      <c r="H6" s="41">
        <f>Receipts_and_spending!H30</f>
        <v>1519.0488941782933</v>
      </c>
      <c r="J6" s="34" t="s">
        <v>155</v>
      </c>
      <c r="K6" s="42">
        <f t="shared" ref="K6:Q7" si="5">T6-B6</f>
        <v>0</v>
      </c>
      <c r="L6" s="42">
        <f t="shared" si="5"/>
        <v>0</v>
      </c>
      <c r="M6" s="42">
        <f t="shared" si="5"/>
        <v>0</v>
      </c>
      <c r="N6" s="42">
        <f t="shared" si="5"/>
        <v>0</v>
      </c>
      <c r="O6" s="42">
        <f t="shared" si="5"/>
        <v>0</v>
      </c>
      <c r="P6" s="42">
        <f t="shared" si="5"/>
        <v>0</v>
      </c>
      <c r="Q6" s="42">
        <f t="shared" si="5"/>
        <v>0</v>
      </c>
      <c r="S6" s="34" t="s">
        <v>155</v>
      </c>
      <c r="T6" s="41">
        <f>Receipts_and_spending!T30</f>
        <v>1229.9359999999997</v>
      </c>
      <c r="U6" s="41">
        <f>Receipts_and_spending!U30</f>
        <v>1278.5585649749062</v>
      </c>
      <c r="V6" s="41">
        <f>Receipts_and_spending!V30</f>
        <v>1347.1860091384792</v>
      </c>
      <c r="W6" s="41">
        <f>Receipts_and_spending!W30</f>
        <v>1389.467583440367</v>
      </c>
      <c r="X6" s="41">
        <f>Receipts_and_spending!X30</f>
        <v>1430.8197404448258</v>
      </c>
      <c r="Y6" s="41">
        <f>Receipts_and_spending!Y30</f>
        <v>1471.4446599551072</v>
      </c>
      <c r="Z6" s="41">
        <f>Receipts_and_spending!Z30</f>
        <v>1519.0488941782933</v>
      </c>
      <c r="AA6" s="45" t="str">
        <f>A6</f>
        <v>Total managed expenditure (£ billion)</v>
      </c>
    </row>
    <row r="7" spans="1:27">
      <c r="A7" s="34" t="s">
        <v>156</v>
      </c>
      <c r="B7" s="42">
        <f t="shared" ref="B7:G7" si="6">B6/B$30*100</f>
        <v>44.700287150688141</v>
      </c>
      <c r="C7" s="42">
        <f t="shared" si="6"/>
        <v>44.448349774470003</v>
      </c>
      <c r="D7" s="42">
        <f t="shared" si="6"/>
        <v>44.998420923426444</v>
      </c>
      <c r="E7" s="42">
        <f t="shared" si="6"/>
        <v>44.802800066288377</v>
      </c>
      <c r="F7" s="42">
        <f t="shared" si="6"/>
        <v>44.43889190270928</v>
      </c>
      <c r="G7" s="42">
        <f t="shared" si="6"/>
        <v>44.061903438702124</v>
      </c>
      <c r="H7" s="42">
        <f t="shared" ref="H7" si="7">H6/H$30*100</f>
        <v>43.852317084645854</v>
      </c>
      <c r="J7" s="34" t="s">
        <v>156</v>
      </c>
      <c r="K7" s="42">
        <f t="shared" si="5"/>
        <v>0</v>
      </c>
      <c r="L7" s="42">
        <f t="shared" si="5"/>
        <v>0</v>
      </c>
      <c r="M7" s="42">
        <f t="shared" si="5"/>
        <v>0</v>
      </c>
      <c r="N7" s="42">
        <f t="shared" si="5"/>
        <v>0</v>
      </c>
      <c r="O7" s="42">
        <f t="shared" si="5"/>
        <v>0</v>
      </c>
      <c r="P7" s="42">
        <f t="shared" si="5"/>
        <v>0</v>
      </c>
      <c r="Q7" s="42">
        <f t="shared" si="5"/>
        <v>0</v>
      </c>
      <c r="S7" s="34" t="s">
        <v>156</v>
      </c>
      <c r="T7" s="42">
        <f t="shared" ref="T7:Y7" si="8">T6/T$30*100</f>
        <v>44.700287150688141</v>
      </c>
      <c r="U7" s="42">
        <f t="shared" si="8"/>
        <v>44.448349774470003</v>
      </c>
      <c r="V7" s="42">
        <f t="shared" si="8"/>
        <v>44.998420923426444</v>
      </c>
      <c r="W7" s="42">
        <f t="shared" si="8"/>
        <v>44.802800066288377</v>
      </c>
      <c r="X7" s="42">
        <f t="shared" si="8"/>
        <v>44.43889190270928</v>
      </c>
      <c r="Y7" s="42">
        <f t="shared" si="8"/>
        <v>44.061903438702124</v>
      </c>
      <c r="Z7" s="42">
        <f t="shared" ref="Z7" si="9">Z6/Z$30*100</f>
        <v>43.852317084645854</v>
      </c>
      <c r="AA7" s="45" t="str">
        <f>A7</f>
        <v>Total managed expenditure (per cent of GDP)</v>
      </c>
    </row>
    <row r="8" spans="1:27">
      <c r="B8" s="42"/>
      <c r="C8" s="42"/>
      <c r="D8" s="42"/>
      <c r="E8" s="42"/>
      <c r="F8" s="42"/>
      <c r="G8" s="42"/>
      <c r="H8" s="42"/>
      <c r="K8" s="42"/>
      <c r="L8" s="42"/>
      <c r="M8" s="42"/>
      <c r="N8" s="42"/>
      <c r="O8" s="42"/>
      <c r="P8" s="42"/>
      <c r="Q8" s="42"/>
      <c r="T8" s="42"/>
      <c r="U8" s="42"/>
      <c r="V8" s="42"/>
      <c r="W8" s="42"/>
      <c r="X8" s="42"/>
      <c r="Y8" s="42"/>
      <c r="Z8" s="42"/>
    </row>
    <row r="9" spans="1:27">
      <c r="A9" s="34" t="s">
        <v>157</v>
      </c>
      <c r="B9" s="42">
        <f>Receipts_and_spending!B30-Receipts_and_spending!B3</f>
        <v>131.3439999999996</v>
      </c>
      <c r="C9" s="42">
        <f>Receipts_and_spending!C30-Receipts_and_spending!C3</f>
        <v>137.32911897813028</v>
      </c>
      <c r="D9" s="42">
        <f>Receipts_and_spending!D30-Receipts_and_spending!D3</f>
        <v>117.6875032728467</v>
      </c>
      <c r="E9" s="42">
        <f>Receipts_and_spending!E30-Receipts_and_spending!E3</f>
        <v>97.161236487049337</v>
      </c>
      <c r="F9" s="42">
        <f>Receipts_and_spending!F30-Receipts_and_spending!F3</f>
        <v>80.164517818060176</v>
      </c>
      <c r="G9" s="42">
        <f>Receipts_and_spending!G30-Receipts_and_spending!G3</f>
        <v>77.424681236158676</v>
      </c>
      <c r="H9" s="42">
        <f>Receipts_and_spending!H30-Receipts_and_spending!H3</f>
        <v>74.04238966686944</v>
      </c>
      <c r="J9" s="34" t="s">
        <v>157</v>
      </c>
      <c r="K9" s="42">
        <f t="shared" ref="K9:Q10" si="10">T9-B9</f>
        <v>0</v>
      </c>
      <c r="L9" s="42">
        <f t="shared" si="10"/>
        <v>0</v>
      </c>
      <c r="M9" s="42">
        <f t="shared" si="10"/>
        <v>0</v>
      </c>
      <c r="N9" s="42">
        <f t="shared" si="10"/>
        <v>0</v>
      </c>
      <c r="O9" s="42">
        <f t="shared" si="10"/>
        <v>0</v>
      </c>
      <c r="P9" s="42">
        <f t="shared" si="10"/>
        <v>0</v>
      </c>
      <c r="Q9" s="42">
        <f t="shared" si="10"/>
        <v>0</v>
      </c>
      <c r="S9" s="34" t="s">
        <v>157</v>
      </c>
      <c r="T9" s="42">
        <f>Receipts_and_spending!T30-Receipts_and_spending!T3</f>
        <v>131.3439999999996</v>
      </c>
      <c r="U9" s="42">
        <f>Receipts_and_spending!U30-Receipts_and_spending!U3</f>
        <v>137.32911897813028</v>
      </c>
      <c r="V9" s="42">
        <f>Receipts_and_spending!V30-Receipts_and_spending!V3</f>
        <v>117.6875032728467</v>
      </c>
      <c r="W9" s="42">
        <f>Receipts_and_spending!W30-Receipts_and_spending!W3</f>
        <v>97.161236487049337</v>
      </c>
      <c r="X9" s="42">
        <f>Receipts_and_spending!X30-Receipts_and_spending!X3</f>
        <v>80.164517818060176</v>
      </c>
      <c r="Y9" s="42">
        <f>Receipts_and_spending!Y30-Receipts_and_spending!Y3</f>
        <v>77.424681236158676</v>
      </c>
      <c r="Z9" s="42">
        <f>Receipts_and_spending!Z30-Receipts_and_spending!Z3</f>
        <v>74.04238966686944</v>
      </c>
      <c r="AA9" s="45" t="str">
        <f>A9</f>
        <v>Public sector net borrowing (£ billion)</v>
      </c>
    </row>
    <row r="10" spans="1:27">
      <c r="A10" s="34" t="s">
        <v>158</v>
      </c>
      <c r="B10" s="42">
        <f t="shared" ref="B10:G10" si="11">B9/B$30*100</f>
        <v>4.7735122116272439</v>
      </c>
      <c r="C10" s="42">
        <f t="shared" si="11"/>
        <v>4.7741674740410058</v>
      </c>
      <c r="D10" s="42">
        <f t="shared" si="11"/>
        <v>3.9309729864885532</v>
      </c>
      <c r="E10" s="42">
        <f t="shared" si="11"/>
        <v>3.1329233617269638</v>
      </c>
      <c r="F10" s="42">
        <f t="shared" si="11"/>
        <v>2.4897771823039498</v>
      </c>
      <c r="G10" s="42">
        <f t="shared" si="11"/>
        <v>2.318455407289322</v>
      </c>
      <c r="H10" s="42">
        <f t="shared" ref="H10" si="12">H9/H$30*100</f>
        <v>2.1374758652076453</v>
      </c>
      <c r="J10" s="34" t="s">
        <v>158</v>
      </c>
      <c r="K10" s="42">
        <f t="shared" si="10"/>
        <v>0</v>
      </c>
      <c r="L10" s="42">
        <f t="shared" si="10"/>
        <v>0</v>
      </c>
      <c r="M10" s="42">
        <f t="shared" si="10"/>
        <v>0</v>
      </c>
      <c r="N10" s="42">
        <f t="shared" si="10"/>
        <v>0</v>
      </c>
      <c r="O10" s="42">
        <f t="shared" si="10"/>
        <v>0</v>
      </c>
      <c r="P10" s="42">
        <f t="shared" si="10"/>
        <v>0</v>
      </c>
      <c r="Q10" s="42">
        <f t="shared" si="10"/>
        <v>0</v>
      </c>
      <c r="S10" s="34" t="s">
        <v>158</v>
      </c>
      <c r="T10" s="42">
        <f t="shared" ref="T10:Y10" si="13">T9/T$30*100</f>
        <v>4.7735122116272439</v>
      </c>
      <c r="U10" s="42">
        <f t="shared" si="13"/>
        <v>4.7741674740410058</v>
      </c>
      <c r="V10" s="42">
        <f t="shared" si="13"/>
        <v>3.9309729864885532</v>
      </c>
      <c r="W10" s="42">
        <f t="shared" si="13"/>
        <v>3.1329233617269638</v>
      </c>
      <c r="X10" s="42">
        <f t="shared" si="13"/>
        <v>2.4897771823039498</v>
      </c>
      <c r="Y10" s="42">
        <f t="shared" si="13"/>
        <v>2.318455407289322</v>
      </c>
      <c r="Z10" s="42">
        <f t="shared" ref="Z10" si="14">Z9/Z$30*100</f>
        <v>2.1374758652076453</v>
      </c>
      <c r="AA10" s="45" t="str">
        <f>A10</f>
        <v>Public sector net borrowing (per cent of GDP)</v>
      </c>
    </row>
    <row r="11" spans="1:27">
      <c r="K11" s="42"/>
      <c r="L11" s="42"/>
      <c r="M11" s="42"/>
      <c r="N11" s="42"/>
      <c r="O11" s="42"/>
      <c r="P11" s="42"/>
      <c r="Q11" s="42"/>
    </row>
    <row r="12" spans="1:27">
      <c r="A12" s="34" t="s">
        <v>159</v>
      </c>
      <c r="B12" s="42">
        <f>Receipts_and_spending!B46-Receipts_and_spending!B27</f>
        <v>67.927999999999429</v>
      </c>
      <c r="C12" s="42">
        <f>Receipts_and_spending!C46-Receipts_and_spending!C27</f>
        <v>75.122945677502685</v>
      </c>
      <c r="D12" s="42">
        <f>Receipts_and_spending!D46-Receipts_and_spending!D27</f>
        <v>47.245012684384619</v>
      </c>
      <c r="E12" s="42">
        <f>Receipts_and_spending!E46-Receipts_and_spending!E27</f>
        <v>27.471198768573686</v>
      </c>
      <c r="F12" s="42">
        <f>Receipts_and_spending!F46-Receipts_and_spending!F27</f>
        <v>5.2470565632715989</v>
      </c>
      <c r="G12" s="42">
        <f>Receipts_and_spending!G46-Receipts_and_spending!G27</f>
        <v>-2.5740456768876356</v>
      </c>
      <c r="H12" s="42">
        <f>Receipts_and_spending!H46-Receipts_and_spending!H27</f>
        <v>-11.513791968907071</v>
      </c>
      <c r="J12" s="34" t="s">
        <v>159</v>
      </c>
      <c r="K12" s="42">
        <f>ROUND(Receipts_and_spending!K46-Receipts_and_spending!K27,7)</f>
        <v>0</v>
      </c>
      <c r="L12" s="42">
        <f>ROUND(Receipts_and_spending!L46-Receipts_and_spending!L27,7)</f>
        <v>0</v>
      </c>
      <c r="M12" s="42">
        <f>ROUND(Receipts_and_spending!M46-Receipts_and_spending!M27,7)</f>
        <v>0</v>
      </c>
      <c r="N12" s="42">
        <f>ROUND(Receipts_and_spending!N46-Receipts_and_spending!N27,7)</f>
        <v>0</v>
      </c>
      <c r="O12" s="42">
        <f>ROUND(Receipts_and_spending!O46-Receipts_and_spending!O27,7)</f>
        <v>0</v>
      </c>
      <c r="P12" s="42">
        <f>ROUND(Receipts_and_spending!P46-Receipts_and_spending!P27,7)</f>
        <v>0</v>
      </c>
      <c r="Q12" s="42">
        <f>ROUND(Receipts_and_spending!Q46-Receipts_and_spending!Q27,7)</f>
        <v>0</v>
      </c>
      <c r="S12" s="34" t="s">
        <v>159</v>
      </c>
      <c r="T12" s="42">
        <f>Receipts_and_spending!T46-Receipts_and_spending!T27</f>
        <v>67.927999999999429</v>
      </c>
      <c r="U12" s="42">
        <f>Receipts_and_spending!U46-Receipts_and_spending!U27</f>
        <v>75.122945677502685</v>
      </c>
      <c r="V12" s="42">
        <f>Receipts_and_spending!V46-Receipts_and_spending!V27</f>
        <v>47.245012684384619</v>
      </c>
      <c r="W12" s="42">
        <f>Receipts_and_spending!W46-Receipts_and_spending!W27</f>
        <v>27.471198768573686</v>
      </c>
      <c r="X12" s="42">
        <f>Receipts_and_spending!X46-Receipts_and_spending!X27</f>
        <v>5.2470565632715989</v>
      </c>
      <c r="Y12" s="42">
        <f>Receipts_and_spending!Y46-Receipts_and_spending!Y27</f>
        <v>-2.5740456768876356</v>
      </c>
      <c r="Z12" s="42">
        <f>Receipts_and_spending!Z46-Receipts_and_spending!Z27</f>
        <v>-11.513791968907071</v>
      </c>
      <c r="AA12" s="45" t="str">
        <f>A12</f>
        <v>Primary deficit (£ billion)</v>
      </c>
    </row>
    <row r="13" spans="1:27">
      <c r="A13" s="34" t="s">
        <v>160</v>
      </c>
      <c r="B13" s="42">
        <f t="shared" ref="B13:G13" si="15">B12/B$30*100</f>
        <v>2.4687472401587716</v>
      </c>
      <c r="C13" s="42">
        <f t="shared" si="15"/>
        <v>2.611605801278007</v>
      </c>
      <c r="D13" s="42">
        <f t="shared" si="15"/>
        <v>1.5780678784395177</v>
      </c>
      <c r="E13" s="42">
        <f t="shared" si="15"/>
        <v>0.88579729435803511</v>
      </c>
      <c r="F13" s="42">
        <f t="shared" si="15"/>
        <v>0.16296488847025328</v>
      </c>
      <c r="G13" s="42">
        <f t="shared" si="15"/>
        <v>-7.7078911051464166E-2</v>
      </c>
      <c r="H13" s="42">
        <f t="shared" ref="H13" si="16">H12/H$30*100</f>
        <v>-0.33238328154031099</v>
      </c>
      <c r="J13" s="34" t="s">
        <v>160</v>
      </c>
      <c r="K13" s="42">
        <f t="shared" ref="K13:Q13" si="17">T13-B13</f>
        <v>0</v>
      </c>
      <c r="L13" s="42">
        <f t="shared" si="17"/>
        <v>0</v>
      </c>
      <c r="M13" s="42">
        <f t="shared" si="17"/>
        <v>0</v>
      </c>
      <c r="N13" s="42">
        <f t="shared" si="17"/>
        <v>0</v>
      </c>
      <c r="O13" s="42">
        <f t="shared" si="17"/>
        <v>0</v>
      </c>
      <c r="P13" s="42">
        <f t="shared" si="17"/>
        <v>0</v>
      </c>
      <c r="Q13" s="42">
        <f t="shared" si="17"/>
        <v>0</v>
      </c>
      <c r="S13" s="34" t="s">
        <v>160</v>
      </c>
      <c r="T13" s="42">
        <f t="shared" ref="T13:Y13" si="18">T12/T$30*100</f>
        <v>2.4687472401587716</v>
      </c>
      <c r="U13" s="42">
        <f t="shared" si="18"/>
        <v>2.611605801278007</v>
      </c>
      <c r="V13" s="42">
        <f t="shared" si="18"/>
        <v>1.5780678784395177</v>
      </c>
      <c r="W13" s="42">
        <f t="shared" si="18"/>
        <v>0.88579729435803511</v>
      </c>
      <c r="X13" s="42">
        <f t="shared" si="18"/>
        <v>0.16296488847025328</v>
      </c>
      <c r="Y13" s="42">
        <f t="shared" si="18"/>
        <v>-7.7078911051464166E-2</v>
      </c>
      <c r="Z13" s="42">
        <f t="shared" ref="Z13" si="19">Z12/Z$30*100</f>
        <v>-0.33238328154031099</v>
      </c>
      <c r="AA13" s="45" t="str">
        <f>A13</f>
        <v>Primary deficit (per cent of GDP)</v>
      </c>
    </row>
    <row r="14" spans="1:27">
      <c r="B14" s="42"/>
      <c r="C14" s="42"/>
      <c r="D14" s="42"/>
      <c r="E14" s="42"/>
      <c r="F14" s="42"/>
      <c r="G14" s="42"/>
      <c r="H14" s="42"/>
      <c r="K14" s="42"/>
      <c r="L14" s="42"/>
      <c r="M14" s="42"/>
      <c r="N14" s="42"/>
      <c r="O14" s="42"/>
      <c r="P14" s="42"/>
      <c r="Q14" s="42"/>
      <c r="T14" s="42"/>
      <c r="U14" s="42"/>
      <c r="V14" s="42"/>
      <c r="W14" s="42"/>
      <c r="X14" s="42"/>
      <c r="Y14" s="42"/>
      <c r="Z14" s="42"/>
    </row>
    <row r="15" spans="1:27">
      <c r="A15" s="34" t="s">
        <v>161</v>
      </c>
      <c r="B15" s="42">
        <f>-(Receipts_and_spending!B3-Receipts_and_spending!B50+Receipts_and_spending!B52)</f>
        <v>59.634607274929621</v>
      </c>
      <c r="C15" s="42">
        <f>-(Receipts_and_spending!C3-Receipts_and_spending!C50+Receipts_and_spending!C52)</f>
        <v>60.679523825111119</v>
      </c>
      <c r="D15" s="42">
        <f>-(Receipts_and_spending!D3-Receipts_and_spending!D50+Receipts_and_spending!D52)</f>
        <v>36.140838827065565</v>
      </c>
      <c r="E15" s="42">
        <f>-(Receipts_and_spending!E3-Receipts_and_spending!E50+Receipts_and_spending!E52)</f>
        <v>13.419035843797843</v>
      </c>
      <c r="F15" s="42">
        <f>-(Receipts_and_spending!F3-Receipts_and_spending!F50+Receipts_and_spending!F52)</f>
        <v>-6.0023391056011377</v>
      </c>
      <c r="G15" s="42">
        <f>-(Receipts_and_spending!G3-Receipts_and_spending!G50+Receipts_and_spending!G52)</f>
        <v>-7.1194267712285182</v>
      </c>
      <c r="H15" s="42">
        <f>-(Receipts_and_spending!H3-Receipts_and_spending!H50+Receipts_and_spending!H52)</f>
        <v>-9.9316225162351515</v>
      </c>
      <c r="K15" s="42">
        <f t="shared" ref="K15:P15" si="20">-(T15-B15)</f>
        <v>0</v>
      </c>
      <c r="L15" s="42">
        <f t="shared" si="20"/>
        <v>0</v>
      </c>
      <c r="M15" s="42">
        <f t="shared" si="20"/>
        <v>0</v>
      </c>
      <c r="N15" s="42">
        <f t="shared" si="20"/>
        <v>0</v>
      </c>
      <c r="O15" s="42">
        <f t="shared" si="20"/>
        <v>0</v>
      </c>
      <c r="P15" s="42">
        <f t="shared" si="20"/>
        <v>0</v>
      </c>
      <c r="Q15" s="42">
        <f>-(Z15-H15)</f>
        <v>0</v>
      </c>
      <c r="T15" s="42">
        <f>-(Receipts_and_spending!T3-Receipts_and_spending!T50+Receipts_and_spending!T52)</f>
        <v>59.634607274929621</v>
      </c>
      <c r="U15" s="42">
        <f>-(Receipts_and_spending!U3-Receipts_and_spending!U50+Receipts_and_spending!U52)</f>
        <v>60.679523825111119</v>
      </c>
      <c r="V15" s="42">
        <f>-(Receipts_and_spending!V3-Receipts_and_spending!V50+Receipts_and_spending!V52)</f>
        <v>36.140838827065565</v>
      </c>
      <c r="W15" s="42">
        <f>-(Receipts_and_spending!W3-Receipts_and_spending!W50+Receipts_and_spending!W52)</f>
        <v>13.419035843797843</v>
      </c>
      <c r="X15" s="42">
        <f>-(Receipts_and_spending!X3-Receipts_and_spending!X50+Receipts_and_spending!X52)</f>
        <v>-6.0023391056011377</v>
      </c>
      <c r="Y15" s="42">
        <f>-(Receipts_and_spending!Y3-Receipts_and_spending!Y50+Receipts_and_spending!Y52)</f>
        <v>-7.1194267712285182</v>
      </c>
      <c r="Z15" s="42">
        <f>-(Receipts_and_spending!Z3-Receipts_and_spending!Z50+Receipts_and_spending!Z52)</f>
        <v>-9.9316225162351515</v>
      </c>
    </row>
    <row r="16" spans="1:27">
      <c r="A16" s="34" t="s">
        <v>162</v>
      </c>
      <c r="B16" s="42">
        <f t="shared" ref="B16:G16" si="21">B15/B$30*100</f>
        <v>2.1673355925087732</v>
      </c>
      <c r="C16" s="42">
        <f t="shared" si="21"/>
        <v>2.1094885858277133</v>
      </c>
      <c r="D16" s="42">
        <f t="shared" si="21"/>
        <v>1.2071686218787343</v>
      </c>
      <c r="E16" s="42">
        <f t="shared" si="21"/>
        <v>0.43269118845033849</v>
      </c>
      <c r="F16" s="42">
        <f t="shared" si="21"/>
        <v>-0.18642271359373891</v>
      </c>
      <c r="G16" s="42">
        <f t="shared" si="21"/>
        <v>-0.21318878206561467</v>
      </c>
      <c r="H16" s="42">
        <f t="shared" ref="H16" si="22">H15/H$30*100</f>
        <v>-0.28670878298656916</v>
      </c>
      <c r="K16" s="42">
        <f t="shared" ref="K16" si="23">T16-B16</f>
        <v>0</v>
      </c>
      <c r="L16" s="42">
        <f t="shared" ref="L16" si="24">U16-C16</f>
        <v>0</v>
      </c>
      <c r="M16" s="42">
        <f t="shared" ref="M16" si="25">V16-D16</f>
        <v>0</v>
      </c>
      <c r="N16" s="42">
        <f t="shared" ref="N16" si="26">W16-E16</f>
        <v>0</v>
      </c>
      <c r="O16" s="42">
        <f t="shared" ref="O16" si="27">X16-F16</f>
        <v>0</v>
      </c>
      <c r="P16" s="42">
        <f t="shared" ref="P16" si="28">Y16-G16</f>
        <v>0</v>
      </c>
      <c r="Q16" s="42">
        <f t="shared" ref="Q16" si="29">Z16-H16</f>
        <v>0</v>
      </c>
      <c r="T16" s="42">
        <f t="shared" ref="T16:Y16" si="30">T15/T$30*100</f>
        <v>2.1673355925087732</v>
      </c>
      <c r="U16" s="42">
        <f t="shared" si="30"/>
        <v>2.1094885858277133</v>
      </c>
      <c r="V16" s="42">
        <f t="shared" si="30"/>
        <v>1.2071686218787343</v>
      </c>
      <c r="W16" s="42">
        <f t="shared" si="30"/>
        <v>0.43269118845033849</v>
      </c>
      <c r="X16" s="42">
        <f t="shared" si="30"/>
        <v>-0.18642271359373891</v>
      </c>
      <c r="Y16" s="42">
        <f t="shared" si="30"/>
        <v>-0.21318878206561467</v>
      </c>
      <c r="Z16" s="42">
        <f t="shared" ref="Z16" si="31">Z15/Z$30*100</f>
        <v>-0.28670878298656916</v>
      </c>
    </row>
    <row r="17" spans="1:27">
      <c r="K17" s="42"/>
      <c r="L17" s="42"/>
      <c r="M17" s="42"/>
      <c r="N17" s="42"/>
      <c r="O17" s="42"/>
      <c r="P17" s="42"/>
      <c r="Q17" s="42"/>
    </row>
    <row r="18" spans="1:27">
      <c r="A18" s="34" t="s">
        <v>163</v>
      </c>
      <c r="B18" s="42">
        <f t="shared" ref="B18:G18" si="32">B9-B12</f>
        <v>63.416000000000167</v>
      </c>
      <c r="C18" s="42">
        <f t="shared" si="32"/>
        <v>62.206173300627597</v>
      </c>
      <c r="D18" s="42">
        <f t="shared" si="32"/>
        <v>70.442490588462078</v>
      </c>
      <c r="E18" s="42">
        <f t="shared" si="32"/>
        <v>69.690037718475651</v>
      </c>
      <c r="F18" s="42">
        <f t="shared" si="32"/>
        <v>74.917461254788577</v>
      </c>
      <c r="G18" s="42">
        <f t="shared" si="32"/>
        <v>79.998726913046312</v>
      </c>
      <c r="H18" s="42">
        <f t="shared" ref="H18" si="33">H9-H12</f>
        <v>85.556181635776511</v>
      </c>
      <c r="J18" s="34" t="s">
        <v>163</v>
      </c>
      <c r="K18" s="42">
        <f t="shared" ref="K18:P18" si="34">K9-K12</f>
        <v>0</v>
      </c>
      <c r="L18" s="42">
        <f t="shared" si="34"/>
        <v>0</v>
      </c>
      <c r="M18" s="42">
        <f t="shared" si="34"/>
        <v>0</v>
      </c>
      <c r="N18" s="42">
        <f t="shared" si="34"/>
        <v>0</v>
      </c>
      <c r="O18" s="42">
        <f t="shared" si="34"/>
        <v>0</v>
      </c>
      <c r="P18" s="42">
        <f t="shared" si="34"/>
        <v>0</v>
      </c>
      <c r="Q18" s="42">
        <f t="shared" ref="Q18" si="35">Q9-Q12</f>
        <v>0</v>
      </c>
      <c r="S18" s="34" t="s">
        <v>163</v>
      </c>
      <c r="T18" s="42">
        <f t="shared" ref="T18:Y18" si="36">T9-T12</f>
        <v>63.416000000000167</v>
      </c>
      <c r="U18" s="42">
        <f t="shared" si="36"/>
        <v>62.206173300627597</v>
      </c>
      <c r="V18" s="42">
        <f t="shared" si="36"/>
        <v>70.442490588462078</v>
      </c>
      <c r="W18" s="42">
        <f t="shared" si="36"/>
        <v>69.690037718475651</v>
      </c>
      <c r="X18" s="42">
        <f t="shared" si="36"/>
        <v>74.917461254788577</v>
      </c>
      <c r="Y18" s="42">
        <f t="shared" si="36"/>
        <v>79.998726913046312</v>
      </c>
      <c r="Z18" s="42">
        <f t="shared" ref="Z18" si="37">Z9-Z12</f>
        <v>85.556181635776511</v>
      </c>
      <c r="AA18" s="45" t="str">
        <f>A18</f>
        <v>Net interest spending (£ billion)</v>
      </c>
    </row>
    <row r="19" spans="1:27">
      <c r="A19" s="34" t="s">
        <v>164</v>
      </c>
      <c r="B19" s="42">
        <f t="shared" ref="B19:G19" si="38">B18/B$30*100</f>
        <v>2.3047649714684724</v>
      </c>
      <c r="C19" s="42">
        <f t="shared" si="38"/>
        <v>2.1625616727629988</v>
      </c>
      <c r="D19" s="42">
        <f t="shared" si="38"/>
        <v>2.3529051080490357</v>
      </c>
      <c r="E19" s="42">
        <f t="shared" si="38"/>
        <v>2.2471260673689288</v>
      </c>
      <c r="F19" s="42">
        <f t="shared" si="38"/>
        <v>2.3268122938336968</v>
      </c>
      <c r="G19" s="42">
        <f t="shared" si="38"/>
        <v>2.3955343183407862</v>
      </c>
      <c r="H19" s="42">
        <f t="shared" ref="H19" si="39">H18/H$30*100</f>
        <v>2.4698591467479565</v>
      </c>
      <c r="J19" s="34" t="s">
        <v>164</v>
      </c>
      <c r="K19" s="42">
        <f t="shared" ref="K19:Q19" si="40">T19-B19</f>
        <v>0</v>
      </c>
      <c r="L19" s="42">
        <f t="shared" si="40"/>
        <v>0</v>
      </c>
      <c r="M19" s="42">
        <f t="shared" si="40"/>
        <v>0</v>
      </c>
      <c r="N19" s="42">
        <f t="shared" si="40"/>
        <v>0</v>
      </c>
      <c r="O19" s="42">
        <f t="shared" si="40"/>
        <v>0</v>
      </c>
      <c r="P19" s="42">
        <f t="shared" si="40"/>
        <v>0</v>
      </c>
      <c r="Q19" s="42">
        <f t="shared" si="40"/>
        <v>0</v>
      </c>
      <c r="S19" s="34" t="s">
        <v>164</v>
      </c>
      <c r="T19" s="42">
        <f t="shared" ref="T19:Y19" si="41">T18/T$30*100</f>
        <v>2.3047649714684724</v>
      </c>
      <c r="U19" s="42">
        <f t="shared" si="41"/>
        <v>2.1625616727629988</v>
      </c>
      <c r="V19" s="42">
        <f t="shared" si="41"/>
        <v>2.3529051080490357</v>
      </c>
      <c r="W19" s="42">
        <f t="shared" si="41"/>
        <v>2.2471260673689288</v>
      </c>
      <c r="X19" s="42">
        <f t="shared" si="41"/>
        <v>2.3268122938336968</v>
      </c>
      <c r="Y19" s="42">
        <f t="shared" si="41"/>
        <v>2.3955343183407862</v>
      </c>
      <c r="Z19" s="42">
        <f t="shared" ref="Z19" si="42">Z18/Z$30*100</f>
        <v>2.4698591467479565</v>
      </c>
      <c r="AA19" s="45" t="str">
        <f>A19</f>
        <v>Net interest spending (per cent of GDP)</v>
      </c>
    </row>
    <row r="20" spans="1:27">
      <c r="K20" s="42"/>
      <c r="L20" s="42"/>
      <c r="M20" s="42"/>
      <c r="N20" s="42"/>
      <c r="O20" s="42"/>
      <c r="P20" s="42"/>
      <c r="Q20" s="42"/>
    </row>
    <row r="21" spans="1:27">
      <c r="A21" s="34" t="s">
        <v>165</v>
      </c>
      <c r="B21" s="125">
        <v>2278.143</v>
      </c>
      <c r="C21" s="125">
        <v>2403.9758030595121</v>
      </c>
      <c r="D21" s="125">
        <v>2525.5471754745613</v>
      </c>
      <c r="E21" s="125">
        <v>2638.5010008138538</v>
      </c>
      <c r="F21" s="125">
        <v>2733.9216824208111</v>
      </c>
      <c r="G21" s="125">
        <v>2827.8132468456515</v>
      </c>
      <c r="H21" s="125">
        <v>2918.8393657003116</v>
      </c>
      <c r="K21" s="42">
        <f>SUM($K$9:K$9)</f>
        <v>0</v>
      </c>
      <c r="L21" s="42">
        <f>SUM($K$9:L$9)</f>
        <v>0</v>
      </c>
      <c r="M21" s="42">
        <f>SUM($K$9:M$9)</f>
        <v>0</v>
      </c>
      <c r="N21" s="42">
        <f>SUM($K$9:N$9)</f>
        <v>0</v>
      </c>
      <c r="O21" s="42">
        <f>SUM($K$9:O$9)</f>
        <v>0</v>
      </c>
      <c r="P21" s="42">
        <f>SUM($K$9:P$9)</f>
        <v>0</v>
      </c>
      <c r="Q21" s="42">
        <f>SUM($K$9:Q$9)</f>
        <v>0</v>
      </c>
      <c r="T21" s="41">
        <f t="shared" ref="T21" si="43">B21+K21</f>
        <v>2278.143</v>
      </c>
      <c r="U21" s="41">
        <f t="shared" ref="U21" si="44">C21+L21</f>
        <v>2403.9758030595121</v>
      </c>
      <c r="V21" s="41">
        <f t="shared" ref="V21" si="45">D21+M21</f>
        <v>2525.5471754745613</v>
      </c>
      <c r="W21" s="41">
        <f t="shared" ref="W21" si="46">E21+N21</f>
        <v>2638.5010008138538</v>
      </c>
      <c r="X21" s="41">
        <f t="shared" ref="X21" si="47">F21+O21</f>
        <v>2733.9216824208111</v>
      </c>
      <c r="Y21" s="41">
        <f t="shared" ref="Y21" si="48">G21+P21</f>
        <v>2827.8132468456515</v>
      </c>
      <c r="Z21" s="41">
        <f t="shared" ref="Z21" si="49">H21+Q21</f>
        <v>2918.8393657003116</v>
      </c>
    </row>
    <row r="22" spans="1:27">
      <c r="A22" s="34" t="s">
        <v>166</v>
      </c>
      <c r="B22" s="42">
        <f t="shared" ref="B22:G22" si="50">B21/B$31*100</f>
        <v>80.996320196256193</v>
      </c>
      <c r="C22" s="42">
        <f t="shared" si="50"/>
        <v>81.933130679312043</v>
      </c>
      <c r="D22" s="42">
        <f t="shared" si="50"/>
        <v>82.9164585176988</v>
      </c>
      <c r="E22" s="42">
        <f t="shared" si="50"/>
        <v>83.493895894241859</v>
      </c>
      <c r="F22" s="42">
        <f t="shared" si="50"/>
        <v>83.383325440394955</v>
      </c>
      <c r="G22" s="42">
        <f t="shared" si="50"/>
        <v>83.151761036210843</v>
      </c>
      <c r="H22" s="42">
        <f t="shared" ref="H22" si="51">H21/H$31*100</f>
        <v>82.723703187554023</v>
      </c>
      <c r="K22" s="42">
        <f t="shared" ref="K22" si="52">T22-B22</f>
        <v>0</v>
      </c>
      <c r="L22" s="42">
        <f t="shared" ref="L22" si="53">U22-C22</f>
        <v>0</v>
      </c>
      <c r="M22" s="42">
        <f t="shared" ref="M22" si="54">V22-D22</f>
        <v>0</v>
      </c>
      <c r="N22" s="42">
        <f t="shared" ref="N22" si="55">W22-E22</f>
        <v>0</v>
      </c>
      <c r="O22" s="42">
        <f t="shared" ref="O22" si="56">X22-F22</f>
        <v>0</v>
      </c>
      <c r="P22" s="42">
        <f t="shared" ref="P22" si="57">Y22-G22</f>
        <v>0</v>
      </c>
      <c r="Q22" s="42">
        <f t="shared" ref="Q22" si="58">Z22-H22</f>
        <v>0</v>
      </c>
      <c r="T22" s="42">
        <f t="shared" ref="T22:Z22" si="59">T21/T$31*100</f>
        <v>80.996320196256193</v>
      </c>
      <c r="U22" s="42">
        <f t="shared" si="59"/>
        <v>81.933130679312043</v>
      </c>
      <c r="V22" s="42">
        <f t="shared" si="59"/>
        <v>82.9164585176988</v>
      </c>
      <c r="W22" s="42">
        <f t="shared" si="59"/>
        <v>83.493895894241859</v>
      </c>
      <c r="X22" s="42">
        <f t="shared" si="59"/>
        <v>83.383325440394955</v>
      </c>
      <c r="Y22" s="42">
        <f t="shared" si="59"/>
        <v>83.151761036210843</v>
      </c>
      <c r="Z22" s="42">
        <f t="shared" si="59"/>
        <v>82.723703187554023</v>
      </c>
    </row>
    <row r="23" spans="1:27">
      <c r="K23" s="42"/>
      <c r="L23" s="42"/>
      <c r="M23" s="42"/>
      <c r="N23" s="42"/>
      <c r="O23" s="42"/>
      <c r="P23" s="42"/>
      <c r="Q23" s="42"/>
    </row>
    <row r="24" spans="1:27">
      <c r="A24" s="34" t="s">
        <v>167</v>
      </c>
      <c r="B24" s="41">
        <v>2685.6</v>
      </c>
      <c r="C24" s="41">
        <v>2812.629121646361</v>
      </c>
      <c r="D24" s="41">
        <v>2897.1967144625842</v>
      </c>
      <c r="E24" s="41">
        <v>3026.2918876727704</v>
      </c>
      <c r="F24" s="41">
        <v>3152.1370756213387</v>
      </c>
      <c r="G24" s="41">
        <v>3273.660393013045</v>
      </c>
      <c r="H24" s="41">
        <v>3391.3068844305549</v>
      </c>
      <c r="J24" s="34" t="s">
        <v>167</v>
      </c>
      <c r="K24" s="42">
        <f>SUM($K$9:K$9)</f>
        <v>0</v>
      </c>
      <c r="L24" s="42">
        <f>SUM($K$9:L$9)</f>
        <v>0</v>
      </c>
      <c r="M24" s="42">
        <f>SUM($K$9:M$9)</f>
        <v>0</v>
      </c>
      <c r="N24" s="42">
        <f>SUM($K$9:N$9)</f>
        <v>0</v>
      </c>
      <c r="O24" s="42">
        <f>SUM($K$9:O$9)</f>
        <v>0</v>
      </c>
      <c r="P24" s="42">
        <f>SUM($K$9:P$9)</f>
        <v>0</v>
      </c>
      <c r="Q24" s="42">
        <f>SUM($K$9:Q$9)</f>
        <v>0</v>
      </c>
      <c r="S24" s="34" t="s">
        <v>167</v>
      </c>
      <c r="T24" s="41">
        <f t="shared" ref="T24:Z24" si="60">B24+K24</f>
        <v>2685.6</v>
      </c>
      <c r="U24" s="41">
        <f t="shared" si="60"/>
        <v>2812.629121646361</v>
      </c>
      <c r="V24" s="41">
        <f t="shared" si="60"/>
        <v>2897.1967144625842</v>
      </c>
      <c r="W24" s="41">
        <f t="shared" si="60"/>
        <v>3026.2918876727704</v>
      </c>
      <c r="X24" s="41">
        <f t="shared" si="60"/>
        <v>3152.1370756213387</v>
      </c>
      <c r="Y24" s="41">
        <f t="shared" si="60"/>
        <v>3273.660393013045</v>
      </c>
      <c r="Z24" s="41">
        <f t="shared" si="60"/>
        <v>3391.3068844305549</v>
      </c>
      <c r="AA24" s="45" t="str">
        <f>A24</f>
        <v>Public sector net debt (£ billion)</v>
      </c>
    </row>
    <row r="25" spans="1:27">
      <c r="A25" s="34" t="s">
        <v>168</v>
      </c>
      <c r="B25" s="42">
        <f t="shared" ref="B25:H25" si="61">B24/B$31*100</f>
        <v>95.482907578262484</v>
      </c>
      <c r="C25" s="42">
        <f t="shared" si="61"/>
        <v>95.860993726726406</v>
      </c>
      <c r="D25" s="42">
        <f t="shared" si="61"/>
        <v>95.118116788774984</v>
      </c>
      <c r="E25" s="42">
        <f t="shared" si="61"/>
        <v>95.765322710508741</v>
      </c>
      <c r="F25" s="42">
        <f t="shared" si="61"/>
        <v>96.138698229473533</v>
      </c>
      <c r="G25" s="42">
        <f t="shared" si="61"/>
        <v>96.261882575581083</v>
      </c>
      <c r="H25" s="42">
        <f t="shared" si="61"/>
        <v>96.114047049736158</v>
      </c>
      <c r="J25" s="34" t="s">
        <v>168</v>
      </c>
      <c r="K25" s="42">
        <f t="shared" ref="K25:Q25" si="62">T25-B25</f>
        <v>0</v>
      </c>
      <c r="L25" s="42">
        <f t="shared" si="62"/>
        <v>0</v>
      </c>
      <c r="M25" s="42">
        <f t="shared" si="62"/>
        <v>0</v>
      </c>
      <c r="N25" s="42">
        <f t="shared" si="62"/>
        <v>0</v>
      </c>
      <c r="O25" s="42">
        <f t="shared" si="62"/>
        <v>0</v>
      </c>
      <c r="P25" s="42">
        <f t="shared" si="62"/>
        <v>0</v>
      </c>
      <c r="Q25" s="42">
        <f t="shared" si="62"/>
        <v>0</v>
      </c>
      <c r="S25" s="34" t="s">
        <v>168</v>
      </c>
      <c r="T25" s="42">
        <f t="shared" ref="T25:Y25" si="63">T24/T$31*100</f>
        <v>95.482907578262484</v>
      </c>
      <c r="U25" s="42">
        <f t="shared" si="63"/>
        <v>95.860993726726406</v>
      </c>
      <c r="V25" s="42">
        <f t="shared" si="63"/>
        <v>95.118116788774984</v>
      </c>
      <c r="W25" s="42">
        <f t="shared" si="63"/>
        <v>95.765322710508741</v>
      </c>
      <c r="X25" s="42">
        <f t="shared" si="63"/>
        <v>96.138698229473533</v>
      </c>
      <c r="Y25" s="42">
        <f t="shared" si="63"/>
        <v>96.261882575581083</v>
      </c>
      <c r="Z25" s="42">
        <f t="shared" ref="Z25" si="64">Z24/Z$31*100</f>
        <v>96.114047049736158</v>
      </c>
      <c r="AA25" s="45" t="str">
        <f>A25</f>
        <v>Public sector net debt (per cent of GDP)</v>
      </c>
    </row>
    <row r="26" spans="1:27">
      <c r="K26" s="42"/>
      <c r="L26" s="42"/>
      <c r="M26" s="42"/>
      <c r="N26" s="42"/>
      <c r="O26" s="42"/>
      <c r="P26" s="42"/>
      <c r="Q26" s="42"/>
    </row>
    <row r="27" spans="1:27">
      <c r="A27" s="34" t="s">
        <v>169</v>
      </c>
      <c r="B27" s="41">
        <v>2446</v>
      </c>
      <c r="C27" s="41">
        <v>2636.6570966839699</v>
      </c>
      <c r="D27" s="41">
        <v>2801.0418071408958</v>
      </c>
      <c r="E27" s="41">
        <v>2951.7307839707441</v>
      </c>
      <c r="F27" s="41">
        <v>3088.0175048661167</v>
      </c>
      <c r="G27" s="41">
        <v>3222.9821810285471</v>
      </c>
      <c r="H27" s="41">
        <v>3351.2340903564</v>
      </c>
      <c r="J27" s="34" t="s">
        <v>169</v>
      </c>
      <c r="K27" s="42">
        <f t="shared" ref="K27:P27" si="65">K24</f>
        <v>0</v>
      </c>
      <c r="L27" s="42">
        <f t="shared" si="65"/>
        <v>0</v>
      </c>
      <c r="M27" s="42">
        <f t="shared" si="65"/>
        <v>0</v>
      </c>
      <c r="N27" s="42">
        <f t="shared" si="65"/>
        <v>0</v>
      </c>
      <c r="O27" s="42">
        <f t="shared" si="65"/>
        <v>0</v>
      </c>
      <c r="P27" s="42">
        <f t="shared" si="65"/>
        <v>0</v>
      </c>
      <c r="Q27" s="42">
        <f t="shared" ref="Q27" si="66">Q24</f>
        <v>0</v>
      </c>
      <c r="S27" s="34" t="s">
        <v>169</v>
      </c>
      <c r="T27" s="41">
        <f t="shared" ref="T27:Z27" si="67">B27+K27</f>
        <v>2446</v>
      </c>
      <c r="U27" s="41">
        <f t="shared" si="67"/>
        <v>2636.6570966839699</v>
      </c>
      <c r="V27" s="41">
        <f t="shared" si="67"/>
        <v>2801.0418071408958</v>
      </c>
      <c r="W27" s="41">
        <f t="shared" si="67"/>
        <v>2951.7307839707441</v>
      </c>
      <c r="X27" s="41">
        <f t="shared" si="67"/>
        <v>3088.0175048661167</v>
      </c>
      <c r="Y27" s="41">
        <f t="shared" si="67"/>
        <v>3222.9821810285471</v>
      </c>
      <c r="Z27" s="41">
        <f t="shared" si="67"/>
        <v>3351.2340903564</v>
      </c>
      <c r="AA27" s="45" t="str">
        <f>A27</f>
        <v>Public sector net debt ex BoE (£ billion)</v>
      </c>
    </row>
    <row r="28" spans="1:27">
      <c r="A28" s="34" t="s">
        <v>170</v>
      </c>
      <c r="B28" s="42">
        <f t="shared" ref="B28:H28" si="68">B27/B$31*100</f>
        <v>86.964250795513124</v>
      </c>
      <c r="C28" s="42">
        <f t="shared" si="68"/>
        <v>89.863454608904505</v>
      </c>
      <c r="D28" s="42">
        <f t="shared" si="68"/>
        <v>91.961246680928426</v>
      </c>
      <c r="E28" s="42">
        <f t="shared" si="68"/>
        <v>93.405878075719315</v>
      </c>
      <c r="F28" s="42">
        <f t="shared" si="68"/>
        <v>94.183081479454955</v>
      </c>
      <c r="G28" s="42">
        <f t="shared" si="68"/>
        <v>94.771691320066594</v>
      </c>
      <c r="H28" s="42">
        <f t="shared" si="68"/>
        <v>94.978331956318868</v>
      </c>
      <c r="J28" s="34" t="s">
        <v>170</v>
      </c>
      <c r="K28" s="42">
        <f t="shared" ref="K28:Q28" si="69">T28-B28</f>
        <v>0</v>
      </c>
      <c r="L28" s="42">
        <f t="shared" si="69"/>
        <v>0</v>
      </c>
      <c r="M28" s="42">
        <f t="shared" si="69"/>
        <v>0</v>
      </c>
      <c r="N28" s="42">
        <f t="shared" si="69"/>
        <v>0</v>
      </c>
      <c r="O28" s="42">
        <f t="shared" si="69"/>
        <v>0</v>
      </c>
      <c r="P28" s="42">
        <f t="shared" si="69"/>
        <v>0</v>
      </c>
      <c r="Q28" s="42">
        <f t="shared" si="69"/>
        <v>0</v>
      </c>
      <c r="S28" s="34" t="s">
        <v>170</v>
      </c>
      <c r="T28" s="42">
        <f t="shared" ref="T28:Y28" si="70">T27/T$31*100</f>
        <v>86.964250795513124</v>
      </c>
      <c r="U28" s="42">
        <f t="shared" si="70"/>
        <v>89.863454608904505</v>
      </c>
      <c r="V28" s="42">
        <f t="shared" si="70"/>
        <v>91.961246680928426</v>
      </c>
      <c r="W28" s="42">
        <f t="shared" si="70"/>
        <v>93.405878075719315</v>
      </c>
      <c r="X28" s="42">
        <f t="shared" si="70"/>
        <v>94.183081479454955</v>
      </c>
      <c r="Y28" s="42">
        <f t="shared" si="70"/>
        <v>94.771691320066594</v>
      </c>
      <c r="Z28" s="42">
        <f t="shared" ref="Z28" si="71">Z27/Z$31*100</f>
        <v>94.978331956318868</v>
      </c>
      <c r="AA28" s="45" t="str">
        <f>A28</f>
        <v>Public sector net debt ex BoE (per cent of GDP)</v>
      </c>
    </row>
    <row r="29" spans="1:27">
      <c r="K29" s="42"/>
      <c r="L29" s="42"/>
      <c r="M29" s="42"/>
      <c r="N29" s="42"/>
      <c r="O29" s="42"/>
      <c r="P29" s="42"/>
      <c r="Q29" s="42"/>
    </row>
    <row r="30" spans="1:27">
      <c r="A30" s="34" t="s">
        <v>171</v>
      </c>
      <c r="B30" s="41">
        <f t="array" ref="B30:H30">TRANSPOSE(Determinants!$M$6:$M$12)</f>
        <v>2751.5169999999998</v>
      </c>
      <c r="C30" s="41">
        <v>2876.5040130000002</v>
      </c>
      <c r="D30" s="41">
        <v>2993.8517429999997</v>
      </c>
      <c r="E30" s="41">
        <v>3101.2963059999997</v>
      </c>
      <c r="F30" s="41">
        <v>3219.746666</v>
      </c>
      <c r="G30" s="41">
        <v>3339.494087</v>
      </c>
      <c r="H30" s="41">
        <v>3464.0105589999998</v>
      </c>
      <c r="J30" s="34" t="s">
        <v>171</v>
      </c>
      <c r="K30" s="42">
        <f t="shared" ref="K30:Q31" si="72">T30-B30</f>
        <v>0</v>
      </c>
      <c r="L30" s="42">
        <f t="shared" si="72"/>
        <v>0</v>
      </c>
      <c r="M30" s="42">
        <f t="shared" si="72"/>
        <v>0</v>
      </c>
      <c r="N30" s="42">
        <f t="shared" si="72"/>
        <v>0</v>
      </c>
      <c r="O30" s="42">
        <f t="shared" si="72"/>
        <v>0</v>
      </c>
      <c r="P30" s="42">
        <f t="shared" si="72"/>
        <v>0</v>
      </c>
      <c r="Q30" s="42">
        <f t="shared" si="72"/>
        <v>0</v>
      </c>
      <c r="S30" s="34" t="s">
        <v>171</v>
      </c>
      <c r="T30" s="41">
        <f t="array" ref="T30:Z30">TRANSPOSE(Determinants!$M$16:$M$22)</f>
        <v>2751.5169999999998</v>
      </c>
      <c r="U30" s="41">
        <v>2876.5040130000002</v>
      </c>
      <c r="V30" s="41">
        <v>2993.8517429999997</v>
      </c>
      <c r="W30" s="41">
        <v>3101.2963059999997</v>
      </c>
      <c r="X30" s="41">
        <v>3219.746666</v>
      </c>
      <c r="Y30" s="41">
        <v>3339.494087</v>
      </c>
      <c r="Z30" s="41">
        <v>3464.0105589999998</v>
      </c>
      <c r="AA30" s="45" t="str">
        <f>A30</f>
        <v>Memo: FY nominal GDP (£ billion)</v>
      </c>
    </row>
    <row r="31" spans="1:27">
      <c r="A31" s="34" t="s">
        <v>172</v>
      </c>
      <c r="B31" s="41">
        <f t="array" ref="B31:H31">TRANSPOSE(Determinants!$AE$6:$AE$12)</f>
        <v>2812.65</v>
      </c>
      <c r="C31" s="41">
        <v>2934.070483</v>
      </c>
      <c r="D31" s="41">
        <v>3045.8936869999998</v>
      </c>
      <c r="E31" s="41">
        <v>3160.1124519999998</v>
      </c>
      <c r="F31" s="41">
        <v>3278.739086</v>
      </c>
      <c r="G31" s="41">
        <v>3400.785758</v>
      </c>
      <c r="H31" s="41">
        <v>3528.4196103777158</v>
      </c>
      <c r="J31" s="34" t="s">
        <v>172</v>
      </c>
      <c r="K31" s="42">
        <f t="shared" si="72"/>
        <v>0</v>
      </c>
      <c r="L31" s="42">
        <f t="shared" si="72"/>
        <v>0</v>
      </c>
      <c r="M31" s="42">
        <f t="shared" si="72"/>
        <v>0</v>
      </c>
      <c r="N31" s="42">
        <f t="shared" si="72"/>
        <v>0</v>
      </c>
      <c r="O31" s="42">
        <f t="shared" si="72"/>
        <v>0</v>
      </c>
      <c r="P31" s="42">
        <f t="shared" si="72"/>
        <v>0</v>
      </c>
      <c r="Q31" s="42">
        <f t="shared" si="72"/>
        <v>0</v>
      </c>
      <c r="S31" s="34" t="s">
        <v>172</v>
      </c>
      <c r="T31" s="41">
        <f t="array" ref="T31:Z31">TRANSPOSE(Determinants!$AE$16:$AE$22)</f>
        <v>2812.65</v>
      </c>
      <c r="U31" s="41">
        <v>2934.070483</v>
      </c>
      <c r="V31" s="41">
        <v>3045.8936869999998</v>
      </c>
      <c r="W31" s="41">
        <v>3160.1124519999998</v>
      </c>
      <c r="X31" s="41">
        <v>3278.739086</v>
      </c>
      <c r="Y31" s="41">
        <v>3400.785758</v>
      </c>
      <c r="Z31" s="41">
        <v>3528.4196103777158</v>
      </c>
      <c r="AA31" s="45" t="str">
        <f>A31</f>
        <v>Memo: March-centred nominal GDP (£ billion)</v>
      </c>
    </row>
    <row r="32" spans="1:27">
      <c r="K32" s="42"/>
      <c r="L32" s="42"/>
      <c r="M32" s="42"/>
      <c r="N32" s="42"/>
      <c r="O32" s="42"/>
      <c r="P32" s="42"/>
      <c r="Q32" s="42"/>
    </row>
    <row r="33" spans="1:27">
      <c r="A33" s="34" t="s">
        <v>173</v>
      </c>
      <c r="C33" s="41">
        <f t="shared" ref="C33:H34" si="73">C27-B27</f>
        <v>190.65709668396994</v>
      </c>
      <c r="D33" s="41">
        <f t="shared" si="73"/>
        <v>164.38471045692586</v>
      </c>
      <c r="E33" s="41">
        <f t="shared" si="73"/>
        <v>150.68897682984834</v>
      </c>
      <c r="F33" s="41">
        <f t="shared" si="73"/>
        <v>136.28672089537258</v>
      </c>
      <c r="G33" s="41">
        <f t="shared" si="73"/>
        <v>134.96467616243035</v>
      </c>
      <c r="H33" s="41">
        <f t="shared" si="73"/>
        <v>128.2519093278529</v>
      </c>
      <c r="K33" s="42"/>
      <c r="L33" s="42">
        <f t="shared" ref="L33:Q34" si="74">U33-C33</f>
        <v>0</v>
      </c>
      <c r="M33" s="42">
        <f t="shared" si="74"/>
        <v>0</v>
      </c>
      <c r="N33" s="42">
        <f t="shared" si="74"/>
        <v>0</v>
      </c>
      <c r="O33" s="42">
        <f t="shared" si="74"/>
        <v>0</v>
      </c>
      <c r="P33" s="42">
        <f t="shared" si="74"/>
        <v>0</v>
      </c>
      <c r="Q33" s="42">
        <f t="shared" si="74"/>
        <v>0</v>
      </c>
      <c r="U33" s="41">
        <f t="shared" ref="U33:Z34" si="75">U27-T27</f>
        <v>190.65709668396994</v>
      </c>
      <c r="V33" s="41">
        <f t="shared" si="75"/>
        <v>164.38471045692586</v>
      </c>
      <c r="W33" s="41">
        <f t="shared" si="75"/>
        <v>150.68897682984834</v>
      </c>
      <c r="X33" s="41">
        <f t="shared" si="75"/>
        <v>136.28672089537258</v>
      </c>
      <c r="Y33" s="41">
        <f t="shared" si="75"/>
        <v>134.96467616243035</v>
      </c>
      <c r="Z33" s="41">
        <f t="shared" si="75"/>
        <v>128.2519093278529</v>
      </c>
      <c r="AA33" s="45" t="str">
        <f>A33</f>
        <v>Year-on-year change in PSND ex BoE (£ billion)</v>
      </c>
    </row>
    <row r="34" spans="1:27">
      <c r="A34" s="34" t="s">
        <v>174</v>
      </c>
      <c r="C34" s="42">
        <f t="shared" si="73"/>
        <v>2.8992038133913809</v>
      </c>
      <c r="D34" s="42">
        <f t="shared" si="73"/>
        <v>2.0977920720239212</v>
      </c>
      <c r="E34" s="42">
        <f t="shared" si="73"/>
        <v>1.4446313947908891</v>
      </c>
      <c r="F34" s="42">
        <f t="shared" si="73"/>
        <v>0.77720340373564056</v>
      </c>
      <c r="G34" s="42">
        <f t="shared" si="73"/>
        <v>0.5886098406116389</v>
      </c>
      <c r="H34" s="42">
        <f t="shared" si="73"/>
        <v>0.20664063625227413</v>
      </c>
      <c r="K34" s="42"/>
      <c r="L34" s="42">
        <f t="shared" si="74"/>
        <v>0</v>
      </c>
      <c r="M34" s="42">
        <f t="shared" si="74"/>
        <v>0</v>
      </c>
      <c r="N34" s="42">
        <f t="shared" si="74"/>
        <v>0</v>
      </c>
      <c r="O34" s="42">
        <f t="shared" si="74"/>
        <v>0</v>
      </c>
      <c r="P34" s="42">
        <f t="shared" si="74"/>
        <v>0</v>
      </c>
      <c r="Q34" s="42">
        <f t="shared" si="74"/>
        <v>0</v>
      </c>
      <c r="U34" s="42">
        <f t="shared" si="75"/>
        <v>2.8992038133913809</v>
      </c>
      <c r="V34" s="42">
        <f t="shared" si="75"/>
        <v>2.0977920720239212</v>
      </c>
      <c r="W34" s="42">
        <f t="shared" si="75"/>
        <v>1.4446313947908891</v>
      </c>
      <c r="X34" s="42">
        <f t="shared" si="75"/>
        <v>0.77720340373564056</v>
      </c>
      <c r="Y34" s="42">
        <f t="shared" si="75"/>
        <v>0.5886098406116389</v>
      </c>
      <c r="Z34" s="42">
        <f t="shared" si="75"/>
        <v>0.20664063625227413</v>
      </c>
      <c r="AA34" s="45" t="str">
        <f>A34</f>
        <v>Year-on-year change in PSND ex BoE (per cent of GDP)</v>
      </c>
    </row>
    <row r="35" spans="1:27">
      <c r="K35" s="42"/>
      <c r="L35" s="42"/>
      <c r="M35" s="42"/>
      <c r="N35" s="42"/>
      <c r="O35" s="42"/>
      <c r="P35" s="42"/>
      <c r="Q35" s="42"/>
    </row>
    <row r="36" spans="1:27">
      <c r="A36" s="34" t="s">
        <v>175</v>
      </c>
      <c r="F36" s="42">
        <f t="shared" ref="F36:G36" si="76">-F15</f>
        <v>6.0023391056011377</v>
      </c>
      <c r="G36" s="42">
        <f t="shared" si="76"/>
        <v>7.1194267712285182</v>
      </c>
      <c r="H36" s="42">
        <f>-H15</f>
        <v>9.9316225162351515</v>
      </c>
      <c r="K36" s="42"/>
      <c r="L36" s="42"/>
      <c r="M36" s="42"/>
      <c r="N36" s="42"/>
      <c r="O36" s="42">
        <f>X36-F36</f>
        <v>0</v>
      </c>
      <c r="P36" s="42">
        <f>Y36-G36</f>
        <v>0</v>
      </c>
      <c r="Q36" s="42">
        <f>Z36-H36</f>
        <v>0</v>
      </c>
      <c r="X36" s="42">
        <f t="shared" ref="X36:Z36" si="77">-X15</f>
        <v>6.0023391056011377</v>
      </c>
      <c r="Y36" s="42">
        <f t="shared" si="77"/>
        <v>7.1194267712285182</v>
      </c>
      <c r="Z36" s="42">
        <f t="shared" si="77"/>
        <v>9.9316225162351515</v>
      </c>
      <c r="AA36" s="45" t="str">
        <f>A36</f>
        <v>Fiscal mandate headroom (£ billion)</v>
      </c>
    </row>
  </sheetData>
  <conditionalFormatting sqref="K3:Q4">
    <cfRule type="cellIs" dxfId="24" priority="47" operator="lessThan">
      <formula>0</formula>
    </cfRule>
    <cfRule type="cellIs" dxfId="23" priority="48" operator="greaterThan">
      <formula>0</formula>
    </cfRule>
    <cfRule type="expression" dxfId="22" priority="49">
      <formula>"&lt;0"</formula>
    </cfRule>
  </conditionalFormatting>
  <conditionalFormatting sqref="K6:Q7">
    <cfRule type="cellIs" dxfId="21" priority="43" operator="lessThan">
      <formula>0</formula>
    </cfRule>
    <cfRule type="cellIs" dxfId="20" priority="44" operator="greaterThan">
      <formula>0</formula>
    </cfRule>
  </conditionalFormatting>
  <conditionalFormatting sqref="K9:Q10">
    <cfRule type="cellIs" dxfId="19" priority="39" operator="lessThan">
      <formula>0</formula>
    </cfRule>
    <cfRule type="cellIs" dxfId="18" priority="40" operator="greaterThan">
      <formula>0</formula>
    </cfRule>
  </conditionalFormatting>
  <conditionalFormatting sqref="K12:Q16">
    <cfRule type="cellIs" dxfId="17" priority="1" operator="lessThan">
      <formula>0</formula>
    </cfRule>
    <cfRule type="cellIs" dxfId="16" priority="2" operator="greaterThan">
      <formula>0</formula>
    </cfRule>
  </conditionalFormatting>
  <conditionalFormatting sqref="K18:Q19">
    <cfRule type="cellIs" dxfId="15" priority="31" operator="lessThan">
      <formula>0</formula>
    </cfRule>
    <cfRule type="cellIs" dxfId="14" priority="32" operator="greaterThan">
      <formula>0</formula>
    </cfRule>
  </conditionalFormatting>
  <conditionalFormatting sqref="K21:Q22">
    <cfRule type="cellIs" dxfId="13" priority="3" operator="lessThan">
      <formula>0</formula>
    </cfRule>
    <cfRule type="cellIs" dxfId="12" priority="4" operator="greaterThan">
      <formula>0</formula>
    </cfRule>
  </conditionalFormatting>
  <conditionalFormatting sqref="K24:Q25">
    <cfRule type="cellIs" dxfId="11" priority="27" operator="lessThan">
      <formula>0</formula>
    </cfRule>
    <cfRule type="cellIs" dxfId="10" priority="28" operator="greaterThan">
      <formula>0</formula>
    </cfRule>
  </conditionalFormatting>
  <conditionalFormatting sqref="K27:Q28">
    <cfRule type="cellIs" dxfId="9" priority="23" operator="lessThan">
      <formula>0</formula>
    </cfRule>
    <cfRule type="cellIs" dxfId="8" priority="24" operator="greaterThan">
      <formula>0</formula>
    </cfRule>
  </conditionalFormatting>
  <conditionalFormatting sqref="K30:Q31">
    <cfRule type="cellIs" dxfId="7" priority="17" operator="lessThan">
      <formula>0</formula>
    </cfRule>
    <cfRule type="cellIs" dxfId="6" priority="18" operator="greaterThan">
      <formula>0</formula>
    </cfRule>
    <cfRule type="expression" dxfId="5" priority="19">
      <formula>"&lt;0"</formula>
    </cfRule>
  </conditionalFormatting>
  <conditionalFormatting sqref="L33:Q34">
    <cfRule type="cellIs" dxfId="4" priority="7" operator="lessThan">
      <formula>0</formula>
    </cfRule>
    <cfRule type="cellIs" dxfId="3" priority="8" operator="greaterThan">
      <formula>0</formula>
    </cfRule>
  </conditionalFormatting>
  <conditionalFormatting sqref="O36:Q36">
    <cfRule type="cellIs" dxfId="2" priority="11" operator="lessThan">
      <formula>0</formula>
    </cfRule>
    <cfRule type="cellIs" dxfId="1" priority="12" operator="greaterThan">
      <formula>0</formula>
    </cfRule>
    <cfRule type="expression" dxfId="0" priority="13">
      <formula>"&lt;0"</formula>
    </cfRule>
  </conditionalFormatting>
  <hyperlinks>
    <hyperlink ref="A1" location="Notes!A1" display="Back to contents" xr:uid="{3D3C80DB-FC7F-4A97-98A1-3A8A4E60A106}"/>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5C40B-3600-4081-AB3A-A6CAF878CAFF}">
  <sheetPr>
    <tabColor rgb="FF477391"/>
  </sheetPr>
  <dimension ref="A1"/>
  <sheetViews>
    <sheetView workbookViewId="0"/>
  </sheetViews>
  <sheetFormatPr defaultRowHeight="15"/>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D67C6-5F1D-4A3D-9709-A926F5B89E7F}">
  <dimension ref="A1:AR24"/>
  <sheetViews>
    <sheetView showGridLines="0" zoomScaleNormal="100" workbookViewId="0">
      <pane xSplit="1" ySplit="4" topLeftCell="P5" activePane="bottomRight" state="frozen"/>
      <selection pane="bottomRight" activeCell="S16" sqref="S16"/>
      <selection pane="bottomLeft" activeCell="A2" sqref="A2"/>
      <selection pane="topRight" activeCell="B1" sqref="B1"/>
    </sheetView>
  </sheetViews>
  <sheetFormatPr defaultColWidth="8.7109375" defaultRowHeight="12"/>
  <cols>
    <col min="1" max="1" width="13.42578125" style="34" bestFit="1" customWidth="1"/>
    <col min="2" max="2" width="13.28515625" style="34" customWidth="1"/>
    <col min="3" max="3" width="10.85546875" style="34" bestFit="1" customWidth="1"/>
    <col min="4" max="4" width="9.7109375" style="34" bestFit="1" customWidth="1"/>
    <col min="5" max="5" width="9.7109375" style="34" customWidth="1"/>
    <col min="6" max="7" width="9.140625" style="34" customWidth="1"/>
    <col min="8" max="8" width="11.5703125" style="34" customWidth="1"/>
    <col min="9" max="9" width="12.42578125" style="34" customWidth="1"/>
    <col min="10" max="10" width="15.85546875" style="34" customWidth="1"/>
    <col min="11" max="11" width="11.5703125" style="34" bestFit="1" customWidth="1"/>
    <col min="12" max="12" width="8.7109375" style="34"/>
    <col min="13" max="14" width="12.140625" style="34" customWidth="1"/>
    <col min="15" max="16" width="8.7109375" style="34"/>
    <col min="17" max="17" width="9.42578125" style="34" bestFit="1" customWidth="1"/>
    <col min="18" max="19" width="9.42578125" style="34" customWidth="1"/>
    <col min="20" max="21" width="8.7109375" style="34"/>
    <col min="22" max="22" width="9.140625" style="34" customWidth="1"/>
    <col min="23" max="23" width="11.140625" style="34" bestFit="1" customWidth="1"/>
    <col min="24" max="31" width="8.7109375" style="34"/>
    <col min="32" max="32" width="12" style="34" bestFit="1" customWidth="1"/>
    <col min="33" max="37" width="8.7109375" style="34"/>
    <col min="38" max="38" width="10" style="34" bestFit="1" customWidth="1"/>
    <col min="39" max="39" width="11.7109375" style="34" customWidth="1"/>
    <col min="40" max="16384" width="8.7109375" style="34"/>
  </cols>
  <sheetData>
    <row r="1" spans="1:44">
      <c r="A1" s="1" t="s">
        <v>40</v>
      </c>
      <c r="B1" s="30" t="s">
        <v>176</v>
      </c>
      <c r="C1" s="31"/>
      <c r="D1" s="31"/>
      <c r="E1" s="31"/>
      <c r="F1" s="31"/>
      <c r="G1" s="31"/>
      <c r="H1" s="31"/>
      <c r="I1" s="31"/>
      <c r="J1" s="31"/>
      <c r="K1" s="31"/>
      <c r="L1" s="31"/>
      <c r="M1" s="31"/>
      <c r="N1" s="31"/>
      <c r="O1" s="31"/>
      <c r="P1" s="31"/>
      <c r="Q1" s="31"/>
      <c r="R1" s="31"/>
      <c r="S1" s="31"/>
      <c r="T1" s="31"/>
      <c r="U1" s="31"/>
      <c r="V1" s="31"/>
      <c r="W1" s="31"/>
      <c r="X1" s="31"/>
      <c r="Y1" s="31"/>
      <c r="Z1" s="31"/>
      <c r="AA1" s="31"/>
      <c r="AB1" s="31"/>
      <c r="AC1" s="31"/>
      <c r="AD1" s="31"/>
      <c r="AE1" s="31"/>
      <c r="AF1" s="31"/>
      <c r="AG1" s="31"/>
      <c r="AH1" s="31"/>
      <c r="AI1" s="31"/>
      <c r="AJ1" s="31"/>
      <c r="AK1" s="31"/>
      <c r="AL1" s="31"/>
      <c r="AM1" s="31"/>
      <c r="AN1" s="31"/>
      <c r="AO1" s="31"/>
    </row>
    <row r="2" spans="1:44">
      <c r="A2" s="31"/>
      <c r="B2" s="31"/>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row>
    <row r="3" spans="1:44" ht="24">
      <c r="A3" s="31"/>
      <c r="B3" s="35" t="s">
        <v>177</v>
      </c>
      <c r="C3" s="35" t="s">
        <v>102</v>
      </c>
      <c r="D3" s="35" t="s">
        <v>178</v>
      </c>
      <c r="E3" s="35" t="s">
        <v>102</v>
      </c>
      <c r="F3" s="35" t="s">
        <v>102</v>
      </c>
      <c r="G3" s="35" t="s">
        <v>102</v>
      </c>
      <c r="H3" s="35" t="s">
        <v>102</v>
      </c>
      <c r="I3" s="35" t="s">
        <v>102</v>
      </c>
      <c r="J3" s="35" t="s">
        <v>102</v>
      </c>
      <c r="K3" s="35" t="s">
        <v>102</v>
      </c>
      <c r="L3" s="35" t="s">
        <v>102</v>
      </c>
      <c r="M3" s="35" t="s">
        <v>102</v>
      </c>
      <c r="N3" s="35" t="s">
        <v>102</v>
      </c>
      <c r="O3" s="35" t="s">
        <v>179</v>
      </c>
      <c r="P3" s="35" t="s">
        <v>180</v>
      </c>
      <c r="Q3" s="35" t="s">
        <v>178</v>
      </c>
      <c r="R3" s="35" t="s">
        <v>102</v>
      </c>
      <c r="S3" s="35" t="s">
        <v>102</v>
      </c>
      <c r="T3" s="35" t="s">
        <v>181</v>
      </c>
      <c r="U3" s="35" t="s">
        <v>182</v>
      </c>
      <c r="V3" s="35" t="s">
        <v>183</v>
      </c>
      <c r="W3" s="35"/>
      <c r="X3" s="35"/>
      <c r="Y3" s="35"/>
      <c r="Z3" s="35"/>
      <c r="AA3" s="35"/>
      <c r="AB3" s="35"/>
      <c r="AC3" s="35"/>
      <c r="AD3" s="35"/>
      <c r="AE3" s="35" t="s">
        <v>102</v>
      </c>
      <c r="AF3" s="35" t="s">
        <v>184</v>
      </c>
      <c r="AG3" s="35" t="s">
        <v>185</v>
      </c>
      <c r="AH3" s="35" t="s">
        <v>186</v>
      </c>
      <c r="AI3" s="35" t="s">
        <v>186</v>
      </c>
      <c r="AJ3" s="35" t="s">
        <v>185</v>
      </c>
      <c r="AK3" s="35" t="s">
        <v>185</v>
      </c>
      <c r="AL3" s="35" t="s">
        <v>186</v>
      </c>
      <c r="AM3" s="35" t="s">
        <v>186</v>
      </c>
      <c r="AN3" s="35" t="s">
        <v>187</v>
      </c>
      <c r="AO3" s="35"/>
      <c r="AP3" s="46"/>
      <c r="AQ3" s="47"/>
      <c r="AR3" s="47"/>
    </row>
    <row r="4" spans="1:44" ht="48">
      <c r="A4" s="31"/>
      <c r="B4" s="35" t="s">
        <v>50</v>
      </c>
      <c r="C4" s="35" t="s">
        <v>51</v>
      </c>
      <c r="D4" s="35" t="s">
        <v>52</v>
      </c>
      <c r="E4" s="35" t="s">
        <v>53</v>
      </c>
      <c r="F4" s="35" t="s">
        <v>54</v>
      </c>
      <c r="G4" s="35" t="s">
        <v>55</v>
      </c>
      <c r="H4" s="35" t="s">
        <v>56</v>
      </c>
      <c r="I4" s="35" t="s">
        <v>57</v>
      </c>
      <c r="J4" s="35" t="s">
        <v>58</v>
      </c>
      <c r="K4" s="35" t="s">
        <v>59</v>
      </c>
      <c r="L4" s="35" t="s">
        <v>60</v>
      </c>
      <c r="M4" s="35" t="s">
        <v>61</v>
      </c>
      <c r="N4" s="35" t="s">
        <v>62</v>
      </c>
      <c r="O4" s="35" t="s">
        <v>63</v>
      </c>
      <c r="P4" s="35" t="s">
        <v>64</v>
      </c>
      <c r="Q4" s="35" t="s">
        <v>65</v>
      </c>
      <c r="R4" s="88" t="s">
        <v>66</v>
      </c>
      <c r="S4" s="88" t="s">
        <v>67</v>
      </c>
      <c r="T4" s="35" t="s">
        <v>68</v>
      </c>
      <c r="U4" s="35" t="s">
        <v>69</v>
      </c>
      <c r="V4" s="35" t="s">
        <v>70</v>
      </c>
      <c r="W4" s="35" t="s">
        <v>71</v>
      </c>
      <c r="X4" s="35" t="s">
        <v>88</v>
      </c>
      <c r="Y4" s="35" t="s">
        <v>72</v>
      </c>
      <c r="Z4" s="35" t="s">
        <v>89</v>
      </c>
      <c r="AA4" s="35" t="s">
        <v>73</v>
      </c>
      <c r="AB4" s="35" t="s">
        <v>74</v>
      </c>
      <c r="AC4" s="35" t="s">
        <v>75</v>
      </c>
      <c r="AD4" s="35" t="s">
        <v>76</v>
      </c>
      <c r="AE4" s="35" t="s">
        <v>77</v>
      </c>
      <c r="AF4" s="35" t="s">
        <v>188</v>
      </c>
      <c r="AG4" s="35" t="s">
        <v>189</v>
      </c>
      <c r="AH4" s="35" t="s">
        <v>189</v>
      </c>
      <c r="AI4" s="35" t="s">
        <v>73</v>
      </c>
      <c r="AJ4" s="35" t="s">
        <v>190</v>
      </c>
      <c r="AK4" s="35" t="s">
        <v>72</v>
      </c>
      <c r="AL4" s="35" t="s">
        <v>191</v>
      </c>
      <c r="AM4" s="35" t="s">
        <v>192</v>
      </c>
      <c r="AN4" s="35" t="s">
        <v>189</v>
      </c>
      <c r="AO4" s="35" t="s">
        <v>86</v>
      </c>
      <c r="AP4" s="46"/>
      <c r="AQ4" s="47"/>
      <c r="AR4" s="47"/>
    </row>
    <row r="5" spans="1:44">
      <c r="A5" s="34" t="s">
        <v>193</v>
      </c>
      <c r="B5" s="38">
        <v>141.72919032847668</v>
      </c>
      <c r="C5" s="38">
        <v>174.61099999999999</v>
      </c>
      <c r="D5" s="48">
        <v>33086.25</v>
      </c>
      <c r="E5" s="38">
        <v>101.20699999999999</v>
      </c>
      <c r="F5" s="48">
        <v>1591.1</v>
      </c>
      <c r="G5" s="48">
        <v>1599.86</v>
      </c>
      <c r="H5" s="38">
        <v>144.78</v>
      </c>
      <c r="I5" s="39">
        <v>393.72399999999999</v>
      </c>
      <c r="J5" s="39">
        <v>238.19499999999999</v>
      </c>
      <c r="K5" s="38">
        <v>92.825000000000003</v>
      </c>
      <c r="L5" s="38">
        <v>2532.0859999999998</v>
      </c>
      <c r="M5" s="38">
        <v>2584.8409999999999</v>
      </c>
      <c r="N5" s="38">
        <v>2526.4279999999999</v>
      </c>
      <c r="O5" s="48">
        <v>4088.5339649999996</v>
      </c>
      <c r="P5" s="38">
        <v>99.449999999999989</v>
      </c>
      <c r="Q5" s="38">
        <v>1208.6299999999999</v>
      </c>
      <c r="R5" s="38">
        <v>903.64200000000005</v>
      </c>
      <c r="S5" s="48">
        <v>8383.2209999999995</v>
      </c>
      <c r="T5" s="38">
        <v>95.26438485789572</v>
      </c>
      <c r="U5" s="38">
        <v>185.65499999999997</v>
      </c>
      <c r="V5" s="48">
        <v>184.72650700326241</v>
      </c>
      <c r="W5" s="49">
        <v>1.2051750000000001</v>
      </c>
      <c r="X5" s="38">
        <v>351.21666649999997</v>
      </c>
      <c r="Y5" s="50">
        <v>12.873938663127603</v>
      </c>
      <c r="Z5" s="38">
        <v>124.61366666666667</v>
      </c>
      <c r="AA5" s="50">
        <v>10.036409874522789</v>
      </c>
      <c r="AB5" s="50">
        <v>2.3091499999999998</v>
      </c>
      <c r="AC5" s="49">
        <v>0.84791666666666665</v>
      </c>
      <c r="AD5" s="49">
        <v>3.176825</v>
      </c>
      <c r="AE5" s="38">
        <v>2690.7779999999998</v>
      </c>
      <c r="AF5" s="38">
        <v>1.3287500000000001</v>
      </c>
      <c r="AG5" s="39">
        <v>3.864093612673325</v>
      </c>
      <c r="AH5" s="39">
        <v>6.3163842014911875</v>
      </c>
      <c r="AI5" s="49">
        <v>10</v>
      </c>
      <c r="AJ5" s="38">
        <v>337.23333300000002</v>
      </c>
      <c r="AK5" s="52">
        <v>11.543550178107576</v>
      </c>
      <c r="AL5" s="52">
        <f>AI5</f>
        <v>10</v>
      </c>
      <c r="AM5" s="52">
        <v>3</v>
      </c>
      <c r="AN5" s="52">
        <v>6.437897979322349</v>
      </c>
      <c r="AO5" s="52">
        <v>10.100000000000001</v>
      </c>
      <c r="AP5" s="46"/>
      <c r="AQ5" s="47"/>
      <c r="AR5" s="47"/>
    </row>
    <row r="6" spans="1:44">
      <c r="A6" s="34" t="s">
        <v>91</v>
      </c>
      <c r="B6" s="38">
        <v>151.4762607225228</v>
      </c>
      <c r="C6" s="38">
        <v>181.15600000000001</v>
      </c>
      <c r="D6" s="48">
        <v>33347.5</v>
      </c>
      <c r="E6" s="38">
        <v>94.781999999999996</v>
      </c>
      <c r="F6" s="48">
        <v>1708.356</v>
      </c>
      <c r="G6" s="48">
        <v>1600.2260000000001</v>
      </c>
      <c r="H6" s="38">
        <v>142.446</v>
      </c>
      <c r="I6" s="39">
        <v>433.64400000000001</v>
      </c>
      <c r="J6" s="39">
        <v>249.40700000000001</v>
      </c>
      <c r="K6" s="38">
        <v>104.50046725017999</v>
      </c>
      <c r="L6" s="38">
        <v>2539.0120000000002</v>
      </c>
      <c r="M6" s="38">
        <v>2751.5169999999998</v>
      </c>
      <c r="N6" s="38">
        <v>2717.32</v>
      </c>
      <c r="O6" s="48">
        <v>4138.7458075000004</v>
      </c>
      <c r="P6" s="38">
        <v>98.525000000000006</v>
      </c>
      <c r="Q6" s="38">
        <v>1001.3299999999999</v>
      </c>
      <c r="R6" s="38">
        <v>855.13</v>
      </c>
      <c r="S6" s="48">
        <v>8527.0499999999993</v>
      </c>
      <c r="T6" s="38">
        <v>82.198912502352727</v>
      </c>
      <c r="U6" s="38">
        <v>83.443333333333342</v>
      </c>
      <c r="V6" s="48">
        <v>79.839002235083754</v>
      </c>
      <c r="W6" s="49">
        <v>1.25675</v>
      </c>
      <c r="X6" s="38">
        <v>377.48333324999999</v>
      </c>
      <c r="Y6" s="50">
        <v>7.4787643228200862</v>
      </c>
      <c r="Z6" s="38">
        <v>131.67974999999998</v>
      </c>
      <c r="AA6" s="50">
        <v>5.6703919580784135</v>
      </c>
      <c r="AB6" s="50">
        <v>5.0296249999999993</v>
      </c>
      <c r="AC6" s="49">
        <v>2.5504166666666666</v>
      </c>
      <c r="AD6" s="49">
        <v>4.3295499999999993</v>
      </c>
      <c r="AE6" s="38">
        <v>2812.65</v>
      </c>
      <c r="AF6" s="38">
        <v>1.4384999999999999</v>
      </c>
      <c r="AG6" s="39">
        <v>9.022063979472783</v>
      </c>
      <c r="AH6" s="39">
        <v>7.6296104769442152</v>
      </c>
      <c r="AI6" s="49">
        <v>5.7</v>
      </c>
      <c r="AJ6" s="38">
        <v>374.83333299999998</v>
      </c>
      <c r="AK6" s="52">
        <v>11.149550272955967</v>
      </c>
      <c r="AL6" s="52">
        <f t="shared" ref="AL6:AL12" si="0">AI6</f>
        <v>5.7</v>
      </c>
      <c r="AM6" s="52">
        <v>3</v>
      </c>
      <c r="AN6" s="52">
        <v>6.8772497545889877</v>
      </c>
      <c r="AO6" s="52">
        <v>8.5</v>
      </c>
      <c r="AP6" s="47"/>
      <c r="AQ6" s="47"/>
      <c r="AR6" s="47"/>
    </row>
    <row r="7" spans="1:44">
      <c r="A7" s="34" t="s">
        <v>92</v>
      </c>
      <c r="B7" s="38">
        <v>158.55544648598311</v>
      </c>
      <c r="C7" s="38">
        <v>191.79197390000002</v>
      </c>
      <c r="D7" s="48">
        <v>33745.349374999998</v>
      </c>
      <c r="E7" s="38">
        <v>93.9571892962025</v>
      </c>
      <c r="F7" s="48">
        <v>1772.633</v>
      </c>
      <c r="G7" s="48">
        <v>1614.2231099999999</v>
      </c>
      <c r="H7" s="38">
        <v>144.29928510000002</v>
      </c>
      <c r="I7" s="39">
        <v>429.43056100000001</v>
      </c>
      <c r="J7" s="39">
        <v>254.23695319999999</v>
      </c>
      <c r="K7" s="38">
        <v>104.92842479312712</v>
      </c>
      <c r="L7" s="38">
        <v>2564.4251173430121</v>
      </c>
      <c r="M7" s="38">
        <v>2876.5040130000002</v>
      </c>
      <c r="N7" s="38">
        <v>2848.0459999999998</v>
      </c>
      <c r="O7" s="48">
        <v>4529.2025299999996</v>
      </c>
      <c r="P7" s="38">
        <v>101.05135000000001</v>
      </c>
      <c r="Q7" s="38">
        <v>1150.8477549999998</v>
      </c>
      <c r="R7" s="38">
        <v>871.33074299999998</v>
      </c>
      <c r="S7" s="48">
        <v>8855.0331100000003</v>
      </c>
      <c r="T7" s="38">
        <v>78.55749773354664</v>
      </c>
      <c r="U7" s="38">
        <v>100.05190909090911</v>
      </c>
      <c r="V7" s="48">
        <v>85.294178317857686</v>
      </c>
      <c r="W7" s="49">
        <v>1.2711791225</v>
      </c>
      <c r="X7" s="38">
        <v>389.98121300000003</v>
      </c>
      <c r="Y7" s="50">
        <v>3.3108427973223664</v>
      </c>
      <c r="Z7" s="38">
        <v>134.74882379556738</v>
      </c>
      <c r="AA7" s="50">
        <v>2.3307105272962536</v>
      </c>
      <c r="AB7" s="50">
        <v>4.9306662971580684</v>
      </c>
      <c r="AC7" s="49">
        <v>2.9864836713071914</v>
      </c>
      <c r="AD7" s="49">
        <v>4.5557777414000178</v>
      </c>
      <c r="AE7" s="38">
        <v>2934.070483</v>
      </c>
      <c r="AF7" s="38">
        <v>1.5290793650000001</v>
      </c>
      <c r="AG7" s="39">
        <v>4.2377866280835619</v>
      </c>
      <c r="AH7" s="39">
        <v>3.8705638049539415</v>
      </c>
      <c r="AI7" s="49">
        <v>2.2999999999999998</v>
      </c>
      <c r="AJ7" s="38">
        <v>386.23333300000002</v>
      </c>
      <c r="AK7" s="52">
        <v>3.0413517145765789</v>
      </c>
      <c r="AL7" s="52">
        <f t="shared" si="0"/>
        <v>2.2999999999999998</v>
      </c>
      <c r="AM7" s="52">
        <f>MIN(AI7,3)</f>
        <v>2.2999999999999998</v>
      </c>
      <c r="AN7" s="52">
        <v>4.6734621845651025</v>
      </c>
      <c r="AO7" s="52">
        <v>4.1000000000000005</v>
      </c>
      <c r="AP7" s="47"/>
      <c r="AQ7" s="47"/>
      <c r="AR7" s="47"/>
    </row>
    <row r="8" spans="1:44">
      <c r="A8" s="34" t="s">
        <v>93</v>
      </c>
      <c r="B8" s="38">
        <v>164.43242296551719</v>
      </c>
      <c r="C8" s="38">
        <v>202.75803569999997</v>
      </c>
      <c r="D8" s="48">
        <v>33999.14415</v>
      </c>
      <c r="E8" s="38">
        <v>91.938241799118487</v>
      </c>
      <c r="F8" s="48">
        <v>1845.6152579999998</v>
      </c>
      <c r="G8" s="48">
        <v>1636.8772450000001</v>
      </c>
      <c r="H8" s="38">
        <v>151.9570057</v>
      </c>
      <c r="I8" s="39">
        <v>425.36723927197642</v>
      </c>
      <c r="J8" s="39">
        <v>251.72143720000003</v>
      </c>
      <c r="K8" s="38">
        <v>105.83065777116757</v>
      </c>
      <c r="L8" s="38">
        <v>2595.7605779414512</v>
      </c>
      <c r="M8" s="38">
        <v>2993.8517429999997</v>
      </c>
      <c r="N8" s="38">
        <v>2967.5862230000002</v>
      </c>
      <c r="O8" s="48">
        <v>4766.3428225000007</v>
      </c>
      <c r="P8" s="38">
        <v>103.53552275061735</v>
      </c>
      <c r="Q8" s="38">
        <v>1141.8972389999999</v>
      </c>
      <c r="R8" s="38">
        <v>888.71788099999992</v>
      </c>
      <c r="S8" s="48">
        <v>9184.636840000001</v>
      </c>
      <c r="T8" s="38">
        <v>72.636333333333326</v>
      </c>
      <c r="U8" s="38">
        <v>127.32908333333333</v>
      </c>
      <c r="V8" s="48">
        <v>101.54249999999999</v>
      </c>
      <c r="W8" s="49">
        <v>1.2445010000000003</v>
      </c>
      <c r="X8" s="38">
        <v>406.18763124999998</v>
      </c>
      <c r="Y8" s="50">
        <v>4.1556920461191416</v>
      </c>
      <c r="Z8" s="38">
        <v>139.03972141421994</v>
      </c>
      <c r="AA8" s="50">
        <v>3.1843674013529499</v>
      </c>
      <c r="AB8" s="50">
        <v>4.0023070136335814</v>
      </c>
      <c r="AC8" s="49">
        <v>2.8481129036724391</v>
      </c>
      <c r="AD8" s="49">
        <v>5.0331555788831199</v>
      </c>
      <c r="AE8" s="38">
        <v>3045.8936869999998</v>
      </c>
      <c r="AF8" s="38">
        <v>1.5804355725000001</v>
      </c>
      <c r="AG8" s="39">
        <v>4.5613186356460611</v>
      </c>
      <c r="AH8" s="39">
        <v>4.621101257766802</v>
      </c>
      <c r="AI8" s="49">
        <v>3.2</v>
      </c>
      <c r="AJ8" s="38">
        <v>402.16483799999997</v>
      </c>
      <c r="AK8" s="52">
        <v>4.124839478833886</v>
      </c>
      <c r="AL8" s="52">
        <f t="shared" si="0"/>
        <v>3.2</v>
      </c>
      <c r="AM8" s="52">
        <v>3</v>
      </c>
      <c r="AN8" s="52">
        <v>3.7065749614937582</v>
      </c>
      <c r="AO8" s="52">
        <v>4.5999999999999996</v>
      </c>
      <c r="AP8" s="47"/>
      <c r="AQ8" s="47"/>
      <c r="AR8" s="47"/>
    </row>
    <row r="9" spans="1:44">
      <c r="A9" s="34" t="s">
        <v>94</v>
      </c>
      <c r="B9" s="38">
        <v>167.97945245808668</v>
      </c>
      <c r="C9" s="38">
        <v>210.59097159999999</v>
      </c>
      <c r="D9" s="48">
        <v>34212.422125000005</v>
      </c>
      <c r="E9" s="38">
        <v>97.089413628317857</v>
      </c>
      <c r="F9" s="48">
        <v>1914.8010189999998</v>
      </c>
      <c r="G9" s="48">
        <v>1661.832283</v>
      </c>
      <c r="H9" s="38">
        <v>159.82770339999999</v>
      </c>
      <c r="I9" s="39">
        <v>447.28001471539648</v>
      </c>
      <c r="J9" s="39">
        <v>260.20363780000002</v>
      </c>
      <c r="K9" s="38">
        <v>110.01780285867879</v>
      </c>
      <c r="L9" s="38">
        <v>2645.0930018166518</v>
      </c>
      <c r="M9" s="38">
        <v>3101.2963059999997</v>
      </c>
      <c r="N9" s="38">
        <v>3073.3786249999998</v>
      </c>
      <c r="O9" s="48">
        <v>4937.3892525000001</v>
      </c>
      <c r="P9" s="38">
        <v>106.1429371458463</v>
      </c>
      <c r="Q9" s="38">
        <v>1257.6805829999998</v>
      </c>
      <c r="R9" s="38">
        <v>904.4004470000001</v>
      </c>
      <c r="S9" s="48">
        <v>9472.1201100000017</v>
      </c>
      <c r="T9" s="38">
        <v>69.683333333333337</v>
      </c>
      <c r="U9" s="38">
        <v>100.74816666666666</v>
      </c>
      <c r="V9" s="48">
        <v>82.893750000000011</v>
      </c>
      <c r="W9" s="49">
        <v>1.2445010000000003</v>
      </c>
      <c r="X9" s="38">
        <v>418.67889050000002</v>
      </c>
      <c r="Y9" s="50">
        <v>3.0752436285564677</v>
      </c>
      <c r="Z9" s="38">
        <v>141.72112172174388</v>
      </c>
      <c r="AA9" s="50">
        <v>1.9285138665774859</v>
      </c>
      <c r="AB9" s="50">
        <v>3.8332107712169612</v>
      </c>
      <c r="AC9" s="49">
        <v>2.8546868042920863</v>
      </c>
      <c r="AD9" s="49">
        <v>5.1327918594870452</v>
      </c>
      <c r="AE9" s="38">
        <v>3160.1124519999998</v>
      </c>
      <c r="AF9" s="38">
        <v>1.5306305074999997</v>
      </c>
      <c r="AG9" s="39">
        <v>2.3963633449297195</v>
      </c>
      <c r="AH9" s="39">
        <v>2.1739492546358985</v>
      </c>
      <c r="AI9" s="49">
        <v>1.9</v>
      </c>
      <c r="AJ9" s="38">
        <v>415.01530500000001</v>
      </c>
      <c r="AK9" s="52">
        <v>3.1953233564392391</v>
      </c>
      <c r="AL9" s="52">
        <f t="shared" si="0"/>
        <v>1.9</v>
      </c>
      <c r="AM9" s="52">
        <f t="shared" ref="AM9:AM12" si="1">AL9</f>
        <v>1.9</v>
      </c>
      <c r="AN9" s="52">
        <v>2.1571350884450169</v>
      </c>
      <c r="AO9" s="52">
        <v>2.5</v>
      </c>
      <c r="AP9" s="47"/>
      <c r="AQ9" s="47"/>
      <c r="AR9" s="47"/>
    </row>
    <row r="10" spans="1:44">
      <c r="A10" s="34" t="s">
        <v>95</v>
      </c>
      <c r="B10" s="38">
        <v>171.46108695141288</v>
      </c>
      <c r="C10" s="38">
        <v>218.68261419999999</v>
      </c>
      <c r="D10" s="48">
        <v>34435.526449999998</v>
      </c>
      <c r="E10" s="38">
        <v>106.53151262804353</v>
      </c>
      <c r="F10" s="48">
        <v>1981.9839890000001</v>
      </c>
      <c r="G10" s="48">
        <v>1686.702368</v>
      </c>
      <c r="H10" s="38">
        <v>168.11322129999999</v>
      </c>
      <c r="I10" s="39">
        <v>473.83898251088578</v>
      </c>
      <c r="J10" s="39">
        <v>269.23157129999998</v>
      </c>
      <c r="K10" s="38">
        <v>114.63861493207088</v>
      </c>
      <c r="L10" s="38">
        <v>2691.3024751507196</v>
      </c>
      <c r="M10" s="38">
        <v>3219.746666</v>
      </c>
      <c r="N10" s="38">
        <v>3190.2061720000002</v>
      </c>
      <c r="O10" s="48">
        <v>5125.9628075000001</v>
      </c>
      <c r="P10" s="38">
        <v>108.8576631355555</v>
      </c>
      <c r="Q10" s="38">
        <v>1353.928406</v>
      </c>
      <c r="R10" s="38">
        <v>917.28117199999997</v>
      </c>
      <c r="S10" s="48">
        <v>9783.3648200000007</v>
      </c>
      <c r="T10" s="38">
        <v>68.661544926925473</v>
      </c>
      <c r="U10" s="38">
        <v>81.94443781400831</v>
      </c>
      <c r="V10" s="48">
        <v>70.46271853453193</v>
      </c>
      <c r="W10" s="49">
        <v>1.2445010000000003</v>
      </c>
      <c r="X10" s="38">
        <v>431.22733599999998</v>
      </c>
      <c r="Y10" s="50">
        <v>2.9971526591689779</v>
      </c>
      <c r="Z10" s="38">
        <v>144.54989653257206</v>
      </c>
      <c r="AA10" s="50">
        <v>1.9960149739586486</v>
      </c>
      <c r="AB10" s="50">
        <v>3.7709582562437767</v>
      </c>
      <c r="AC10" s="49">
        <v>2.890436735368032</v>
      </c>
      <c r="AD10" s="49">
        <v>5.2281764905287993</v>
      </c>
      <c r="AE10" s="38">
        <v>3278.739086</v>
      </c>
      <c r="AF10" s="38">
        <v>1.49211498</v>
      </c>
      <c r="AG10" s="39">
        <v>2.0524833330755055</v>
      </c>
      <c r="AH10" s="39">
        <v>2.0691345240865688</v>
      </c>
      <c r="AI10" s="49">
        <v>2</v>
      </c>
      <c r="AJ10" s="38">
        <v>427.72114599999998</v>
      </c>
      <c r="AK10" s="52">
        <v>3.061535525780168</v>
      </c>
      <c r="AL10" s="52">
        <f t="shared" si="0"/>
        <v>2</v>
      </c>
      <c r="AM10" s="52">
        <f t="shared" si="1"/>
        <v>2</v>
      </c>
      <c r="AN10" s="52">
        <v>2.0726549839153119</v>
      </c>
      <c r="AO10" s="52">
        <v>2.5</v>
      </c>
      <c r="AP10" s="47"/>
      <c r="AQ10" s="47"/>
      <c r="AR10" s="47"/>
    </row>
    <row r="11" spans="1:44">
      <c r="A11" s="34" t="s">
        <v>96</v>
      </c>
      <c r="B11" s="38">
        <v>175.32372123814795</v>
      </c>
      <c r="C11" s="38">
        <v>227.4031559</v>
      </c>
      <c r="D11" s="48">
        <v>34642.434150000001</v>
      </c>
      <c r="E11" s="38">
        <v>115.2970899261294</v>
      </c>
      <c r="F11" s="48">
        <v>2053.5186599999997</v>
      </c>
      <c r="G11" s="48">
        <v>1714.3239110000002</v>
      </c>
      <c r="H11" s="38">
        <v>176.63847609999999</v>
      </c>
      <c r="I11" s="39">
        <v>500.60227442216205</v>
      </c>
      <c r="J11" s="39">
        <v>278.48033449999997</v>
      </c>
      <c r="K11" s="38">
        <v>119.46531952562547</v>
      </c>
      <c r="L11" s="38">
        <v>2738.0815980983421</v>
      </c>
      <c r="M11" s="38">
        <v>3339.494087</v>
      </c>
      <c r="N11" s="38">
        <v>3309.2254450000005</v>
      </c>
      <c r="O11" s="48">
        <v>5316.6095100000002</v>
      </c>
      <c r="P11" s="38">
        <v>111.52742247736455</v>
      </c>
      <c r="Q11" s="38">
        <v>1434.6384369999998</v>
      </c>
      <c r="R11" s="38">
        <v>938.39167399999997</v>
      </c>
      <c r="S11" s="48">
        <v>10127.941780000001</v>
      </c>
      <c r="T11" s="38">
        <v>69.636323492956762</v>
      </c>
      <c r="U11" s="38">
        <v>87.398899282519892</v>
      </c>
      <c r="V11" s="48">
        <v>75.213871823119931</v>
      </c>
      <c r="W11" s="49">
        <v>1.2445010000000003</v>
      </c>
      <c r="X11" s="38">
        <v>443.41254874999998</v>
      </c>
      <c r="Y11" s="50">
        <v>2.8257050823883745</v>
      </c>
      <c r="Z11" s="38">
        <v>147.44147550175708</v>
      </c>
      <c r="AA11" s="50">
        <v>2.0004019639913384</v>
      </c>
      <c r="AB11" s="50">
        <v>3.7647976870076412</v>
      </c>
      <c r="AC11" s="49">
        <v>2.8941252054706696</v>
      </c>
      <c r="AD11" s="49">
        <v>5.3178088473610465</v>
      </c>
      <c r="AE11" s="38">
        <v>3400.785758</v>
      </c>
      <c r="AF11" s="38">
        <v>1.49613789</v>
      </c>
      <c r="AG11" s="39">
        <v>2.1425654050236664</v>
      </c>
      <c r="AH11" s="39">
        <v>2.1972718996464025</v>
      </c>
      <c r="AI11" s="49">
        <v>2</v>
      </c>
      <c r="AJ11" s="38">
        <v>439.91594800000001</v>
      </c>
      <c r="AK11" s="52">
        <v>2.8511103820899386</v>
      </c>
      <c r="AL11" s="52">
        <f t="shared" si="0"/>
        <v>2</v>
      </c>
      <c r="AM11" s="52">
        <f t="shared" si="1"/>
        <v>2</v>
      </c>
      <c r="AN11" s="52">
        <v>2.2527760411489961</v>
      </c>
      <c r="AO11" s="39">
        <v>2.5</v>
      </c>
    </row>
    <row r="12" spans="1:44">
      <c r="A12" s="34" t="s">
        <v>97</v>
      </c>
      <c r="B12" s="38">
        <v>179.75541768154889</v>
      </c>
      <c r="C12" s="38">
        <v>237.23693949999998</v>
      </c>
      <c r="D12" s="48">
        <v>34884.431225</v>
      </c>
      <c r="E12" s="38">
        <v>118.60349715803171</v>
      </c>
      <c r="F12" s="48">
        <v>2132.6205949999999</v>
      </c>
      <c r="G12" s="48">
        <v>1745.845681</v>
      </c>
      <c r="H12" s="38">
        <v>185.49590519999998</v>
      </c>
      <c r="I12" s="39">
        <v>527.12976092915562</v>
      </c>
      <c r="J12" s="39">
        <v>286.94026159999999</v>
      </c>
      <c r="K12" s="38">
        <v>124.18294065266349</v>
      </c>
      <c r="L12" s="38">
        <v>2787.7352979207471</v>
      </c>
      <c r="M12" s="38">
        <v>3464.0105589999998</v>
      </c>
      <c r="N12" s="38">
        <v>3432.5284970000002</v>
      </c>
      <c r="O12" s="48">
        <v>5514.8488100000004</v>
      </c>
      <c r="P12" s="38">
        <v>114.23923592192077</v>
      </c>
      <c r="Q12" s="38">
        <v>1480.0343349999998</v>
      </c>
      <c r="R12" s="38">
        <v>958.73119399999985</v>
      </c>
      <c r="S12" s="48">
        <v>10509.085120000002</v>
      </c>
      <c r="T12" s="38">
        <v>71.03825864100574</v>
      </c>
      <c r="U12" s="38">
        <v>89.158434861926978</v>
      </c>
      <c r="V12" s="48">
        <v>76.728095510422264</v>
      </c>
      <c r="W12" s="49">
        <v>1.2445010000000003</v>
      </c>
      <c r="X12" s="38">
        <v>455.94362999999998</v>
      </c>
      <c r="Y12" s="50">
        <v>2.8260547170632977</v>
      </c>
      <c r="Z12" s="38">
        <v>150.3899668864843</v>
      </c>
      <c r="AA12" s="50">
        <v>1.9997706715110031</v>
      </c>
      <c r="AB12" s="50">
        <v>3.8006367058159132</v>
      </c>
      <c r="AC12" s="49">
        <v>2.8918660869825228</v>
      </c>
      <c r="AD12" s="49">
        <v>5.3968155058443017</v>
      </c>
      <c r="AE12" s="38">
        <v>3528.4196103777158</v>
      </c>
      <c r="AF12" s="38">
        <v>1.5065892650000001</v>
      </c>
      <c r="AG12" s="39">
        <v>2.4541156823961074</v>
      </c>
      <c r="AH12" s="39">
        <v>2.523771480557091</v>
      </c>
      <c r="AI12" s="49">
        <v>2</v>
      </c>
      <c r="AJ12" s="38">
        <v>452.39716299999998</v>
      </c>
      <c r="AK12" s="52">
        <v>2.8371817518195508</v>
      </c>
      <c r="AL12" s="52">
        <f t="shared" si="0"/>
        <v>2</v>
      </c>
      <c r="AM12" s="52">
        <f t="shared" si="1"/>
        <v>2</v>
      </c>
      <c r="AN12" s="52">
        <v>2.5277220972176329</v>
      </c>
      <c r="AO12" s="47">
        <v>2.5</v>
      </c>
    </row>
    <row r="14" spans="1:44">
      <c r="A14" s="31"/>
      <c r="B14" s="31" t="s">
        <v>4</v>
      </c>
      <c r="C14" s="35"/>
      <c r="D14" s="35"/>
      <c r="E14" s="35"/>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J14" s="35"/>
      <c r="AK14" s="31"/>
      <c r="AL14" s="31"/>
      <c r="AM14" s="31"/>
      <c r="AN14" s="31"/>
      <c r="AO14" s="31"/>
    </row>
    <row r="15" spans="1:44" s="46" customFormat="1" ht="48">
      <c r="A15" s="35"/>
      <c r="B15" s="35" t="str">
        <f>Scenario_inputs!B4</f>
        <v>Earnings level</v>
      </c>
      <c r="C15" s="35" t="str">
        <f>Scenario_inputs!C4</f>
        <v>Mixed income</v>
      </c>
      <c r="D15" s="35" t="str">
        <f>Scenario_inputs!D4</f>
        <v>Employment</v>
      </c>
      <c r="E15" s="35" t="s">
        <v>53</v>
      </c>
      <c r="F15" s="35" t="str">
        <f>Scenario_inputs!F4</f>
        <v>Nominal consumer spending</v>
      </c>
      <c r="G15" s="35" t="str">
        <f>Scenario_inputs!G4</f>
        <v>Real consumer spending</v>
      </c>
      <c r="H15" s="35" t="s">
        <v>56</v>
      </c>
      <c r="I15" s="35" t="str">
        <f>Scenario_inputs!I4</f>
        <v>Non-oil, non-financial profits</v>
      </c>
      <c r="J15" s="35" t="str">
        <f>Scenario_inputs!J4</f>
        <v>Private non-financial corporations' GFCF</v>
      </c>
      <c r="K15" s="35" t="s">
        <v>59</v>
      </c>
      <c r="L15" s="35" t="str">
        <f>Scenario_inputs!L4</f>
        <v>Real GDP</v>
      </c>
      <c r="M15" s="35" t="str">
        <f>Scenario_inputs!M4</f>
        <v>Non-seasonally adjusted nominal GDP</v>
      </c>
      <c r="N15" s="35" t="str">
        <f>Scenario_inputs!N4</f>
        <v>Calendar year nominal GDP</v>
      </c>
      <c r="O15" s="35" t="str">
        <f>Scenario_inputs!O4</f>
        <v>Equity prices</v>
      </c>
      <c r="P15" s="35" t="str">
        <f>Scenario_inputs!P4</f>
        <v>House prices</v>
      </c>
      <c r="Q15" s="35" t="str">
        <f>Scenario_inputs!Q4</f>
        <v>Property transactions</v>
      </c>
      <c r="R15" s="35" t="s">
        <v>66</v>
      </c>
      <c r="S15" s="35" t="s">
        <v>67</v>
      </c>
      <c r="T15" s="35" t="str">
        <f>Scenario_inputs!T4</f>
        <v>Oil price</v>
      </c>
      <c r="U15" s="35" t="str">
        <f>Scenario_inputs!U4</f>
        <v>Gas price</v>
      </c>
      <c r="V15" s="35" t="s">
        <v>70</v>
      </c>
      <c r="W15" s="35" t="str">
        <f>Scenario_inputs!W4</f>
        <v>Dollar/sterling exchange rate</v>
      </c>
      <c r="X15" s="35" t="s">
        <v>88</v>
      </c>
      <c r="Y15" s="35" t="s">
        <v>72</v>
      </c>
      <c r="Z15" s="35" t="s">
        <v>89</v>
      </c>
      <c r="AA15" s="35" t="s">
        <v>73</v>
      </c>
      <c r="AB15" s="35" t="s">
        <v>74</v>
      </c>
      <c r="AC15" s="35" t="s">
        <v>75</v>
      </c>
      <c r="AD15" s="35" t="s">
        <v>76</v>
      </c>
      <c r="AE15" s="35" t="s">
        <v>77</v>
      </c>
      <c r="AF15" s="35" t="s">
        <v>188</v>
      </c>
      <c r="AG15" s="35" t="s">
        <v>79</v>
      </c>
      <c r="AH15" s="35" t="s">
        <v>80</v>
      </c>
      <c r="AI15" s="35" t="s">
        <v>81</v>
      </c>
      <c r="AJ15" s="35" t="s">
        <v>194</v>
      </c>
      <c r="AK15" s="35" t="s">
        <v>82</v>
      </c>
      <c r="AL15" s="35" t="s">
        <v>83</v>
      </c>
      <c r="AM15" s="35" t="s">
        <v>84</v>
      </c>
      <c r="AN15" s="35" t="s">
        <v>85</v>
      </c>
      <c r="AO15" s="35" t="s">
        <v>86</v>
      </c>
    </row>
    <row r="16" spans="1:44">
      <c r="A16" s="34" t="str">
        <f>Scenario_inputs!A5</f>
        <v>2023-24</v>
      </c>
      <c r="B16" s="53">
        <f>Determinants!B6*(1+Scenario_inputs!B5/100)</f>
        <v>151.4762607225228</v>
      </c>
      <c r="C16" s="53">
        <f>Determinants!C6*(1+Scenario_inputs!C5/100)</f>
        <v>181.15600000000001</v>
      </c>
      <c r="D16" s="54">
        <f>Determinants!D6*(1+Scenario_inputs!D5/100)</f>
        <v>33347.5</v>
      </c>
      <c r="E16" s="55">
        <f>E6*(1+Scenario_inputs!E5/100)</f>
        <v>94.781999999999996</v>
      </c>
      <c r="F16" s="54">
        <f>Determinants!F6*(1+Scenario_inputs!F5/100)</f>
        <v>1708.356</v>
      </c>
      <c r="G16" s="54">
        <f>Determinants!G6*(1+Scenario_inputs!G5/100)</f>
        <v>1600.2260000000001</v>
      </c>
      <c r="H16" s="55">
        <f>H6*(1+Scenario_inputs!H5/100)</f>
        <v>142.446</v>
      </c>
      <c r="I16" s="55">
        <f>Determinants!I6*(1+Scenario_inputs!I5/100)</f>
        <v>433.64400000000001</v>
      </c>
      <c r="J16" s="55">
        <f>Determinants!J6*(1+Scenario_inputs!J5/100)</f>
        <v>249.40700000000001</v>
      </c>
      <c r="K16" s="55">
        <f>Determinants!K6*(1+Scenario_inputs!K5/100)</f>
        <v>104.50046725017999</v>
      </c>
      <c r="L16" s="55">
        <f>Determinants!L6*(1+Scenario_inputs!L5/100)</f>
        <v>2539.0120000000002</v>
      </c>
      <c r="M16" s="55">
        <f>Determinants!M6*(1+Scenario_inputs!M5/100)</f>
        <v>2751.5169999999998</v>
      </c>
      <c r="N16" s="55">
        <f>Determinants!N6*(1+Scenario_inputs!N5/100)</f>
        <v>2717.32</v>
      </c>
      <c r="O16" s="55">
        <f>Determinants!O6*(1+Scenario_inputs!O5/100)</f>
        <v>4138.7458075000004</v>
      </c>
      <c r="P16" s="54">
        <f>Determinants!P6*(1+Scenario_inputs!P5/100)</f>
        <v>98.525000000000006</v>
      </c>
      <c r="Q16" s="54">
        <f>Determinants!Q6*(1+Scenario_inputs!Q5/100)</f>
        <v>1001.3299999999999</v>
      </c>
      <c r="R16" s="55">
        <f>Determinants!R6*(1+Scenario_inputs!R5/100)</f>
        <v>855.13</v>
      </c>
      <c r="S16" s="54">
        <f>Determinants!S6*(1+Scenario_inputs!S5/100)</f>
        <v>8527.0499999999993</v>
      </c>
      <c r="T16" s="55">
        <f>Determinants!T6+Scenario_inputs!T5</f>
        <v>82.198912502352727</v>
      </c>
      <c r="U16" s="55">
        <f>Determinants!U6+Scenario_inputs!U5</f>
        <v>83.443333333333342</v>
      </c>
      <c r="V16" s="55">
        <f>V6+Scenario_inputs!V5</f>
        <v>79.839002235083754</v>
      </c>
      <c r="W16" s="53">
        <f>Determinants!W6+Scenario_inputs!W5</f>
        <v>1.25675</v>
      </c>
      <c r="X16" s="55">
        <f>X5*(1+Y16/100)</f>
        <v>377.48333324999999</v>
      </c>
      <c r="Y16" s="53">
        <f>Determinants!Y6+Scenario_inputs!X5</f>
        <v>7.4787643228200862</v>
      </c>
      <c r="Z16" s="55">
        <f>Z5*(1+AA16/100)</f>
        <v>131.67974999999998</v>
      </c>
      <c r="AA16" s="53">
        <f>Determinants!AA6+Scenario_inputs!Y5</f>
        <v>5.6703919580784135</v>
      </c>
      <c r="AB16" s="53">
        <f>Determinants!AB6+Scenario_inputs!Z5</f>
        <v>5.0296249999999993</v>
      </c>
      <c r="AC16" s="53">
        <f>Determinants!AC6+Scenario_inputs!AA5</f>
        <v>2.5504166666666666</v>
      </c>
      <c r="AD16" s="53">
        <f>Determinants!AD6+Scenario_inputs!AB5</f>
        <v>4.3295499999999993</v>
      </c>
      <c r="AE16" s="55">
        <f>Determinants!AE6*(1+Scenario_inputs!AC5/100)</f>
        <v>2812.65</v>
      </c>
      <c r="AF16" s="55">
        <f>AF6+Scenario_inputs!AD5</f>
        <v>1.4384999999999999</v>
      </c>
      <c r="AG16" s="53">
        <f>Determinants!AG6+Scenario_inputs!AE5</f>
        <v>9.022063979472783</v>
      </c>
      <c r="AH16" s="53">
        <f>ROUND(Determinants!AH6+Scenario_inputs!AF5,1)</f>
        <v>7.6</v>
      </c>
      <c r="AI16" s="53">
        <f>ROUND(Determinants!AI6+Scenario_inputs!AG5,1)</f>
        <v>5.7</v>
      </c>
      <c r="AJ16" s="55">
        <f>AJ5*(1+AK16/100)</f>
        <v>374.83333300000004</v>
      </c>
      <c r="AK16" s="38">
        <f>AK6+Scenario_inputs!AH5</f>
        <v>11.149550272955967</v>
      </c>
      <c r="AL16" s="51">
        <f>MAX(AI16,0)</f>
        <v>5.7</v>
      </c>
      <c r="AM16" s="52">
        <f>MIN(AI16,3)</f>
        <v>3</v>
      </c>
      <c r="AN16" s="52">
        <f>(B16/B5-1)*100</f>
        <v>6.8772497545889877</v>
      </c>
      <c r="AO16" s="52">
        <v>8.5</v>
      </c>
    </row>
    <row r="17" spans="1:41">
      <c r="A17" s="34" t="str">
        <f>Scenario_inputs!A6</f>
        <v>2024-25</v>
      </c>
      <c r="B17" s="53">
        <f>Determinants!B7*(1+Scenario_inputs!B6/100)</f>
        <v>158.55544648598311</v>
      </c>
      <c r="C17" s="53">
        <f>Determinants!C7*(1+Scenario_inputs!C6/100)</f>
        <v>191.79197390000002</v>
      </c>
      <c r="D17" s="54">
        <f>Determinants!D7*(1+Scenario_inputs!D6/100)</f>
        <v>33745.349374999998</v>
      </c>
      <c r="E17" s="55">
        <f>E7*(1+Scenario_inputs!E6/100)</f>
        <v>93.9571892962025</v>
      </c>
      <c r="F17" s="54">
        <f>Determinants!F7*(1+Scenario_inputs!F6/100)</f>
        <v>1772.633</v>
      </c>
      <c r="G17" s="54">
        <f>Determinants!G7*(1+Scenario_inputs!G6/100)</f>
        <v>1614.2231099999999</v>
      </c>
      <c r="H17" s="55">
        <f>H7*(1+Scenario_inputs!H6/100)</f>
        <v>144.29928510000002</v>
      </c>
      <c r="I17" s="55">
        <f>Determinants!I7*(1+Scenario_inputs!I6/100)</f>
        <v>429.43056100000001</v>
      </c>
      <c r="J17" s="55">
        <f>Determinants!J7*(1+Scenario_inputs!J6/100)</f>
        <v>254.23695319999999</v>
      </c>
      <c r="K17" s="55">
        <f>Determinants!K7*(1+Scenario_inputs!K6/100)</f>
        <v>104.92842479312712</v>
      </c>
      <c r="L17" s="55">
        <f>Determinants!L7*(1+Scenario_inputs!L6/100)</f>
        <v>2564.4251173430121</v>
      </c>
      <c r="M17" s="55">
        <f>Determinants!M7*(1+Scenario_inputs!M6/100)</f>
        <v>2876.5040130000002</v>
      </c>
      <c r="N17" s="55">
        <f>Determinants!N7*(1+Scenario_inputs!N6/100)</f>
        <v>2848.0459999999998</v>
      </c>
      <c r="O17" s="55">
        <f>Determinants!O7*(1+Scenario_inputs!O6/100)</f>
        <v>4529.2025299999996</v>
      </c>
      <c r="P17" s="54">
        <f>Determinants!P7*(1+Scenario_inputs!P6/100)</f>
        <v>101.05135000000001</v>
      </c>
      <c r="Q17" s="54">
        <f>Determinants!Q7*(1+Scenario_inputs!Q6/100)</f>
        <v>1150.8477549999998</v>
      </c>
      <c r="R17" s="55">
        <f>Determinants!R7*(1+Scenario_inputs!R6/100)</f>
        <v>871.33074299999998</v>
      </c>
      <c r="S17" s="54">
        <f>Determinants!S7*(1+Scenario_inputs!S6/100)</f>
        <v>8855.0331100000003</v>
      </c>
      <c r="T17" s="55">
        <f>Determinants!T7+Scenario_inputs!T6</f>
        <v>78.55749773354664</v>
      </c>
      <c r="U17" s="55">
        <f>Determinants!U7+Scenario_inputs!U6</f>
        <v>100.05190909090911</v>
      </c>
      <c r="V17" s="55">
        <f>V7+Scenario_inputs!V6</f>
        <v>85.294178317857686</v>
      </c>
      <c r="W17" s="53">
        <f>Determinants!W7+Scenario_inputs!W6</f>
        <v>1.2711791225</v>
      </c>
      <c r="X17" s="55">
        <f t="shared" ref="X17:X22" si="2">X16*(1+Y17/100)</f>
        <v>389.98121300000003</v>
      </c>
      <c r="Y17" s="53">
        <f>Determinants!Y7+Scenario_inputs!X6</f>
        <v>3.3108427973223664</v>
      </c>
      <c r="Z17" s="55">
        <f t="shared" ref="Z17:Z22" si="3">Z16*(1+AA17/100)</f>
        <v>134.74882379556738</v>
      </c>
      <c r="AA17" s="53">
        <f>Determinants!AA7+Scenario_inputs!Y6</f>
        <v>2.3307105272962536</v>
      </c>
      <c r="AB17" s="53">
        <f>Determinants!AB7+Scenario_inputs!Z6</f>
        <v>4.9306662971580684</v>
      </c>
      <c r="AC17" s="53">
        <f>Determinants!AC7+Scenario_inputs!AA6</f>
        <v>2.9864836713071914</v>
      </c>
      <c r="AD17" s="53">
        <f>Determinants!AD7+Scenario_inputs!AB6</f>
        <v>4.5557777414000178</v>
      </c>
      <c r="AE17" s="55">
        <f>Determinants!AE7*(1+Scenario_inputs!AC6/100)</f>
        <v>2934.070483</v>
      </c>
      <c r="AF17" s="55">
        <f>AF7+Scenario_inputs!AD6</f>
        <v>1.5290793650000001</v>
      </c>
      <c r="AG17" s="53">
        <f>Determinants!AG7+Scenario_inputs!AE6</f>
        <v>4.2377866280835619</v>
      </c>
      <c r="AH17" s="53">
        <f>ROUND(Determinants!AH7+Scenario_inputs!AF6,1)</f>
        <v>3.9</v>
      </c>
      <c r="AI17" s="53">
        <f>ROUND(Determinants!AI7+Scenario_inputs!AG6,1)</f>
        <v>2.2999999999999998</v>
      </c>
      <c r="AJ17" s="55">
        <f t="shared" ref="AJ17:AJ22" si="4">AJ16*(1+AK17/100)</f>
        <v>386.23333300000007</v>
      </c>
      <c r="AK17" s="38">
        <f>AK7+Scenario_inputs!AH6</f>
        <v>3.0413517145765789</v>
      </c>
      <c r="AL17" s="51">
        <f>MAX(AI17,0)</f>
        <v>2.2999999999999998</v>
      </c>
      <c r="AM17" s="52">
        <f>MIN(AI17,3)</f>
        <v>2.2999999999999998</v>
      </c>
      <c r="AN17" s="52">
        <f t="shared" ref="AN17:AN22" si="5">(B17/B16-1)*100</f>
        <v>4.6734621845650803</v>
      </c>
      <c r="AO17" s="117">
        <f>AO7</f>
        <v>4.1000000000000005</v>
      </c>
    </row>
    <row r="18" spans="1:41">
      <c r="A18" s="34" t="str">
        <f>Scenario_inputs!A7</f>
        <v>2025-26</v>
      </c>
      <c r="B18" s="53">
        <f>Determinants!B8*(1+Scenario_inputs!B7/100)</f>
        <v>164.43242296551719</v>
      </c>
      <c r="C18" s="53">
        <f>Determinants!C8*(1+Scenario_inputs!C7/100)</f>
        <v>202.75803569999997</v>
      </c>
      <c r="D18" s="54">
        <f>Determinants!D8*(1+Scenario_inputs!D7/100)</f>
        <v>33999.14415</v>
      </c>
      <c r="E18" s="55">
        <f>E8*(1+Scenario_inputs!E7/100)</f>
        <v>91.938241799118487</v>
      </c>
      <c r="F18" s="54">
        <f>Determinants!F8*(1+Scenario_inputs!F7/100)</f>
        <v>1845.6152579999998</v>
      </c>
      <c r="G18" s="54">
        <f>Determinants!G8*(1+Scenario_inputs!G7/100)</f>
        <v>1636.8772450000001</v>
      </c>
      <c r="H18" s="55">
        <f>H8*(1+Scenario_inputs!H7/100)</f>
        <v>151.9570057</v>
      </c>
      <c r="I18" s="55">
        <f>Determinants!I8*(1+Scenario_inputs!I7/100)</f>
        <v>425.36723927197642</v>
      </c>
      <c r="J18" s="55">
        <f>Determinants!J8*(1+Scenario_inputs!J7/100)</f>
        <v>251.72143720000003</v>
      </c>
      <c r="K18" s="55">
        <f>Determinants!K8*(1+Scenario_inputs!K7/100)</f>
        <v>105.83065777116757</v>
      </c>
      <c r="L18" s="55">
        <f>Determinants!L8*(1+Scenario_inputs!L7/100)</f>
        <v>2595.7605779414512</v>
      </c>
      <c r="M18" s="55">
        <f>Determinants!M8*(1+Scenario_inputs!M7/100)</f>
        <v>2993.8517429999997</v>
      </c>
      <c r="N18" s="55">
        <f>Determinants!N8*(1+Scenario_inputs!N7/100)</f>
        <v>2967.5862230000002</v>
      </c>
      <c r="O18" s="55">
        <f>Determinants!O8*(1+Scenario_inputs!O7/100)</f>
        <v>4766.3428225000007</v>
      </c>
      <c r="P18" s="54">
        <f>Determinants!P8*(1+Scenario_inputs!P7/100)</f>
        <v>103.53552275061735</v>
      </c>
      <c r="Q18" s="54">
        <f>Determinants!Q8*(1+Scenario_inputs!Q7/100)</f>
        <v>1141.8972389999999</v>
      </c>
      <c r="R18" s="55">
        <f>Determinants!R8*(1+Scenario_inputs!R7/100)</f>
        <v>888.71788099999992</v>
      </c>
      <c r="S18" s="54">
        <f>Determinants!S8*(1+Scenario_inputs!S7/100)</f>
        <v>9184.636840000001</v>
      </c>
      <c r="T18" s="55">
        <f>Determinants!T8+Scenario_inputs!T7</f>
        <v>72.636333333333326</v>
      </c>
      <c r="U18" s="55">
        <f>Determinants!U8+Scenario_inputs!U7</f>
        <v>127.32908333333333</v>
      </c>
      <c r="V18" s="55">
        <f>V8+Scenario_inputs!V7</f>
        <v>101.54249999999999</v>
      </c>
      <c r="W18" s="53">
        <f>Determinants!W8+Scenario_inputs!W7</f>
        <v>1.2445010000000003</v>
      </c>
      <c r="X18" s="55">
        <f t="shared" si="2"/>
        <v>406.18763124999998</v>
      </c>
      <c r="Y18" s="53">
        <f>Determinants!Y8+Scenario_inputs!X7</f>
        <v>4.1556920461191416</v>
      </c>
      <c r="Z18" s="55">
        <f t="shared" si="3"/>
        <v>139.03972141421994</v>
      </c>
      <c r="AA18" s="53">
        <f>Determinants!AA8+Scenario_inputs!Y7</f>
        <v>3.1843674013529499</v>
      </c>
      <c r="AB18" s="53">
        <f>Determinants!AB8+Scenario_inputs!Z7</f>
        <v>4.0023070136335814</v>
      </c>
      <c r="AC18" s="53">
        <f>Determinants!AC8+Scenario_inputs!AA7</f>
        <v>2.8481129036724391</v>
      </c>
      <c r="AD18" s="53">
        <f>Determinants!AD8+Scenario_inputs!AB7</f>
        <v>5.0331555788831199</v>
      </c>
      <c r="AE18" s="55">
        <f>Determinants!AE8*(1+Scenario_inputs!AC7/100)</f>
        <v>3045.8936869999998</v>
      </c>
      <c r="AF18" s="55">
        <f>AF8+Scenario_inputs!AD7</f>
        <v>1.5804355725000001</v>
      </c>
      <c r="AG18" s="53">
        <f>Determinants!AG8+Scenario_inputs!AE7</f>
        <v>4.5613186356460611</v>
      </c>
      <c r="AH18" s="53">
        <f>ROUND(Determinants!AH8+Scenario_inputs!AF7,1)</f>
        <v>4.5999999999999996</v>
      </c>
      <c r="AI18" s="53">
        <f>ROUND(Determinants!AI8+Scenario_inputs!AG7,1)</f>
        <v>3.2</v>
      </c>
      <c r="AJ18" s="55">
        <f t="shared" si="4"/>
        <v>402.16483800000003</v>
      </c>
      <c r="AK18" s="38">
        <f>AK8+Scenario_inputs!AH7</f>
        <v>4.124839478833886</v>
      </c>
      <c r="AL18" s="51">
        <f t="shared" ref="AL18:AL20" si="6">MAX(AI18,0)</f>
        <v>3.2</v>
      </c>
      <c r="AM18" s="52">
        <f t="shared" ref="AM18:AM21" si="7">MIN(AI18,3)</f>
        <v>3</v>
      </c>
      <c r="AN18" s="52">
        <f t="shared" si="5"/>
        <v>3.7065749614937582</v>
      </c>
      <c r="AO18" s="117">
        <f t="shared" ref="AO18:AO21" si="8">ROUND(MAX(AG18,AA18,2.5),1)</f>
        <v>4.5999999999999996</v>
      </c>
    </row>
    <row r="19" spans="1:41">
      <c r="A19" s="34" t="str">
        <f>Scenario_inputs!A8</f>
        <v>2026-27</v>
      </c>
      <c r="B19" s="53">
        <f>Determinants!B9*(1+Scenario_inputs!B8/100)</f>
        <v>167.97945245808668</v>
      </c>
      <c r="C19" s="53">
        <f>Determinants!C9*(1+Scenario_inputs!C8/100)</f>
        <v>210.59097159999999</v>
      </c>
      <c r="D19" s="54">
        <f>Determinants!D9*(1+Scenario_inputs!D8/100)</f>
        <v>34212.422125000005</v>
      </c>
      <c r="E19" s="55">
        <f>E9*(1+Scenario_inputs!E8/100)</f>
        <v>97.089413628317857</v>
      </c>
      <c r="F19" s="54">
        <f>Determinants!F9*(1+Scenario_inputs!F8/100)</f>
        <v>1914.8010189999998</v>
      </c>
      <c r="G19" s="54">
        <f>Determinants!G9*(1+Scenario_inputs!G8/100)</f>
        <v>1661.832283</v>
      </c>
      <c r="H19" s="55">
        <f>H9*(1+Scenario_inputs!H8/100)</f>
        <v>159.82770339999999</v>
      </c>
      <c r="I19" s="55">
        <f>Determinants!I9*(1+Scenario_inputs!I8/100)</f>
        <v>447.28001471539648</v>
      </c>
      <c r="J19" s="55">
        <f>Determinants!J9*(1+Scenario_inputs!J8/100)</f>
        <v>260.20363780000002</v>
      </c>
      <c r="K19" s="55">
        <f>Determinants!K9*(1+Scenario_inputs!K8/100)</f>
        <v>110.01780285867879</v>
      </c>
      <c r="L19" s="55">
        <f>Determinants!L9*(1+Scenario_inputs!L8/100)</f>
        <v>2645.0930018166518</v>
      </c>
      <c r="M19" s="55">
        <f>Determinants!M9*(1+Scenario_inputs!M8/100)</f>
        <v>3101.2963059999997</v>
      </c>
      <c r="N19" s="55">
        <f>Determinants!N9*(1+Scenario_inputs!N8/100)</f>
        <v>3073.3786249999998</v>
      </c>
      <c r="O19" s="55">
        <f>Determinants!O9*(1+Scenario_inputs!O8/100)</f>
        <v>4937.3892525000001</v>
      </c>
      <c r="P19" s="54">
        <f>Determinants!P9*(1+Scenario_inputs!P8/100)</f>
        <v>106.1429371458463</v>
      </c>
      <c r="Q19" s="54">
        <f>Determinants!Q9*(1+Scenario_inputs!Q8/100)</f>
        <v>1257.6805829999998</v>
      </c>
      <c r="R19" s="55">
        <f>Determinants!R9*(1+Scenario_inputs!R8/100)</f>
        <v>904.4004470000001</v>
      </c>
      <c r="S19" s="54">
        <f>Determinants!S9*(1+Scenario_inputs!S8/100)</f>
        <v>9472.1201100000017</v>
      </c>
      <c r="T19" s="55">
        <f>Determinants!T9+Scenario_inputs!T8</f>
        <v>69.683333333333337</v>
      </c>
      <c r="U19" s="55">
        <f>Determinants!U9+Scenario_inputs!U8</f>
        <v>100.74816666666666</v>
      </c>
      <c r="V19" s="55">
        <f>V9+Scenario_inputs!V8</f>
        <v>82.893750000000011</v>
      </c>
      <c r="W19" s="53">
        <f>Determinants!W9+Scenario_inputs!W8</f>
        <v>1.2445010000000003</v>
      </c>
      <c r="X19" s="55">
        <f t="shared" si="2"/>
        <v>418.67889050000002</v>
      </c>
      <c r="Y19" s="53">
        <f>Determinants!Y9+Scenario_inputs!X8</f>
        <v>3.0752436285564677</v>
      </c>
      <c r="Z19" s="55">
        <f t="shared" si="3"/>
        <v>141.72112172174388</v>
      </c>
      <c r="AA19" s="53">
        <f>Determinants!AA9+Scenario_inputs!Y8</f>
        <v>1.9285138665774859</v>
      </c>
      <c r="AB19" s="53">
        <f>Determinants!AB9+Scenario_inputs!Z8</f>
        <v>3.8332107712169612</v>
      </c>
      <c r="AC19" s="53">
        <f>Determinants!AC9+Scenario_inputs!AA8</f>
        <v>2.8546868042920863</v>
      </c>
      <c r="AD19" s="53">
        <f>Determinants!AD9+Scenario_inputs!AB8</f>
        <v>5.1327918594870452</v>
      </c>
      <c r="AE19" s="55">
        <f>Determinants!AE9*(1+Scenario_inputs!AC8/100)</f>
        <v>3160.1124519999998</v>
      </c>
      <c r="AF19" s="55">
        <f>AF9+Scenario_inputs!AD8</f>
        <v>1.5306305074999997</v>
      </c>
      <c r="AG19" s="53">
        <f>Determinants!AG9+Scenario_inputs!AE8</f>
        <v>2.3963633449297195</v>
      </c>
      <c r="AH19" s="53">
        <f>ROUND(Determinants!AH9+Scenario_inputs!AF8,1)</f>
        <v>2.2000000000000002</v>
      </c>
      <c r="AI19" s="53">
        <f>ROUND(Determinants!AI9+Scenario_inputs!AG8,1)</f>
        <v>1.9</v>
      </c>
      <c r="AJ19" s="55">
        <f t="shared" si="4"/>
        <v>415.01530500000007</v>
      </c>
      <c r="AK19" s="38">
        <f>AK9+Scenario_inputs!AH8</f>
        <v>3.1953233564392391</v>
      </c>
      <c r="AL19" s="51">
        <f t="shared" si="6"/>
        <v>1.9</v>
      </c>
      <c r="AM19" s="52">
        <f t="shared" si="7"/>
        <v>1.9</v>
      </c>
      <c r="AN19" s="52">
        <f t="shared" si="5"/>
        <v>2.1571350884450169</v>
      </c>
      <c r="AO19" s="117">
        <f t="shared" si="8"/>
        <v>2.5</v>
      </c>
    </row>
    <row r="20" spans="1:41">
      <c r="A20" s="34" t="str">
        <f>Scenario_inputs!A9</f>
        <v>2027-28</v>
      </c>
      <c r="B20" s="53">
        <f>Determinants!B10*(1+Scenario_inputs!B9/100)</f>
        <v>171.46108695141288</v>
      </c>
      <c r="C20" s="53">
        <f>Determinants!C10*(1+Scenario_inputs!C9/100)</f>
        <v>218.68261419999999</v>
      </c>
      <c r="D20" s="54">
        <f>Determinants!D10*(1+Scenario_inputs!D9/100)</f>
        <v>34435.526449999998</v>
      </c>
      <c r="E20" s="55">
        <f>E10*(1+Scenario_inputs!E9/100)</f>
        <v>106.53151262804353</v>
      </c>
      <c r="F20" s="54">
        <f>Determinants!F10*(1+Scenario_inputs!F9/100)</f>
        <v>1981.9839890000001</v>
      </c>
      <c r="G20" s="54">
        <f>Determinants!G10*(1+Scenario_inputs!G9/100)</f>
        <v>1686.702368</v>
      </c>
      <c r="H20" s="55">
        <f>H10*(1+Scenario_inputs!H9/100)</f>
        <v>168.11322129999999</v>
      </c>
      <c r="I20" s="55">
        <f>Determinants!I10*(1+Scenario_inputs!I9/100)</f>
        <v>473.83898251088578</v>
      </c>
      <c r="J20" s="55">
        <f>Determinants!J10*(1+Scenario_inputs!J9/100)</f>
        <v>269.23157129999998</v>
      </c>
      <c r="K20" s="55">
        <f>Determinants!K10*(1+Scenario_inputs!K9/100)</f>
        <v>114.63861493207088</v>
      </c>
      <c r="L20" s="55">
        <f>Determinants!L10*(1+Scenario_inputs!L9/100)</f>
        <v>2691.3024751507196</v>
      </c>
      <c r="M20" s="55">
        <f>Determinants!M10*(1+Scenario_inputs!M9/100)</f>
        <v>3219.746666</v>
      </c>
      <c r="N20" s="55">
        <f>Determinants!N10*(1+Scenario_inputs!N9/100)</f>
        <v>3190.2061720000002</v>
      </c>
      <c r="O20" s="55">
        <f>Determinants!O10*(1+Scenario_inputs!O9/100)</f>
        <v>5125.9628075000001</v>
      </c>
      <c r="P20" s="54">
        <f>Determinants!P10*(1+Scenario_inputs!P9/100)</f>
        <v>108.8576631355555</v>
      </c>
      <c r="Q20" s="54">
        <f>Determinants!Q10*(1+Scenario_inputs!Q9/100)</f>
        <v>1353.928406</v>
      </c>
      <c r="R20" s="55">
        <f>Determinants!R10*(1+Scenario_inputs!R9/100)</f>
        <v>917.28117199999997</v>
      </c>
      <c r="S20" s="54">
        <f>Determinants!S10*(1+Scenario_inputs!S9/100)</f>
        <v>9783.3648200000007</v>
      </c>
      <c r="T20" s="55">
        <f>Determinants!T10+Scenario_inputs!T9</f>
        <v>68.661544926925473</v>
      </c>
      <c r="U20" s="55">
        <f>Determinants!U10+Scenario_inputs!U9</f>
        <v>81.94443781400831</v>
      </c>
      <c r="V20" s="55">
        <f>V10+Scenario_inputs!V9</f>
        <v>70.46271853453193</v>
      </c>
      <c r="W20" s="53">
        <f>Determinants!W10+Scenario_inputs!W9</f>
        <v>1.2445010000000003</v>
      </c>
      <c r="X20" s="55">
        <f t="shared" si="2"/>
        <v>431.22733599999992</v>
      </c>
      <c r="Y20" s="53">
        <f>Determinants!Y10+Scenario_inputs!X9</f>
        <v>2.9971526591689779</v>
      </c>
      <c r="Z20" s="55">
        <f t="shared" si="3"/>
        <v>144.54989653257206</v>
      </c>
      <c r="AA20" s="53">
        <f>Determinants!AA10+Scenario_inputs!Y9</f>
        <v>1.9960149739586486</v>
      </c>
      <c r="AB20" s="53">
        <f>Determinants!AB10+Scenario_inputs!Z9</f>
        <v>3.7709582562437767</v>
      </c>
      <c r="AC20" s="53">
        <f>Determinants!AC10+Scenario_inputs!AA9</f>
        <v>2.890436735368032</v>
      </c>
      <c r="AD20" s="53">
        <f>Determinants!AD10+Scenario_inputs!AB9</f>
        <v>5.2281764905287993</v>
      </c>
      <c r="AE20" s="55">
        <f>Determinants!AE10*(1+Scenario_inputs!AC9/100)</f>
        <v>3278.739086</v>
      </c>
      <c r="AF20" s="55">
        <f>AF10+Scenario_inputs!AD9</f>
        <v>1.49211498</v>
      </c>
      <c r="AG20" s="53">
        <f>Determinants!AG10+Scenario_inputs!AE9</f>
        <v>2.0524833330755055</v>
      </c>
      <c r="AH20" s="53">
        <f>ROUND(Determinants!AH10+Scenario_inputs!AF9,1)</f>
        <v>2.1</v>
      </c>
      <c r="AI20" s="53">
        <f>ROUND(Determinants!AI10+Scenario_inputs!AG9,1)</f>
        <v>2</v>
      </c>
      <c r="AJ20" s="55">
        <f t="shared" si="4"/>
        <v>427.72114599999998</v>
      </c>
      <c r="AK20" s="38">
        <f>AK10+Scenario_inputs!AH9</f>
        <v>3.061535525780168</v>
      </c>
      <c r="AL20" s="51">
        <f t="shared" si="6"/>
        <v>2</v>
      </c>
      <c r="AM20" s="52">
        <f t="shared" si="7"/>
        <v>2</v>
      </c>
      <c r="AN20" s="52">
        <f t="shared" si="5"/>
        <v>2.0726549839153119</v>
      </c>
      <c r="AO20" s="117">
        <f t="shared" si="8"/>
        <v>2.5</v>
      </c>
    </row>
    <row r="21" spans="1:41">
      <c r="A21" s="34" t="s">
        <v>96</v>
      </c>
      <c r="B21" s="53">
        <f>Determinants!B11*(1+Scenario_inputs!B10/100)</f>
        <v>175.32372123814795</v>
      </c>
      <c r="C21" s="53">
        <f>Determinants!C11*(1+Scenario_inputs!C10/100)</f>
        <v>227.4031559</v>
      </c>
      <c r="D21" s="54">
        <f>Determinants!D11*(1+Scenario_inputs!D10/100)</f>
        <v>34642.434150000001</v>
      </c>
      <c r="E21" s="55">
        <f>E11*(1+Scenario_inputs!E10/100)</f>
        <v>115.2970899261294</v>
      </c>
      <c r="F21" s="54">
        <f>Determinants!F11*(1+Scenario_inputs!F10/100)</f>
        <v>2053.5186599999997</v>
      </c>
      <c r="G21" s="54">
        <f>Determinants!G11*(1+Scenario_inputs!G10/100)</f>
        <v>1714.3239110000002</v>
      </c>
      <c r="H21" s="55">
        <f>H11*(1+Scenario_inputs!H10/100)</f>
        <v>176.63847609999999</v>
      </c>
      <c r="I21" s="55">
        <f>Determinants!I11*(1+Scenario_inputs!I10/100)</f>
        <v>500.60227442216205</v>
      </c>
      <c r="J21" s="55">
        <f>Determinants!J11*(1+Scenario_inputs!J10/100)</f>
        <v>278.48033449999997</v>
      </c>
      <c r="K21" s="55">
        <f>Determinants!K11*(1+Scenario_inputs!K10/100)</f>
        <v>119.46531952562547</v>
      </c>
      <c r="L21" s="55">
        <f>Determinants!L11*(1+Scenario_inputs!L10/100)</f>
        <v>2738.0815980983421</v>
      </c>
      <c r="M21" s="55">
        <f>Determinants!M11*(1+Scenario_inputs!M10/100)</f>
        <v>3339.494087</v>
      </c>
      <c r="N21" s="55">
        <f>Determinants!N11*(1+Scenario_inputs!N10/100)</f>
        <v>3309.2254450000005</v>
      </c>
      <c r="O21" s="55">
        <f>Determinants!O11*(1+Scenario_inputs!O10/100)</f>
        <v>5316.6095100000002</v>
      </c>
      <c r="P21" s="54">
        <f>Determinants!P11*(1+Scenario_inputs!P10/100)</f>
        <v>111.52742247736455</v>
      </c>
      <c r="Q21" s="54">
        <f>Determinants!Q11*(1+Scenario_inputs!Q10/100)</f>
        <v>1434.6384369999998</v>
      </c>
      <c r="R21" s="55">
        <f>Determinants!R11*(1+Scenario_inputs!R10/100)</f>
        <v>938.39167399999997</v>
      </c>
      <c r="S21" s="54">
        <f>Determinants!S11*(1+Scenario_inputs!S10/100)</f>
        <v>10127.941780000001</v>
      </c>
      <c r="T21" s="55">
        <f>Determinants!T11+Scenario_inputs!T10</f>
        <v>69.636323492956762</v>
      </c>
      <c r="U21" s="55">
        <f>Determinants!U11+Scenario_inputs!U10</f>
        <v>87.398899282519892</v>
      </c>
      <c r="V21" s="55">
        <f>V11+Scenario_inputs!V10</f>
        <v>75.213871823119931</v>
      </c>
      <c r="W21" s="53">
        <f>Determinants!W11+Scenario_inputs!W10</f>
        <v>1.2445010000000003</v>
      </c>
      <c r="X21" s="55">
        <f t="shared" si="2"/>
        <v>443.41254874999993</v>
      </c>
      <c r="Y21" s="53">
        <f>Determinants!Y11+Scenario_inputs!X10</f>
        <v>2.8257050823883745</v>
      </c>
      <c r="Z21" s="55">
        <f t="shared" si="3"/>
        <v>147.44147550175708</v>
      </c>
      <c r="AA21" s="53">
        <f>Determinants!AA11+Scenario_inputs!Y10</f>
        <v>2.0004019639913384</v>
      </c>
      <c r="AB21" s="53">
        <f>Determinants!AB11+Scenario_inputs!Z10</f>
        <v>3.7647976870076412</v>
      </c>
      <c r="AC21" s="53">
        <f>Determinants!AC11+Scenario_inputs!AA10</f>
        <v>2.8941252054706696</v>
      </c>
      <c r="AD21" s="53">
        <f>Determinants!AD11+Scenario_inputs!AB10</f>
        <v>5.3178088473610465</v>
      </c>
      <c r="AE21" s="55">
        <f>Determinants!AE11*(1+Scenario_inputs!AC10/100)</f>
        <v>3400.785758</v>
      </c>
      <c r="AF21" s="55">
        <f>AF11+Scenario_inputs!AD10</f>
        <v>1.49613789</v>
      </c>
      <c r="AG21" s="53">
        <f>Determinants!AG11+Scenario_inputs!AE10</f>
        <v>2.1425654050236664</v>
      </c>
      <c r="AH21" s="53">
        <f>ROUND(Determinants!AH11+Scenario_inputs!AF10,1)</f>
        <v>2.2000000000000002</v>
      </c>
      <c r="AI21" s="53">
        <f>ROUND(Determinants!AI11+Scenario_inputs!AG10,1)</f>
        <v>2</v>
      </c>
      <c r="AJ21" s="55">
        <f t="shared" si="4"/>
        <v>439.91594800000001</v>
      </c>
      <c r="AK21" s="38">
        <f>AK11+Scenario_inputs!AH10</f>
        <v>2.8511103820899386</v>
      </c>
      <c r="AL21" s="51">
        <f>MAX(AI21,0)</f>
        <v>2</v>
      </c>
      <c r="AM21" s="52">
        <f t="shared" si="7"/>
        <v>2</v>
      </c>
      <c r="AN21" s="52">
        <f t="shared" si="5"/>
        <v>2.2527760411489961</v>
      </c>
      <c r="AO21" s="117">
        <f t="shared" si="8"/>
        <v>2.5</v>
      </c>
    </row>
    <row r="22" spans="1:41">
      <c r="A22" s="34" t="s">
        <v>97</v>
      </c>
      <c r="B22" s="53">
        <f>Determinants!B12*(1+Scenario_inputs!B11/100)</f>
        <v>179.75541768154889</v>
      </c>
      <c r="C22" s="53">
        <f>Determinants!C12*(1+Scenario_inputs!C11/100)</f>
        <v>237.23693949999998</v>
      </c>
      <c r="D22" s="54">
        <f>Determinants!D12*(1+Scenario_inputs!D11/100)</f>
        <v>34884.431225</v>
      </c>
      <c r="E22" s="55">
        <f>E12*(1+Scenario_inputs!E11/100)</f>
        <v>118.60349715803171</v>
      </c>
      <c r="F22" s="54">
        <f>Determinants!F12*(1+Scenario_inputs!F11/100)</f>
        <v>2132.6205949999999</v>
      </c>
      <c r="G22" s="54">
        <f>Determinants!G12*(1+Scenario_inputs!G11/100)</f>
        <v>1745.845681</v>
      </c>
      <c r="H22" s="55">
        <f>H12*(1+Scenario_inputs!H11/100)</f>
        <v>185.49590519999998</v>
      </c>
      <c r="I22" s="55">
        <f>Determinants!I12*(1+Scenario_inputs!I11/100)</f>
        <v>527.12976092915562</v>
      </c>
      <c r="J22" s="55">
        <f>Determinants!J12*(1+Scenario_inputs!J11/100)</f>
        <v>286.94026159999999</v>
      </c>
      <c r="K22" s="55">
        <f>Determinants!K12*(1+Scenario_inputs!K11/100)</f>
        <v>124.18294065266349</v>
      </c>
      <c r="L22" s="55">
        <f>Determinants!L12*(1+Scenario_inputs!L11/100)</f>
        <v>2787.7352979207471</v>
      </c>
      <c r="M22" s="55">
        <f>Determinants!M12*(1+Scenario_inputs!M11/100)</f>
        <v>3464.0105589999998</v>
      </c>
      <c r="N22" s="55">
        <f>Determinants!N12*(1+Scenario_inputs!N11/100)</f>
        <v>3432.5284970000002</v>
      </c>
      <c r="O22" s="55">
        <f>Determinants!O12*(1+Scenario_inputs!O11/100)</f>
        <v>5514.8488100000004</v>
      </c>
      <c r="P22" s="54">
        <f>Determinants!P12*(1+Scenario_inputs!P11/100)</f>
        <v>114.23923592192077</v>
      </c>
      <c r="Q22" s="54">
        <f>Determinants!Q12*(1+Scenario_inputs!Q11/100)</f>
        <v>1480.0343349999998</v>
      </c>
      <c r="R22" s="55">
        <f>Determinants!R12*(1+Scenario_inputs!R11/100)</f>
        <v>958.73119399999985</v>
      </c>
      <c r="S22" s="54">
        <f>Determinants!S12*(1+Scenario_inputs!S11/100)</f>
        <v>10509.085120000002</v>
      </c>
      <c r="T22" s="55">
        <f>Determinants!T12+Scenario_inputs!T11</f>
        <v>71.03825864100574</v>
      </c>
      <c r="U22" s="55">
        <f>Determinants!U12+Scenario_inputs!U11</f>
        <v>89.158434861926978</v>
      </c>
      <c r="V22" s="55">
        <f>V12+Scenario_inputs!V11</f>
        <v>76.728095510422264</v>
      </c>
      <c r="W22" s="53">
        <f>Determinants!W12+Scenario_inputs!W11</f>
        <v>1.2445010000000003</v>
      </c>
      <c r="X22" s="55">
        <f t="shared" si="2"/>
        <v>455.94362999999987</v>
      </c>
      <c r="Y22" s="53">
        <f>Determinants!Y12+Scenario_inputs!X11</f>
        <v>2.8260547170632977</v>
      </c>
      <c r="Z22" s="55">
        <f t="shared" si="3"/>
        <v>150.3899668864843</v>
      </c>
      <c r="AA22" s="53">
        <f>Determinants!AA12+Scenario_inputs!Y11</f>
        <v>1.9997706715110031</v>
      </c>
      <c r="AB22" s="53">
        <f>Determinants!AB12+Scenario_inputs!Z11</f>
        <v>3.8006367058159132</v>
      </c>
      <c r="AC22" s="53">
        <f>Determinants!AC12+Scenario_inputs!AA11</f>
        <v>2.8918660869825228</v>
      </c>
      <c r="AD22" s="53">
        <f>Determinants!AD12+Scenario_inputs!AB11</f>
        <v>5.3968155058443017</v>
      </c>
      <c r="AE22" s="55">
        <f>Determinants!AE12*(1+Scenario_inputs!AC11/100)</f>
        <v>3528.4196103777158</v>
      </c>
      <c r="AF22" s="55">
        <f>AF12+Scenario_inputs!AD11</f>
        <v>1.5065892650000001</v>
      </c>
      <c r="AG22" s="53">
        <f>Determinants!AG12+Scenario_inputs!AE11</f>
        <v>2.4541156823961074</v>
      </c>
      <c r="AH22" s="53">
        <f>ROUND(Determinants!AH12+Scenario_inputs!AF11,1)</f>
        <v>2.5</v>
      </c>
      <c r="AI22" s="53">
        <f>ROUND(Determinants!AI12+Scenario_inputs!AG11,1)</f>
        <v>2</v>
      </c>
      <c r="AJ22" s="55">
        <f t="shared" si="4"/>
        <v>452.39716299999998</v>
      </c>
      <c r="AK22" s="38">
        <f>AK12+Scenario_inputs!AH11</f>
        <v>2.8371817518195508</v>
      </c>
      <c r="AL22" s="51">
        <f t="shared" ref="AL22" si="9">MAX(AI22,0)</f>
        <v>2</v>
      </c>
      <c r="AM22" s="52">
        <f t="shared" ref="AM22" si="10">MIN(AI22,3)</f>
        <v>2</v>
      </c>
      <c r="AN22" s="52">
        <f t="shared" si="5"/>
        <v>2.5277220972176551</v>
      </c>
      <c r="AO22" s="117">
        <f t="shared" ref="AO22" si="11">ROUND(MAX(AG22,AA22,2.5),1)</f>
        <v>2.5</v>
      </c>
    </row>
    <row r="23" spans="1:41">
      <c r="B23" s="115" t="s">
        <v>98</v>
      </c>
    </row>
    <row r="24" spans="1:41" ht="14.25">
      <c r="B24" s="34" t="s">
        <v>195</v>
      </c>
    </row>
  </sheetData>
  <hyperlinks>
    <hyperlink ref="A1" location="Notes!A1" display="Back to contents" xr:uid="{9B81D0E9-33C8-47EB-9CEA-FF42B8447378}"/>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50C11-8306-4E6C-8C90-1F075BFC1833}"/>
</file>

<file path=customXml/itemProps2.xml><?xml version="1.0" encoding="utf-8"?>
<ds:datastoreItem xmlns:ds="http://schemas.openxmlformats.org/officeDocument/2006/customXml" ds:itemID="{ED0BB0C0-FEBB-494F-B211-038358CD3728}"/>
</file>

<file path=customXml/itemProps3.xml><?xml version="1.0" encoding="utf-8"?>
<ds:datastoreItem xmlns:ds="http://schemas.openxmlformats.org/officeDocument/2006/customXml" ds:itemID="{9C2A7BDA-31F1-4906-B293-867C010E86CC}"/>
</file>

<file path=docProps/app.xml><?xml version="1.0" encoding="utf-8"?>
<Properties xmlns="http://schemas.openxmlformats.org/officeDocument/2006/extended-properties" xmlns:vt="http://schemas.openxmlformats.org/officeDocument/2006/docPropsVTypes">
  <Application>Microsoft Excel Online</Application>
  <Manager/>
  <Company>MOJ</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Sousa, Joao</dc:creator>
  <cp:keywords/>
  <dc:description/>
  <cp:lastModifiedBy/>
  <cp:revision/>
  <dcterms:created xsi:type="dcterms:W3CDTF">2023-05-11T15:50:48Z</dcterms:created>
  <dcterms:modified xsi:type="dcterms:W3CDTF">2026-03-17T15:47:00Z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