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G:\Groups\PSF\EFO\Spring 2024\Fiscal tables\Ready Reckoning\RR Update\External RR\Spring 2024 external RR\"/>
    </mc:Choice>
  </mc:AlternateContent>
  <xr:revisionPtr revIDLastSave="0" documentId="13_ncr:1_{91B306A4-C770-40CB-92FD-8E699E6E0631}" xr6:coauthVersionLast="47" xr6:coauthVersionMax="47" xr10:uidLastSave="{00000000-0000-0000-0000-000000000000}"/>
  <bookViews>
    <workbookView xWindow="-110" yWindow="-110" windowWidth="22780" windowHeight="14660" xr2:uid="{98539101-C022-42A0-8726-998AD9A2378E}"/>
  </bookViews>
  <sheets>
    <sheet name="Notes" sheetId="31" r:id="rId1"/>
    <sheet name="Inputs -&gt;" sheetId="28" r:id="rId2"/>
    <sheet name="Scenario_inputs" sheetId="4" r:id="rId3"/>
    <sheet name="Outputs -&gt;" sheetId="27" r:id="rId4"/>
    <sheet name="Receipts_and_spending" sheetId="14" r:id="rId5"/>
    <sheet name="Aggregates" sheetId="19" r:id="rId6"/>
    <sheet name="Charts" sheetId="26" r:id="rId7"/>
    <sheet name="Calculations -&gt;" sheetId="29" r:id="rId8"/>
    <sheet name="Determinants" sheetId="3" r:id="rId9"/>
    <sheet name="Receipts_determinants" sheetId="6" r:id="rId10"/>
    <sheet name="Receipts_RR£" sheetId="1" r:id="rId11"/>
    <sheet name="Receipts_RRpc" sheetId="32" r:id="rId12"/>
    <sheet name="Receipts_effects" sheetId="8" r:id="rId13"/>
    <sheet name="Receipts_by_stream" sheetId="12" r:id="rId14"/>
    <sheet name="Receipts_by_determinant" sheetId="13" r:id="rId15"/>
    <sheet name="Receipts_adjustments" sheetId="16" r:id="rId16"/>
    <sheet name="Spending_determinants" sheetId="9" r:id="rId17"/>
    <sheet name="Spending_RR£" sheetId="2" r:id="rId18"/>
    <sheet name="Spending_RRpc" sheetId="33" r:id="rId19"/>
    <sheet name="Spending_effects" sheetId="10" r:id="rId20"/>
    <sheet name="Spending_by_stream" sheetId="18" r:id="rId21"/>
    <sheet name="Spending_by_determinant" sheetId="24" r:id="rId22"/>
    <sheet name="Spending_adjustments" sheetId="17" r:id="rId23"/>
    <sheet name="Debt_interest_determinants" sheetId="22" r:id="rId24"/>
    <sheet name="Debt_interest_RR" sheetId="21" r:id="rId25"/>
    <sheet name="Debt_interest_effects" sheetId="23" r:id="rId26"/>
    <sheet name="Debt_interest_adjustments" sheetId="25" r:id="rId27"/>
  </sheets>
  <definedNames>
    <definedName name="__123Graph_A" localSheetId="0" hidden="1">#REF!</definedName>
    <definedName name="__123Graph_A" hidden="1">#REF!</definedName>
    <definedName name="__123Graph_AALLTAX" localSheetId="0" hidden="1">#REF!</definedName>
    <definedName name="__123Graph_AALLTAX" hidden="1">#REF!</definedName>
    <definedName name="__123Graph_AChart1" hidden="1">#REF!</definedName>
    <definedName name="__123Graph_ACHGSPD1" hidden="1">#REF!</definedName>
    <definedName name="__123Graph_ACHGSPD2" hidden="1">#REF!</definedName>
    <definedName name="__123Graph_ACurrent" hidden="1">#REF!</definedName>
    <definedName name="__123Graph_AEFF" localSheetId="0" hidden="1">#REF!</definedName>
    <definedName name="__123Graph_AEFF" hidden="1">#REF!</definedName>
    <definedName name="__123Graph_AGR14PBF1" hidden="1">#REF!</definedName>
    <definedName name="__123Graph_AHOMEVAT" localSheetId="0" hidden="1">#REF!</definedName>
    <definedName name="__123Graph_AHOMEVAT" hidden="1">#REF!</definedName>
    <definedName name="__123Graph_AIMPORT" localSheetId="0" hidden="1">#REF!</definedName>
    <definedName name="__123Graph_AIMPORT" hidden="1">#REF!</definedName>
    <definedName name="__123Graph_ALBFFIN" localSheetId="0" hidden="1">#REF!</definedName>
    <definedName name="__123Graph_ALBFFIN" hidden="1">#REF!</definedName>
    <definedName name="__123Graph_ALBFFIN2" hidden="1">#REF!</definedName>
    <definedName name="__123Graph_ALBFHIC2" hidden="1">#REF!</definedName>
    <definedName name="__123Graph_ALCB" hidden="1">#REF!</definedName>
    <definedName name="__123Graph_ANACFIN" hidden="1">#REF!</definedName>
    <definedName name="__123Graph_ANACHIC" hidden="1">#REF!</definedName>
    <definedName name="__123Graph_APDNUMBERS" hidden="1">#REF!</definedName>
    <definedName name="__123Graph_APDTRENDS" hidden="1">#REF!</definedName>
    <definedName name="__123Graph_APIC" localSheetId="0" hidden="1">#REF!</definedName>
    <definedName name="__123Graph_APIC" hidden="1">#REF!</definedName>
    <definedName name="__123Graph_ATOBREV" localSheetId="0" hidden="1">#REF!</definedName>
    <definedName name="__123Graph_ATOBREV" hidden="1">#REF!</definedName>
    <definedName name="__123Graph_ATOTAL" localSheetId="0" hidden="1">#REF!</definedName>
    <definedName name="__123Graph_ATOTAL" hidden="1">#REF!</definedName>
    <definedName name="__123Graph_B" localSheetId="0" hidden="1">#REF!</definedName>
    <definedName name="__123Graph_B" hidden="1">#REF!</definedName>
    <definedName name="__123Graph_BChart1" localSheetId="0" hidden="1">#REF!</definedName>
    <definedName name="__123Graph_BChart1" hidden="1">#REF!</definedName>
    <definedName name="__123Graph_BCHGSPD1" hidden="1">#REF!</definedName>
    <definedName name="__123Graph_BCHGSPD2" hidden="1">#REF!</definedName>
    <definedName name="__123Graph_BCurrent" localSheetId="0" hidden="1">#REF!</definedName>
    <definedName name="__123Graph_BCurrent" hidden="1">#REF!</definedName>
    <definedName name="__123Graph_BEFF" localSheetId="0" hidden="1">#REF!</definedName>
    <definedName name="__123Graph_BEFF" hidden="1">#REF!</definedName>
    <definedName name="__123Graph_BHOMEVAT" localSheetId="0" hidden="1">#REF!</definedName>
    <definedName name="__123Graph_BHOMEVAT" hidden="1">#REF!</definedName>
    <definedName name="__123Graph_BIMPORT" localSheetId="0" hidden="1">#REF!</definedName>
    <definedName name="__123Graph_BIMPORT" hidden="1">#REF!</definedName>
    <definedName name="__123Graph_BLBF" localSheetId="0" hidden="1">#REF!</definedName>
    <definedName name="__123Graph_BLBF" hidden="1">#REF!</definedName>
    <definedName name="__123Graph_BLBFFIN" localSheetId="0" hidden="1">#REF!</definedName>
    <definedName name="__123Graph_BLBFFIN" hidden="1">#REF!</definedName>
    <definedName name="__123Graph_BLCB" hidden="1">#REF!</definedName>
    <definedName name="__123Graph_BPDTRENDS" hidden="1">#REF!</definedName>
    <definedName name="__123Graph_BPIC" localSheetId="0" hidden="1">#REF!</definedName>
    <definedName name="__123Graph_BPIC" hidden="1">#REF!</definedName>
    <definedName name="__123Graph_BTOTAL" localSheetId="0" hidden="1">#REF!</definedName>
    <definedName name="__123Graph_BTOTAL" hidden="1">#REF!</definedName>
    <definedName name="__123Graph_C" hidden="1">#REF!</definedName>
    <definedName name="__123Graph_CACT13BUD" localSheetId="0" hidden="1">#REF!</definedName>
    <definedName name="__123Graph_CACT13BUD" hidden="1">#REF!</definedName>
    <definedName name="__123Graph_CChart1" hidden="1">#REF!</definedName>
    <definedName name="__123Graph_CCurrent" hidden="1">#REF!</definedName>
    <definedName name="__123Graph_CEFF" localSheetId="0" hidden="1">#REF!</definedName>
    <definedName name="__123Graph_CEFF" hidden="1">#REF!</definedName>
    <definedName name="__123Graph_CGR14PBF1" hidden="1">#REF!</definedName>
    <definedName name="__123Graph_CLBF" localSheetId="0" hidden="1">#REF!</definedName>
    <definedName name="__123Graph_CLBF" hidden="1">#REF!</definedName>
    <definedName name="__123Graph_CPIC" localSheetId="0" hidden="1">#REF!</definedName>
    <definedName name="__123Graph_CPIC" hidden="1">#REF!</definedName>
    <definedName name="__123Graph_D" hidden="1">#REF!</definedName>
    <definedName name="__123Graph_DACT13BUD" localSheetId="0" hidden="1">#REF!</definedName>
    <definedName name="__123Graph_DACT13BUD" hidden="1">#REF!</definedName>
    <definedName name="__123Graph_DChart1" hidden="1">#REF!</definedName>
    <definedName name="__123Graph_DCurrent" hidden="1">#REF!</definedName>
    <definedName name="__123Graph_DEFF" localSheetId="0" hidden="1">#REF!</definedName>
    <definedName name="__123Graph_DEFF" hidden="1">#REF!</definedName>
    <definedName name="__123Graph_DGR14PBF1" hidden="1">#REF!</definedName>
    <definedName name="__123Graph_DLBF" localSheetId="0" hidden="1">#REF!</definedName>
    <definedName name="__123Graph_DLBF" hidden="1">#REF!</definedName>
    <definedName name="__123Graph_DPIC" localSheetId="0" hidden="1">#REF!</definedName>
    <definedName name="__123Graph_DPIC" hidden="1">#REF!</definedName>
    <definedName name="__123Graph_E" localSheetId="0" hidden="1">#REF!</definedName>
    <definedName name="__123Graph_E" hidden="1">#REF!</definedName>
    <definedName name="__123Graph_EACT13BUD" localSheetId="0" hidden="1">#REF!</definedName>
    <definedName name="__123Graph_EACT13BUD" hidden="1">#REF!</definedName>
    <definedName name="__123Graph_EChart1" localSheetId="0" hidden="1">#REF!</definedName>
    <definedName name="__123Graph_EChart1" hidden="1">#REF!</definedName>
    <definedName name="__123Graph_ECurrent" localSheetId="0" hidden="1">#REF!</definedName>
    <definedName name="__123Graph_ECurrent" hidden="1">#REF!</definedName>
    <definedName name="__123Graph_EEFF" localSheetId="0" hidden="1">#REF!</definedName>
    <definedName name="__123Graph_EEFF" hidden="1">#REF!</definedName>
    <definedName name="__123Graph_EEFFHIC" localSheetId="0" hidden="1">#REF!</definedName>
    <definedName name="__123Graph_EEFFHIC" hidden="1">#REF!</definedName>
    <definedName name="__123Graph_EGR14PBF1" hidden="1">#REF!</definedName>
    <definedName name="__123Graph_ELBF" localSheetId="0" hidden="1">#REF!</definedName>
    <definedName name="__123Graph_ELBF" hidden="1">#REF!</definedName>
    <definedName name="__123Graph_EPIC" localSheetId="0" hidden="1">#REF!</definedName>
    <definedName name="__123Graph_EPIC" hidden="1">#REF!</definedName>
    <definedName name="__123Graph_F" hidden="1">#REF!</definedName>
    <definedName name="__123Graph_FACT13BUD" localSheetId="0" hidden="1">#REF!</definedName>
    <definedName name="__123Graph_FACT13BUD" hidden="1">#REF!</definedName>
    <definedName name="__123Graph_FChart1" hidden="1">#REF!</definedName>
    <definedName name="__123Graph_FCurrent" hidden="1">#REF!</definedName>
    <definedName name="__123Graph_FEFF" localSheetId="0" hidden="1">#REF!</definedName>
    <definedName name="__123Graph_FEFF" hidden="1">#REF!</definedName>
    <definedName name="__123Graph_FEFFHIC" localSheetId="0" hidden="1">#REF!</definedName>
    <definedName name="__123Graph_FEFFHIC" hidden="1">#REF!</definedName>
    <definedName name="__123Graph_FGR14PBF1" hidden="1">#REF!</definedName>
    <definedName name="__123Graph_FLBF" localSheetId="0" hidden="1">#REF!</definedName>
    <definedName name="__123Graph_FLBF" hidden="1">#REF!</definedName>
    <definedName name="__123Graph_FPIC" localSheetId="0" hidden="1">#REF!</definedName>
    <definedName name="__123Graph_FPIC" hidden="1">#REF!</definedName>
    <definedName name="__123Graph_LBL_ARESID" hidden="1">#REF!</definedName>
    <definedName name="__123Graph_LBL_BRESID" hidden="1">#REF!</definedName>
    <definedName name="__123Graph_X" localSheetId="0" hidden="1">#REF!</definedName>
    <definedName name="__123Graph_X" hidden="1">#REF!</definedName>
    <definedName name="__123Graph_XACTHIC" localSheetId="0" hidden="1">#REF!</definedName>
    <definedName name="__123Graph_XACTHIC" hidden="1">#REF!</definedName>
    <definedName name="__123Graph_XALLTAX" localSheetId="0" hidden="1">#REF!</definedName>
    <definedName name="__123Graph_XALLTAX" hidden="1">#REF!</definedName>
    <definedName name="__123Graph_XChart1" hidden="1">#REF!</definedName>
    <definedName name="__123Graph_XCHGSPD1" hidden="1">#REF!</definedName>
    <definedName name="__123Graph_XCHGSPD2" hidden="1">#REF!</definedName>
    <definedName name="__123Graph_XCurrent" hidden="1">#REF!</definedName>
    <definedName name="__123Graph_XEFF" localSheetId="0" hidden="1">#REF!</definedName>
    <definedName name="__123Graph_XEFF" hidden="1">#REF!</definedName>
    <definedName name="__123Graph_XGR14PBF1" hidden="1">#REF!</definedName>
    <definedName name="__123Graph_XHOMEVAT" localSheetId="0" hidden="1">#REF!</definedName>
    <definedName name="__123Graph_XHOMEVAT" hidden="1">#REF!</definedName>
    <definedName name="__123Graph_XIMPORT" localSheetId="0" hidden="1">#REF!</definedName>
    <definedName name="__123Graph_XIMPORT" hidden="1">#REF!</definedName>
    <definedName name="__123Graph_XLBF" localSheetId="0" hidden="1">#REF!</definedName>
    <definedName name="__123Graph_XLBF" hidden="1">#REF!</definedName>
    <definedName name="__123Graph_XLBFFIN2" hidden="1">#REF!</definedName>
    <definedName name="__123Graph_XLBFHIC" hidden="1">#REF!</definedName>
    <definedName name="__123Graph_XLBFHIC2" hidden="1">#REF!</definedName>
    <definedName name="__123Graph_XLCB" hidden="1">#REF!</definedName>
    <definedName name="__123Graph_XNACFIN" hidden="1">#REF!</definedName>
    <definedName name="__123Graph_XNACHIC" hidden="1">#REF!</definedName>
    <definedName name="__123Graph_XPDNUMBERS" hidden="1">#REF!</definedName>
    <definedName name="__123Graph_XPDTRENDS" hidden="1">#REF!</definedName>
    <definedName name="__123Graph_XPIC" localSheetId="0" hidden="1">#REF!</definedName>
    <definedName name="__123Graph_XPIC" hidden="1">#REF!</definedName>
    <definedName name="__123Graph_XSTAG2ALL" localSheetId="0" hidden="1">#REF!</definedName>
    <definedName name="__123Graph_XSTAG2ALL" hidden="1">#REF!</definedName>
    <definedName name="__123Graph_XSTAG2EC" localSheetId="0" hidden="1">#REF!</definedName>
    <definedName name="__123Graph_XSTAG2EC" hidden="1">#REF!</definedName>
    <definedName name="__123Graph_XTOBREV" localSheetId="0" hidden="1">#REF!</definedName>
    <definedName name="__123Graph_XTOBREV" hidden="1">#REF!</definedName>
    <definedName name="__123Graph_XTOTAL" localSheetId="0" hidden="1">#REF!</definedName>
    <definedName name="__123Graph_XTOTAL" hidden="1">#REF!</definedName>
    <definedName name="_1__123Graph_ACHART_15" hidden="1">#REF!</definedName>
    <definedName name="_10__123Graph_XCHART_15" hidden="1">#REF!</definedName>
    <definedName name="_2__123Graph_BCHART_10" hidden="1">#REF!</definedName>
    <definedName name="_2__123Graph_XTOB" localSheetId="0" hidden="1">#REF!</definedName>
    <definedName name="_2__123Graph_XTOB" hidden="1">#REF!</definedName>
    <definedName name="_3__123Graph_BCHART_13" hidden="1">#REF!</definedName>
    <definedName name="_4__123Graph_BCHART_15" hidden="1">#REF!</definedName>
    <definedName name="_5__123Graph_CCHART_10" hidden="1">#REF!</definedName>
    <definedName name="_6__123Graph_CCHART_13" hidden="1">#REF!</definedName>
    <definedName name="_7__123Graph_CCHART_15" hidden="1">#REF!</definedName>
    <definedName name="_8__123Graph_XCHART_10" hidden="1">#REF!</definedName>
    <definedName name="_9__123Graph_XCHART_13" hidden="1">#REF!</definedName>
    <definedName name="_AUG2" localSheetId="0">#REF!</definedName>
    <definedName name="_AUG2">#REF!</definedName>
    <definedName name="_DEC2" localSheetId="0">#REF!</definedName>
    <definedName name="_DEC2">#REF!</definedName>
    <definedName name="_FEB2" localSheetId="0">#REF!</definedName>
    <definedName name="_FEB2">#REF!</definedName>
    <definedName name="_Fill" localSheetId="0" hidden="1">#REF!</definedName>
    <definedName name="_Fill" hidden="1">#REF!</definedName>
    <definedName name="_JAN2" localSheetId="0">#REF!</definedName>
    <definedName name="_JAN2">#REF!</definedName>
    <definedName name="_MAY2" localSheetId="0">#REF!</definedName>
    <definedName name="_MAY2">#REF!</definedName>
    <definedName name="_NOV2" localSheetId="0">#REF!</definedName>
    <definedName name="_NOV2">#REF!</definedName>
    <definedName name="_OCT2" localSheetId="0">#REF!</definedName>
    <definedName name="_OCT2">#REF!</definedName>
    <definedName name="_Order1" hidden="1">255</definedName>
    <definedName name="_Order2" hidden="1">255</definedName>
    <definedName name="_Regression_Out" localSheetId="0" hidden="1">#REF!</definedName>
    <definedName name="_Regression_Out" hidden="1">#REF!</definedName>
    <definedName name="_Regression_X" localSheetId="0" hidden="1">#REF!</definedName>
    <definedName name="_Regression_X" hidden="1">#REF!</definedName>
    <definedName name="_Regression_Y" localSheetId="0" hidden="1">#REF!</definedName>
    <definedName name="_Regression_Y" hidden="1">#REF!</definedName>
    <definedName name="A" localSheetId="0" hidden="1">#REF!</definedName>
    <definedName name="A" hidden="1">#REF!</definedName>
    <definedName name="AME" localSheetId="0">OFFSET(#REF!,0,0,MAX(#REF!),1)</definedName>
    <definedName name="AME">OFFSET(#REF!,0,0,MAX(#REF!),1)</definedName>
    <definedName name="APRIL" localSheetId="0">#REF!</definedName>
    <definedName name="APRIL">#REF!</definedName>
    <definedName name="APRIL2" localSheetId="0">#REF!</definedName>
    <definedName name="APRIL2">#REF!</definedName>
    <definedName name="asdas" localSheetId="0" hidden="1">{#N/A,#N/A,FALSE,"TMCOMP96";#N/A,#N/A,FALSE,"MAT96";#N/A,#N/A,FALSE,"FANDA96";#N/A,#N/A,FALSE,"INTRAN96";#N/A,#N/A,FALSE,"NAA9697";#N/A,#N/A,FALSE,"ECWEBB";#N/A,#N/A,FALSE,"MFT96";#N/A,#N/A,FALSE,"CTrecon"}</definedName>
    <definedName name="asdas" hidden="1">{#N/A,#N/A,FALSE,"TMCOMP96";#N/A,#N/A,FALSE,"MAT96";#N/A,#N/A,FALSE,"FANDA96";#N/A,#N/A,FALSE,"INTRAN96";#N/A,#N/A,FALSE,"NAA9697";#N/A,#N/A,FALSE,"ECWEBB";#N/A,#N/A,FALSE,"MFT96";#N/A,#N/A,FALSE,"CTrecon"}</definedName>
    <definedName name="AUG" localSheetId="0">#REF!</definedName>
    <definedName name="AUG">#REF!</definedName>
    <definedName name="b" localSheetId="0" hidden="1">{#N/A,#N/A,FALSE,"CGBR95C"}</definedName>
    <definedName name="b" hidden="1">{#N/A,#N/A,FALSE,"CGBR95C"}</definedName>
    <definedName name="BLPH1" hidden="1">#REF!</definedName>
    <definedName name="BLPH2" hidden="1">#REF!</definedName>
    <definedName name="BLPH3" hidden="1">#REF!</definedName>
    <definedName name="BLPH4" hidden="1">#REF!</definedName>
    <definedName name="BLPH5" hidden="1">#REF!</definedName>
    <definedName name="BLUE" localSheetId="0">#REF!</definedName>
    <definedName name="BLUE">#REF!</definedName>
    <definedName name="BLUE1" localSheetId="0">#REF!</definedName>
    <definedName name="BLUE1">#REF!</definedName>
    <definedName name="BLUE10" localSheetId="0">#REF!</definedName>
    <definedName name="BLUE10">#REF!</definedName>
    <definedName name="BLUE2" localSheetId="0">#REF!</definedName>
    <definedName name="BLUE2">#REF!</definedName>
    <definedName name="BLUE3" localSheetId="0">#REF!</definedName>
    <definedName name="BLUE3">#REF!</definedName>
    <definedName name="BLUE4" localSheetId="0">#REF!</definedName>
    <definedName name="BLUE4">#REF!</definedName>
    <definedName name="BLUE5" localSheetId="0">#REF!</definedName>
    <definedName name="BLUE5">#REF!</definedName>
    <definedName name="BLUE6" localSheetId="0">#REF!</definedName>
    <definedName name="BLUE6">#REF!</definedName>
    <definedName name="BLUE7" localSheetId="0">#REF!</definedName>
    <definedName name="BLUE7">#REF!</definedName>
    <definedName name="BLUE8">#N/A</definedName>
    <definedName name="BLUE9">#N/A</definedName>
    <definedName name="BUDGET" localSheetId="0">#REF!</definedName>
    <definedName name="BUDGET">#REF!</definedName>
    <definedName name="BULL" localSheetId="0">#REF!</definedName>
    <definedName name="BULL">#REF!</definedName>
    <definedName name="C_" localSheetId="0">#REF!</definedName>
    <definedName name="C_">#REF!</definedName>
    <definedName name="CDEL" localSheetId="0">OFFSET(#REF!,0,0,MAX(#REF!),1)</definedName>
    <definedName name="CDEL">OFFSET(#REF!,0,0,MAX(#REF!),1)</definedName>
    <definedName name="CLASSIFICATION">#REF!</definedName>
    <definedName name="CUMBUDGET" localSheetId="0">#REF!</definedName>
    <definedName name="CUMBUDGET">#REF!</definedName>
    <definedName name="CUMOUTTURN" localSheetId="0">#REF!</definedName>
    <definedName name="CUMOUTTURN">#REF!</definedName>
    <definedName name="CUMPROFILE" localSheetId="0">#REF!</definedName>
    <definedName name="CUMPROFILE">#REF!</definedName>
    <definedName name="CUMTOTAL" localSheetId="0">#REF!</definedName>
    <definedName name="CUMTOTAL">#REF!</definedName>
    <definedName name="D" localSheetId="0">#REF!</definedName>
    <definedName name="D">#REF!</definedName>
    <definedName name="DASCFTAB" localSheetId="0">#REF!</definedName>
    <definedName name="DASCFTAB">#REF!</definedName>
    <definedName name="ddd" localSheetId="0" hidden="1">{#N/A,#N/A,FALSE,"CGBR95C"}</definedName>
    <definedName name="ddd" hidden="1">{#N/A,#N/A,FALSE,"CGBR95C"}</definedName>
    <definedName name="dddd" localSheetId="0" hidden="1">{#N/A,#N/A,FALSE,"CGBR95C"}</definedName>
    <definedName name="dddd" hidden="1">{#N/A,#N/A,FALSE,"CGBR95C"}</definedName>
    <definedName name="ddddddd" localSheetId="0" hidden="1">{#N/A,#N/A,FALSE,"CGBR95C"}</definedName>
    <definedName name="ddddddd" hidden="1">{#N/A,#N/A,FALSE,"CGBR95C"}</definedName>
    <definedName name="dddddddddddd" localSheetId="0" hidden="1">{#N/A,#N/A,FALSE,"CGBR95C"}</definedName>
    <definedName name="dddddddddddd" hidden="1">{#N/A,#N/A,FALSE,"CGBR95C"}</definedName>
    <definedName name="DEC" localSheetId="0">#REF!</definedName>
    <definedName name="DEC">#REF!</definedName>
    <definedName name="dfgdfg" localSheetId="0" hidden="1">{#N/A,#N/A,FALSE,"CGBR95C"}</definedName>
    <definedName name="dfgdfg" hidden="1">{#N/A,#N/A,FALSE,"CGBR95C"}</definedName>
    <definedName name="dgsgf" localSheetId="0" hidden="1">{#N/A,#N/A,FALSE,"TMCOMP96";#N/A,#N/A,FALSE,"MAT96";#N/A,#N/A,FALSE,"FANDA96";#N/A,#N/A,FALSE,"INTRAN96";#N/A,#N/A,FALSE,"NAA9697";#N/A,#N/A,FALSE,"ECWEBB";#N/A,#N/A,FALSE,"MFT96";#N/A,#N/A,FALSE,"CTrecon"}</definedName>
    <definedName name="dgsgf" hidden="1">{#N/A,#N/A,FALSE,"TMCOMP96";#N/A,#N/A,FALSE,"MAT96";#N/A,#N/A,FALSE,"FANDA96";#N/A,#N/A,FALSE,"INTRAN96";#N/A,#N/A,FALSE,"NAA9697";#N/A,#N/A,FALSE,"ECWEBB";#N/A,#N/A,FALSE,"MFT96";#N/A,#N/A,FALSE,"CTrecon"}</definedName>
    <definedName name="Distribution" localSheetId="0" hidden="1">#REF!</definedName>
    <definedName name="Distribution" hidden="1">#REF!</definedName>
    <definedName name="ExtraProfiles" localSheetId="0" hidden="1">#REF!</definedName>
    <definedName name="ExtraProfiles" hidden="1">#REF!</definedName>
    <definedName name="FEB" localSheetId="0">#REF!</definedName>
    <definedName name="FEB">#REF!</definedName>
    <definedName name="fffffffff" localSheetId="0" hidden="1">{#N/A,#N/A,FALSE,"CGBR95C"}</definedName>
    <definedName name="fffffffff" hidden="1">{#N/A,#N/A,FALSE,"CGBR95C"}</definedName>
    <definedName name="fg" localSheetId="0" hidden="1">{#N/A,#N/A,FALSE,"TMCOMP96";#N/A,#N/A,FALSE,"MAT96";#N/A,#N/A,FALSE,"FANDA96";#N/A,#N/A,FALSE,"INTRAN96";#N/A,#N/A,FALSE,"NAA9697";#N/A,#N/A,FALSE,"ECWEBB";#N/A,#N/A,FALSE,"MFT96";#N/A,#N/A,FALSE,"CTrecon"}</definedName>
    <definedName name="fg" hidden="1">{#N/A,#N/A,FALSE,"TMCOMP96";#N/A,#N/A,FALSE,"MAT96";#N/A,#N/A,FALSE,"FANDA96";#N/A,#N/A,FALSE,"INTRAN96";#N/A,#N/A,FALSE,"NAA9697";#N/A,#N/A,FALSE,"ECWEBB";#N/A,#N/A,FALSE,"MFT96";#N/A,#N/A,FALSE,"CTrecon"}</definedName>
    <definedName name="fgfd" localSheetId="0"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ornote" localSheetId="0">#REF!</definedName>
    <definedName name="Fornote">#REF!</definedName>
    <definedName name="fyu" localSheetId="0" hidden="1">#REF!</definedName>
    <definedName name="fyu" hidden="1">#REF!</definedName>
    <definedName name="General_CDEL" localSheetId="0">OFFSET(#REF!,0,0,MAX(#REF!)-1,1)</definedName>
    <definedName name="General_CDEL">OFFSET(#REF!,0,0,MAX(#REF!)-1,1)</definedName>
    <definedName name="General_RDEL" localSheetId="0">OFFSET(#REF!,0,0,MAX(#REF!)-1,1)</definedName>
    <definedName name="General_RDEL">OFFSET(#REF!,0,0,MAX(#REF!)-1,1)</definedName>
    <definedName name="ghj" localSheetId="0" hidden="1">{#N/A,#N/A,FALSE,"TMCOMP96";#N/A,#N/A,FALSE,"MAT96";#N/A,#N/A,FALSE,"FANDA96";#N/A,#N/A,FALSE,"INTRAN96";#N/A,#N/A,FALSE,"NAA9697";#N/A,#N/A,FALSE,"ECWEBB";#N/A,#N/A,FALSE,"MFT96";#N/A,#N/A,FALSE,"CTrecon"}</definedName>
    <definedName name="ghj" hidden="1">{#N/A,#N/A,FALSE,"TMCOMP96";#N/A,#N/A,FALSE,"MAT96";#N/A,#N/A,FALSE,"FANDA96";#N/A,#N/A,FALSE,"INTRAN96";#N/A,#N/A,FALSE,"NAA9697";#N/A,#N/A,FALSE,"ECWEBB";#N/A,#N/A,FALSE,"MFT96";#N/A,#N/A,FALSE,"CTrecon"}</definedName>
    <definedName name="GRAPH" localSheetId="0">#REF!</definedName>
    <definedName name="GRAPH">#REF!</definedName>
    <definedName name="GRAPHS" localSheetId="0">#REF!</definedName>
    <definedName name="GRAPHS">#REF!</definedName>
    <definedName name="hhhhhhh" localSheetId="0" hidden="1">{#N/A,#N/A,FALSE,"CGBR95C"}</definedName>
    <definedName name="hhhhhhh" hidden="1">{#N/A,#N/A,FALSE,"CGBR95C"}</definedName>
    <definedName name="HoD">#REF!</definedName>
    <definedName name="JAN" localSheetId="0">#REF!</definedName>
    <definedName name="JAN">#REF!</definedName>
    <definedName name="jhkgh" localSheetId="0" hidden="1">{#N/A,#N/A,FALSE,"TMCOMP96";#N/A,#N/A,FALSE,"MAT96";#N/A,#N/A,FALSE,"FANDA96";#N/A,#N/A,FALSE,"INTRAN96";#N/A,#N/A,FALSE,"NAA9697";#N/A,#N/A,FALSE,"ECWEBB";#N/A,#N/A,FALSE,"MFT96";#N/A,#N/A,FALSE,"CTrecon"}</definedName>
    <definedName name="jhkgh" hidden="1">{#N/A,#N/A,FALSE,"TMCOMP96";#N/A,#N/A,FALSE,"MAT96";#N/A,#N/A,FALSE,"FANDA96";#N/A,#N/A,FALSE,"INTRAN96";#N/A,#N/A,FALSE,"NAA9697";#N/A,#N/A,FALSE,"ECWEBB";#N/A,#N/A,FALSE,"MFT96";#N/A,#N/A,FALSE,"CTrecon"}</definedName>
    <definedName name="jhkgh2" localSheetId="0"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JULY" localSheetId="0">#REF!</definedName>
    <definedName name="JULY">#REF!</definedName>
    <definedName name="JULY2" localSheetId="0">#REF!</definedName>
    <definedName name="JULY2">#REF!</definedName>
    <definedName name="JUNE" localSheetId="0">#REF!</definedName>
    <definedName name="JUNE">#REF!</definedName>
    <definedName name="JUNE2" localSheetId="0">#REF!</definedName>
    <definedName name="JUNE2">#REF!</definedName>
    <definedName name="MARCH" localSheetId="0">#REF!</definedName>
    <definedName name="MARCH">#REF!</definedName>
    <definedName name="MARCH2" localSheetId="0">#REF!</definedName>
    <definedName name="MARCH2">#REF!</definedName>
    <definedName name="MAY" localSheetId="0">#REF!</definedName>
    <definedName name="MAY">#REF!</definedName>
    <definedName name="mine" localSheetId="0" hidden="1">{#N/A,#N/A,FALSE,"CGBR95C"}</definedName>
    <definedName name="mine" hidden="1">{#N/A,#N/A,FALSE,"CGBR95C"}</definedName>
    <definedName name="Month" localSheetId="0">#REF!</definedName>
    <definedName name="Month">#REF!</definedName>
    <definedName name="NOV" localSheetId="0">#REF!</definedName>
    <definedName name="NOV">#REF!</definedName>
    <definedName name="OCT" localSheetId="0">#REF!</definedName>
    <definedName name="OCT">#REF!</definedName>
    <definedName name="Option2" localSheetId="0" hidden="1">{#N/A,#N/A,FALSE,"TMCOMP96";#N/A,#N/A,FALSE,"MAT96";#N/A,#N/A,FALSE,"FANDA96";#N/A,#N/A,FALSE,"INTRAN96";#N/A,#N/A,FALSE,"NAA9697";#N/A,#N/A,FALSE,"ECWEBB";#N/A,#N/A,FALSE,"MFT96";#N/A,#N/A,FALSE,"CTrecon"}</definedName>
    <definedName name="Option2" hidden="1">{#N/A,#N/A,FALSE,"TMCOMP96";#N/A,#N/A,FALSE,"MAT96";#N/A,#N/A,FALSE,"FANDA96";#N/A,#N/A,FALSE,"INTRAN96";#N/A,#N/A,FALSE,"NAA9697";#N/A,#N/A,FALSE,"ECWEBB";#N/A,#N/A,FALSE,"MFT96";#N/A,#N/A,FALSE,"CTrecon"}</definedName>
    <definedName name="OUTTURN" localSheetId="0">#REF!</definedName>
    <definedName name="OUTTURN">#REF!</definedName>
    <definedName name="PAT">#REF!</definedName>
    <definedName name="Pop" localSheetId="0" hidden="1">#REF!</definedName>
    <definedName name="Pop" hidden="1">#REF!</definedName>
    <definedName name="Population" localSheetId="0" hidden="1">#REF!</definedName>
    <definedName name="Population" hidden="1">#REF!</definedName>
    <definedName name="PPbyMonth" localSheetId="0">#REF!</definedName>
    <definedName name="PPbyMonth">#REF!</definedName>
    <definedName name="print">#REF!</definedName>
    <definedName name="PRINT20" localSheetId="0">#REF!</definedName>
    <definedName name="PRINT20">#REF!</definedName>
    <definedName name="PRINTA">#REF!</definedName>
    <definedName name="PRINTC" localSheetId="0">#REF!</definedName>
    <definedName name="PRINTC">#REF!</definedName>
    <definedName name="PROFILE" localSheetId="0">#REF!</definedName>
    <definedName name="PROFILE">#REF!</definedName>
    <definedName name="Profiles" localSheetId="0" hidden="1">#REF!</definedName>
    <definedName name="Profiles" hidden="1">#REF!</definedName>
    <definedName name="Projections" localSheetId="0" hidden="1">#REF!</definedName>
    <definedName name="Projections" hidden="1">#REF!</definedName>
    <definedName name="QUARTER" localSheetId="0">#REF!</definedName>
    <definedName name="QUARTER">#REF!</definedName>
    <definedName name="RDEL" localSheetId="0">OFFSET(#REF!,0,0,MAX(#REF!),1)</definedName>
    <definedName name="RDEL">OFFSET(#REF!,0,0,MAX(#REF!),1)</definedName>
    <definedName name="Receipts" localSheetId="0">OFFSET(#REF!,0,0,MAX(#REF!),1)</definedName>
    <definedName name="Receipts">OFFSET(#REF!,0,0,MAX(#REF!),1)</definedName>
    <definedName name="REP">#REF!</definedName>
    <definedName name="Results" hidden="1">#REF!</definedName>
    <definedName name="S20_">#REF!</definedName>
    <definedName name="sdf" localSheetId="0" hidden="1">{#N/A,#N/A,FALSE,"TMCOMP96";#N/A,#N/A,FALSE,"MAT96";#N/A,#N/A,FALSE,"FANDA96";#N/A,#N/A,FALSE,"INTRAN96";#N/A,#N/A,FALSE,"NAA9697";#N/A,#N/A,FALSE,"ECWEBB";#N/A,#N/A,FALSE,"MFT96";#N/A,#N/A,FALSE,"CTrecon"}</definedName>
    <definedName name="sdf" hidden="1">{#N/A,#N/A,FALSE,"TMCOMP96";#N/A,#N/A,FALSE,"MAT96";#N/A,#N/A,FALSE,"FANDA96";#N/A,#N/A,FALSE,"INTRAN96";#N/A,#N/A,FALSE,"NAA9697";#N/A,#N/A,FALSE,"ECWEBB";#N/A,#N/A,FALSE,"MFT96";#N/A,#N/A,FALSE,"CTrecon"}</definedName>
    <definedName name="sdff" localSheetId="0"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EPT" localSheetId="0">#REF!</definedName>
    <definedName name="SEPT">#REF!</definedName>
    <definedName name="SEPT2" localSheetId="0">#REF!</definedName>
    <definedName name="SEPT2">#REF!</definedName>
    <definedName name="sfad" localSheetId="0" hidden="1">{#N/A,#N/A,FALSE,"TMCOMP96";#N/A,#N/A,FALSE,"MAT96";#N/A,#N/A,FALSE,"FANDA96";#N/A,#N/A,FALSE,"INTRAN96";#N/A,#N/A,FALSE,"NAA9697";#N/A,#N/A,FALSE,"ECWEBB";#N/A,#N/A,FALSE,"MFT96";#N/A,#N/A,FALSE,"CTrecon"}</definedName>
    <definedName name="sfad" hidden="1">{#N/A,#N/A,FALSE,"TMCOMP96";#N/A,#N/A,FALSE,"MAT96";#N/A,#N/A,FALSE,"FANDA96";#N/A,#N/A,FALSE,"INTRAN96";#N/A,#N/A,FALSE,"NAA9697";#N/A,#N/A,FALSE,"ECWEBB";#N/A,#N/A,FALSE,"MFT96";#N/A,#N/A,FALSE,"CTrecon"}</definedName>
    <definedName name="Sumif_count" localSheetId="0">#REF!</definedName>
    <definedName name="Sumif_count">#REF!</definedName>
    <definedName name="Supplementary_tables" localSheetId="0">#REF!</definedName>
    <definedName name="Supplementary_tables">#REF!</definedName>
    <definedName name="T4.9i" localSheetId="0" hidden="1">{#N/A,#N/A,FALSE,"TMCOMP96";#N/A,#N/A,FALSE,"MAT96";#N/A,#N/A,FALSE,"FANDA96";#N/A,#N/A,FALSE,"INTRAN96";#N/A,#N/A,FALSE,"NAA9697";#N/A,#N/A,FALSE,"ECWEBB";#N/A,#N/A,FALSE,"MFT96";#N/A,#N/A,FALSE,"CTrecon"}</definedName>
    <definedName name="T4.9i" hidden="1">{#N/A,#N/A,FALSE,"TMCOMP96";#N/A,#N/A,FALSE,"MAT96";#N/A,#N/A,FALSE,"FANDA96";#N/A,#N/A,FALSE,"INTRAN96";#N/A,#N/A,FALSE,"NAA9697";#N/A,#N/A,FALSE,"ECWEBB";#N/A,#N/A,FALSE,"MFT96";#N/A,#N/A,FALSE,"CTrecon"}</definedName>
    <definedName name="T4.9j" localSheetId="0" hidden="1">{#N/A,#N/A,FALSE,"TMCOMP96";#N/A,#N/A,FALSE,"MAT96";#N/A,#N/A,FALSE,"FANDA96";#N/A,#N/A,FALSE,"INTRAN96";#N/A,#N/A,FALSE,"NAA9697";#N/A,#N/A,FALSE,"ECWEBB";#N/A,#N/A,FALSE,"MFT96";#N/A,#N/A,FALSE,"CTrecon"}</definedName>
    <definedName name="T4.9j" hidden="1">{#N/A,#N/A,FALSE,"TMCOMP96";#N/A,#N/A,FALSE,"MAT96";#N/A,#N/A,FALSE,"FANDA96";#N/A,#N/A,FALSE,"INTRAN96";#N/A,#N/A,FALSE,"NAA9697";#N/A,#N/A,FALSE,"ECWEBB";#N/A,#N/A,FALSE,"MFT96";#N/A,#N/A,FALSE,"CTrecon"}</definedName>
    <definedName name="TABB1" localSheetId="0">#REF!</definedName>
    <definedName name="TABB1">#REF!</definedName>
    <definedName name="TABB2" localSheetId="0">#REF!</definedName>
    <definedName name="TABB2">#REF!</definedName>
    <definedName name="Table_GDP">#REF!</definedName>
    <definedName name="TABLEA" localSheetId="0">#REF!</definedName>
    <definedName name="TABLEA">#REF!</definedName>
    <definedName name="TABLEB1">#REF!</definedName>
    <definedName name="TABLEF1">#REF!</definedName>
    <definedName name="testname" localSheetId="0" hidden="1">#REF!</definedName>
    <definedName name="testname" hidden="1">#REF!</definedName>
    <definedName name="TITLES">#REF!</definedName>
    <definedName name="TOTAL" localSheetId="0">#REF!</definedName>
    <definedName name="TOTAL">#REF!</definedName>
    <definedName name="trggh" localSheetId="0" hidden="1">{#N/A,#N/A,FALSE,"TMCOMP96";#N/A,#N/A,FALSE,"MAT96";#N/A,#N/A,FALSE,"FANDA96";#N/A,#N/A,FALSE,"INTRAN96";#N/A,#N/A,FALSE,"NAA9697";#N/A,#N/A,FALSE,"ECWEBB";#N/A,#N/A,FALSE,"MFT96";#N/A,#N/A,FALSE,"CTrecon"}</definedName>
    <definedName name="trggh" hidden="1">{#N/A,#N/A,FALSE,"TMCOMP96";#N/A,#N/A,FALSE,"MAT96";#N/A,#N/A,FALSE,"FANDA96";#N/A,#N/A,FALSE,"INTRAN96";#N/A,#N/A,FALSE,"NAA9697";#N/A,#N/A,FALSE,"ECWEBB";#N/A,#N/A,FALSE,"MFT96";#N/A,#N/A,FALSE,"CTrecon"}</definedName>
    <definedName name="tttttttttttttttttt" localSheetId="0" hidden="1">{#N/A,#N/A,FALSE,"CGBR95C"}</definedName>
    <definedName name="tttttttttttttttttt" hidden="1">{#N/A,#N/A,FALSE,"CGBR95C"}</definedName>
    <definedName name="w" localSheetId="0" hidden="1">{#N/A,#N/A,FALSE,"CGBR95C"}</definedName>
    <definedName name="w" hidden="1">{#N/A,#N/A,FALSE,"CGBR95C"}</definedName>
    <definedName name="wrn.table1." localSheetId="0" hidden="1">{#N/A,#N/A,FALSE,"CGBR95C"}</definedName>
    <definedName name="wrn.table1." hidden="1">{#N/A,#N/A,FALSE,"CGBR95C"}</definedName>
    <definedName name="wrn.table2." localSheetId="0" hidden="1">{#N/A,#N/A,FALSE,"CGBR95C"}</definedName>
    <definedName name="wrn.table2." hidden="1">{#N/A,#N/A,FALSE,"CGBR95C"}</definedName>
    <definedName name="wrn.tablea." localSheetId="0" hidden="1">{#N/A,#N/A,FALSE,"CGBR95C"}</definedName>
    <definedName name="wrn.tablea." hidden="1">{#N/A,#N/A,FALSE,"CGBR95C"}</definedName>
    <definedName name="wrn.tableb." localSheetId="0" hidden="1">{#N/A,#N/A,FALSE,"CGBR95C"}</definedName>
    <definedName name="wrn.tableb." hidden="1">{#N/A,#N/A,FALSE,"CGBR95C"}</definedName>
    <definedName name="wrn.tableq." localSheetId="0" hidden="1">{#N/A,#N/A,FALSE,"CGBR95C"}</definedName>
    <definedName name="wrn.tableq." hidden="1">{#N/A,#N/A,FALSE,"CGBR95C"}</definedName>
    <definedName name="wrn.TMCOMP." localSheetId="0" hidden="1">{#N/A,#N/A,FALSE,"TMCOMP96";#N/A,#N/A,FALSE,"MAT96";#N/A,#N/A,FALSE,"FANDA96";#N/A,#N/A,FALSE,"INTRAN96";#N/A,#N/A,FALSE,"NAA9697";#N/A,#N/A,FALSE,"ECWEBB";#N/A,#N/A,FALSE,"MFT96";#N/A,#N/A,FALSE,"CTrecon"}</definedName>
    <definedName name="wrn.TMCOMP." hidden="1">{#N/A,#N/A,FALSE,"TMCOMP96";#N/A,#N/A,FALSE,"MAT96";#N/A,#N/A,FALSE,"FANDA96";#N/A,#N/A,FALSE,"INTRAN96";#N/A,#N/A,FALSE,"NAA9697";#N/A,#N/A,FALSE,"ECWEBB";#N/A,#N/A,FALSE,"MFT96";#N/A,#N/A,FALSE,"CTrecon"}</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11" i="3" l="1"/>
  <c r="AM5" i="3"/>
  <c r="AM6" i="3"/>
  <c r="AL7" i="3"/>
  <c r="AL8" i="3"/>
  <c r="AL9" i="3"/>
  <c r="AL10" i="3"/>
  <c r="AL11" i="3"/>
  <c r="AM9" i="3" l="1"/>
  <c r="AM10" i="3"/>
  <c r="AM8" i="3"/>
  <c r="AM7" i="3"/>
  <c r="AL6" i="3"/>
  <c r="O48" i="14" l="1"/>
  <c r="E45" i="14"/>
  <c r="G45" i="14"/>
  <c r="D44" i="14"/>
  <c r="C45" i="14"/>
  <c r="F53" i="14"/>
  <c r="D53" i="14"/>
  <c r="E53" i="14"/>
  <c r="G53" i="14"/>
  <c r="F27" i="14"/>
  <c r="F26" i="14" s="1"/>
  <c r="G27" i="14"/>
  <c r="C27" i="14"/>
  <c r="D27" i="14"/>
  <c r="C6" i="9" a="1"/>
  <c r="C6" i="9" s="1"/>
  <c r="C4" i="9" a="1"/>
  <c r="C4" i="9" s="1"/>
  <c r="C44" i="14" l="1"/>
  <c r="G26" i="14"/>
  <c r="D45" i="14"/>
  <c r="E46" i="14"/>
  <c r="G44" i="14"/>
  <c r="G46" i="14" s="1"/>
  <c r="F44" i="14"/>
  <c r="D46" i="14"/>
  <c r="E27" i="14"/>
  <c r="E44" i="14"/>
  <c r="C46" i="14"/>
  <c r="C53" i="14"/>
  <c r="F45" i="14"/>
  <c r="F46" i="14" s="1"/>
  <c r="D26" i="14"/>
  <c r="C26" i="14"/>
  <c r="E26" i="14"/>
  <c r="B5" i="22" a="1"/>
  <c r="D5" i="22" s="1"/>
  <c r="H20" i="23" s="1"/>
  <c r="B4" i="22" a="1"/>
  <c r="E4" i="22" s="1"/>
  <c r="H15" i="23" s="1"/>
  <c r="B3" i="22" a="1"/>
  <c r="B3" i="22" s="1"/>
  <c r="H6" i="23" s="1"/>
  <c r="I106" i="2"/>
  <c r="I105" i="2"/>
  <c r="D4" i="22" l="1"/>
  <c r="H14" i="23" s="1"/>
  <c r="C5" i="22"/>
  <c r="H19" i="23" s="1"/>
  <c r="B5" i="22"/>
  <c r="H18" i="23" s="1"/>
  <c r="G5" i="22"/>
  <c r="F5" i="22"/>
  <c r="H22" i="23" s="1"/>
  <c r="E5" i="22"/>
  <c r="H21" i="23" s="1"/>
  <c r="G4" i="22"/>
  <c r="C4" i="22"/>
  <c r="H13" i="23" s="1"/>
  <c r="B4" i="22"/>
  <c r="H12" i="23" s="1"/>
  <c r="F4" i="22"/>
  <c r="H16" i="23" s="1"/>
  <c r="G3" i="22"/>
  <c r="F3" i="22"/>
  <c r="H10" i="23" s="1"/>
  <c r="E3" i="22"/>
  <c r="H9" i="23" s="1"/>
  <c r="D3" i="22"/>
  <c r="H8" i="23" s="1"/>
  <c r="C3" i="22"/>
  <c r="H7" i="23" s="1"/>
  <c r="H11" i="23" l="1"/>
  <c r="E11" i="23"/>
  <c r="F11" i="23"/>
  <c r="C11" i="23"/>
  <c r="G11" i="23"/>
  <c r="D11" i="23"/>
  <c r="F17" i="23"/>
  <c r="C17" i="23"/>
  <c r="D17" i="23"/>
  <c r="H17" i="23"/>
  <c r="E17" i="23"/>
  <c r="G17" i="23"/>
  <c r="F23" i="23"/>
  <c r="D23" i="23"/>
  <c r="G23" i="23"/>
  <c r="C23" i="23"/>
  <c r="E23" i="23"/>
  <c r="H23" i="23"/>
  <c r="D79" i="10"/>
  <c r="E79" i="10"/>
  <c r="F79" i="10"/>
  <c r="G79" i="10"/>
  <c r="H79" i="10"/>
  <c r="D74" i="10"/>
  <c r="E74" i="10"/>
  <c r="F74" i="10"/>
  <c r="G74" i="10"/>
  <c r="H74" i="10"/>
  <c r="D68" i="10"/>
  <c r="E68" i="10"/>
  <c r="F68" i="10"/>
  <c r="G68" i="10"/>
  <c r="H68" i="10"/>
  <c r="I74" i="10" l="1"/>
  <c r="I79" i="10"/>
  <c r="I68" i="10"/>
  <c r="B12" i="9" a="1"/>
  <c r="B12" i="9" s="1"/>
  <c r="B11" i="9" a="1"/>
  <c r="B11" i="9" s="1"/>
  <c r="B9" i="9" a="1"/>
  <c r="B9" i="9" s="1"/>
  <c r="G25" i="12"/>
  <c r="G26" i="12"/>
  <c r="G12" i="9" l="1"/>
  <c r="I106" i="10" s="1"/>
  <c r="F12" i="9"/>
  <c r="E12" i="9"/>
  <c r="D12" i="9"/>
  <c r="C12" i="9"/>
  <c r="G11" i="9"/>
  <c r="E11" i="9"/>
  <c r="F11" i="9"/>
  <c r="D11" i="9"/>
  <c r="C11" i="9"/>
  <c r="G9" i="9"/>
  <c r="I101" i="10" s="1"/>
  <c r="G10" i="24" s="1"/>
  <c r="F9" i="9"/>
  <c r="E9" i="9"/>
  <c r="D9" i="9"/>
  <c r="C9" i="9"/>
  <c r="F78" i="10" l="1"/>
  <c r="H78" i="10"/>
  <c r="I78" i="10"/>
  <c r="I66" i="10"/>
  <c r="I72" i="10"/>
  <c r="E72" i="10"/>
  <c r="H72" i="10"/>
  <c r="G60" i="10"/>
  <c r="G66" i="10"/>
  <c r="H66" i="10"/>
  <c r="F72" i="10"/>
  <c r="I60" i="10"/>
  <c r="G78" i="10"/>
  <c r="D78" i="10"/>
  <c r="D72" i="10"/>
  <c r="H60" i="10"/>
  <c r="E60" i="10"/>
  <c r="E66" i="10"/>
  <c r="F66" i="10"/>
  <c r="D60" i="10"/>
  <c r="G72" i="10"/>
  <c r="F60" i="10"/>
  <c r="D66" i="10"/>
  <c r="E78" i="10"/>
  <c r="G61" i="10"/>
  <c r="E61" i="10"/>
  <c r="E73" i="10"/>
  <c r="D61" i="10"/>
  <c r="H73" i="10"/>
  <c r="F67" i="10"/>
  <c r="G73" i="10"/>
  <c r="E67" i="10"/>
  <c r="H67" i="10"/>
  <c r="D73" i="10"/>
  <c r="G67" i="10"/>
  <c r="D67" i="10"/>
  <c r="F73" i="10"/>
  <c r="H61" i="10"/>
  <c r="I61" i="10"/>
  <c r="I67" i="10"/>
  <c r="F61" i="10"/>
  <c r="I73" i="10"/>
  <c r="H64" i="10"/>
  <c r="F76" i="10"/>
  <c r="E64" i="10"/>
  <c r="I70" i="10"/>
  <c r="E82" i="10"/>
  <c r="E70" i="10"/>
  <c r="H82" i="10"/>
  <c r="D82" i="10"/>
  <c r="I64" i="10"/>
  <c r="E76" i="10"/>
  <c r="G64" i="10"/>
  <c r="D64" i="10"/>
  <c r="G70" i="10"/>
  <c r="I82" i="10"/>
  <c r="F82" i="10"/>
  <c r="G76" i="10"/>
  <c r="G82" i="10"/>
  <c r="F64" i="10"/>
  <c r="H70" i="10"/>
  <c r="F70" i="10"/>
  <c r="D70" i="10"/>
  <c r="D76" i="10"/>
  <c r="H76" i="10"/>
  <c r="I76" i="10"/>
  <c r="I50" i="10"/>
  <c r="D50" i="10"/>
  <c r="G50" i="10"/>
  <c r="H50" i="10"/>
  <c r="E50" i="10"/>
  <c r="F50" i="10"/>
  <c r="F62" i="10"/>
  <c r="I62" i="10"/>
  <c r="I80" i="10"/>
  <c r="H62" i="10"/>
  <c r="H80" i="10"/>
  <c r="D80" i="10"/>
  <c r="G80" i="10"/>
  <c r="E80" i="10"/>
  <c r="D62" i="10"/>
  <c r="E62" i="10"/>
  <c r="F80" i="10"/>
  <c r="G62" i="10"/>
  <c r="E52" i="10"/>
  <c r="G52" i="10"/>
  <c r="I52" i="10"/>
  <c r="D52" i="10"/>
  <c r="F52" i="10"/>
  <c r="H52" i="10"/>
  <c r="E69" i="10"/>
  <c r="F75" i="10"/>
  <c r="E63" i="10"/>
  <c r="D75" i="10"/>
  <c r="I81" i="10"/>
  <c r="H69" i="10"/>
  <c r="D81" i="10"/>
  <c r="G81" i="10"/>
  <c r="G75" i="10"/>
  <c r="I75" i="10"/>
  <c r="G69" i="10"/>
  <c r="E81" i="10"/>
  <c r="D69" i="10"/>
  <c r="I63" i="10"/>
  <c r="F69" i="10"/>
  <c r="F63" i="10"/>
  <c r="E75" i="10"/>
  <c r="D63" i="10"/>
  <c r="H81" i="10"/>
  <c r="F81" i="10"/>
  <c r="H75" i="10"/>
  <c r="G63" i="10"/>
  <c r="I69" i="10"/>
  <c r="H63" i="10"/>
  <c r="E48" i="10"/>
  <c r="I48" i="10"/>
  <c r="D48" i="10"/>
  <c r="H48" i="10"/>
  <c r="F48" i="10"/>
  <c r="G48" i="10"/>
  <c r="F49" i="10"/>
  <c r="E49" i="10"/>
  <c r="H49" i="10"/>
  <c r="D49" i="10"/>
  <c r="I49" i="10"/>
  <c r="G49" i="10"/>
  <c r="F51" i="10"/>
  <c r="D51" i="10"/>
  <c r="E51" i="10"/>
  <c r="I51" i="10"/>
  <c r="H51" i="10"/>
  <c r="G51" i="10"/>
  <c r="I103" i="10"/>
  <c r="I104" i="10"/>
  <c r="G18" i="18" s="1"/>
  <c r="I105" i="10"/>
  <c r="G13" i="24"/>
  <c r="G14" i="18"/>
  <c r="AI21" i="3"/>
  <c r="AL21" i="3" s="1"/>
  <c r="AL5" i="3"/>
  <c r="AK21" i="3"/>
  <c r="AG21" i="3"/>
  <c r="AH21" i="3"/>
  <c r="AF21" i="3"/>
  <c r="AE21" i="3"/>
  <c r="AD21" i="3"/>
  <c r="AA21" i="3"/>
  <c r="W21" i="3"/>
  <c r="S21" i="3"/>
  <c r="O21" i="3"/>
  <c r="L21" i="3"/>
  <c r="K21" i="3"/>
  <c r="H21" i="3"/>
  <c r="G21" i="3"/>
  <c r="B21" i="3"/>
  <c r="V21" i="3"/>
  <c r="R21" i="3"/>
  <c r="E21" i="3"/>
  <c r="N21" i="3"/>
  <c r="U21" i="3"/>
  <c r="AB21" i="3"/>
  <c r="AC21" i="3"/>
  <c r="Y21" i="3"/>
  <c r="T21" i="3"/>
  <c r="M21" i="3"/>
  <c r="Q21" i="3"/>
  <c r="P21" i="3"/>
  <c r="J21" i="3"/>
  <c r="I21" i="3"/>
  <c r="F21" i="3"/>
  <c r="D21" i="3"/>
  <c r="C21" i="3"/>
  <c r="AO21" i="3" l="1"/>
  <c r="AJ10" i="4"/>
  <c r="G12" i="24"/>
  <c r="G17" i="18"/>
  <c r="AM21" i="3"/>
  <c r="B25" i="19" l="1" a="1"/>
  <c r="B25" i="19" s="1"/>
  <c r="B24" i="19" a="1"/>
  <c r="B24" i="19" s="1"/>
  <c r="O23" i="14"/>
  <c r="O24" i="14"/>
  <c r="O31" i="14"/>
  <c r="O32" i="14"/>
  <c r="O33" i="14"/>
  <c r="O34" i="14"/>
  <c r="O35" i="14"/>
  <c r="O36" i="14"/>
  <c r="O37" i="14"/>
  <c r="O38" i="14"/>
  <c r="O39" i="14"/>
  <c r="O40" i="14"/>
  <c r="O41" i="14"/>
  <c r="O42" i="14"/>
  <c r="O43" i="14"/>
  <c r="O44" i="14"/>
  <c r="O45" i="14"/>
  <c r="W52" i="14"/>
  <c r="G6" i="19"/>
  <c r="I106" i="33"/>
  <c r="I101" i="33"/>
  <c r="I102" i="33"/>
  <c r="I105" i="33"/>
  <c r="W48" i="14"/>
  <c r="H57" i="32"/>
  <c r="H12" i="32"/>
  <c r="H51" i="32"/>
  <c r="G3" i="19"/>
  <c r="H50" i="32"/>
  <c r="H49" i="32"/>
  <c r="H44" i="32"/>
  <c r="H43" i="32"/>
  <c r="H37" i="32"/>
  <c r="AI10" i="4"/>
  <c r="AK10" i="4"/>
  <c r="AM10" i="4"/>
  <c r="AN10" i="4"/>
  <c r="B32" i="6" a="1"/>
  <c r="B32" i="6" s="1"/>
  <c r="B31" i="6" a="1"/>
  <c r="B31" i="6" s="1"/>
  <c r="B30" i="6" a="1"/>
  <c r="B30" i="6" s="1"/>
  <c r="B29" i="6" a="1"/>
  <c r="B29" i="6" s="1"/>
  <c r="B28" i="6" a="1"/>
  <c r="B28" i="6" s="1"/>
  <c r="B27" i="6" a="1"/>
  <c r="B27" i="6" s="1"/>
  <c r="B23" i="6" a="1"/>
  <c r="B23" i="6" s="1"/>
  <c r="B22" i="6" a="1"/>
  <c r="B22" i="6" s="1"/>
  <c r="B20" i="6" a="1"/>
  <c r="B20" i="6" s="1"/>
  <c r="B19" i="6" a="1"/>
  <c r="B19" i="6" s="1"/>
  <c r="B18" i="6" a="1"/>
  <c r="B18" i="6" s="1"/>
  <c r="B17" i="6" a="1"/>
  <c r="B17" i="6" s="1"/>
  <c r="B16" i="6" a="1"/>
  <c r="C16" i="6" s="1"/>
  <c r="B15" i="6" a="1"/>
  <c r="B15" i="6" s="1"/>
  <c r="C15" i="6"/>
  <c r="B14" i="6" a="1"/>
  <c r="B14" i="6" s="1"/>
  <c r="B13" i="6" a="1"/>
  <c r="B13" i="6" s="1"/>
  <c r="B12" i="6" a="1"/>
  <c r="B12" i="6" s="1"/>
  <c r="B11" i="6" a="1"/>
  <c r="B11" i="6" s="1"/>
  <c r="B10" i="6" a="1"/>
  <c r="B10" i="6" s="1"/>
  <c r="B9" i="6" a="1"/>
  <c r="B9" i="6" s="1"/>
  <c r="B8" i="6" a="1"/>
  <c r="B8" i="6" s="1"/>
  <c r="B7" i="6" a="1"/>
  <c r="B7" i="6" s="1"/>
  <c r="B6" i="6" a="1"/>
  <c r="C6" i="6" s="1"/>
  <c r="B5" i="6" a="1"/>
  <c r="B5" i="6" s="1"/>
  <c r="B4" i="6" a="1"/>
  <c r="B4" i="6" s="1"/>
  <c r="B3" i="6" a="1"/>
  <c r="B3" i="6" s="1"/>
  <c r="B25" i="12"/>
  <c r="B26" i="12"/>
  <c r="V17" i="3"/>
  <c r="V18" i="3"/>
  <c r="V19" i="3"/>
  <c r="V20" i="3"/>
  <c r="V16" i="3"/>
  <c r="W40" i="14" l="1"/>
  <c r="W32" i="14"/>
  <c r="G15" i="6"/>
  <c r="H25" i="8" s="1"/>
  <c r="G29" i="12" s="1"/>
  <c r="O26" i="14" s="1"/>
  <c r="B16" i="6"/>
  <c r="W36" i="14"/>
  <c r="W45" i="14"/>
  <c r="H31" i="32"/>
  <c r="H26" i="32"/>
  <c r="H29" i="32"/>
  <c r="H7" i="32"/>
  <c r="H9" i="32"/>
  <c r="H3" i="32"/>
  <c r="H52" i="32"/>
  <c r="I98" i="33"/>
  <c r="I99" i="33"/>
  <c r="I94" i="33"/>
  <c r="I95" i="33"/>
  <c r="I96" i="33"/>
  <c r="I97" i="33"/>
  <c r="I100" i="33"/>
  <c r="I93" i="33"/>
  <c r="I14" i="33"/>
  <c r="I43" i="33"/>
  <c r="I44" i="33"/>
  <c r="I5" i="33"/>
  <c r="I28" i="33"/>
  <c r="I3" i="33"/>
  <c r="I51" i="33"/>
  <c r="I87" i="33"/>
  <c r="I11" i="33"/>
  <c r="I59" i="33"/>
  <c r="I79" i="33"/>
  <c r="I33" i="33"/>
  <c r="I69" i="33"/>
  <c r="I92" i="33"/>
  <c r="I13" i="33"/>
  <c r="I41" i="33"/>
  <c r="I77" i="33"/>
  <c r="I40" i="33"/>
  <c r="I80" i="33"/>
  <c r="I74" i="33"/>
  <c r="I90" i="33"/>
  <c r="I30" i="33"/>
  <c r="I78" i="33"/>
  <c r="I19" i="33"/>
  <c r="I62" i="33"/>
  <c r="I60" i="33"/>
  <c r="I88" i="33"/>
  <c r="I65" i="33"/>
  <c r="I15" i="33"/>
  <c r="I63" i="33"/>
  <c r="I6" i="33"/>
  <c r="I38" i="33"/>
  <c r="I67" i="33"/>
  <c r="I72" i="33"/>
  <c r="I20" i="33"/>
  <c r="I56" i="33"/>
  <c r="I17" i="33"/>
  <c r="I18" i="33"/>
  <c r="I70" i="33"/>
  <c r="I10" i="33"/>
  <c r="I23" i="33"/>
  <c r="I91" i="33"/>
  <c r="I35" i="33"/>
  <c r="I64" i="33"/>
  <c r="I25" i="33"/>
  <c r="I73" i="33"/>
  <c r="I89" i="33"/>
  <c r="I52" i="33"/>
  <c r="I27" i="33"/>
  <c r="I22" i="33"/>
  <c r="I31" i="33"/>
  <c r="I55" i="33"/>
  <c r="I26" i="33"/>
  <c r="I9" i="33"/>
  <c r="I12" i="33"/>
  <c r="I53" i="33"/>
  <c r="I8" i="33"/>
  <c r="I75" i="33"/>
  <c r="I54" i="33"/>
  <c r="I34" i="33"/>
  <c r="I71" i="33"/>
  <c r="I37" i="33"/>
  <c r="I57" i="33"/>
  <c r="I4" i="33"/>
  <c r="I76" i="33"/>
  <c r="I24" i="33"/>
  <c r="I29" i="33"/>
  <c r="I61" i="33"/>
  <c r="I68" i="33"/>
  <c r="I39" i="33"/>
  <c r="I7" i="33"/>
  <c r="I42" i="33"/>
  <c r="I21" i="33"/>
  <c r="I32" i="33"/>
  <c r="I36" i="33"/>
  <c r="I16" i="33"/>
  <c r="I66" i="33"/>
  <c r="I58" i="33"/>
  <c r="W38" i="14"/>
  <c r="H48" i="32"/>
  <c r="H42" i="32"/>
  <c r="H15" i="32"/>
  <c r="H11" i="32"/>
  <c r="H22" i="32"/>
  <c r="H98" i="33"/>
  <c r="H14" i="33"/>
  <c r="H74" i="33"/>
  <c r="H56" i="33"/>
  <c r="H80" i="33"/>
  <c r="H26" i="33"/>
  <c r="H8" i="33"/>
  <c r="H38" i="33"/>
  <c r="H92" i="33"/>
  <c r="H32" i="33"/>
  <c r="H62" i="33"/>
  <c r="H68" i="33"/>
  <c r="H20" i="33"/>
  <c r="H44" i="33"/>
  <c r="W37" i="14"/>
  <c r="W24" i="14"/>
  <c r="I104" i="33"/>
  <c r="I103" i="33"/>
  <c r="G98" i="33"/>
  <c r="G14" i="33"/>
  <c r="G44" i="33"/>
  <c r="G68" i="33"/>
  <c r="G20" i="33"/>
  <c r="G26" i="33"/>
  <c r="G92" i="33"/>
  <c r="G56" i="33"/>
  <c r="G74" i="33"/>
  <c r="G32" i="33"/>
  <c r="G38" i="33"/>
  <c r="G62" i="33"/>
  <c r="G80" i="33"/>
  <c r="G8" i="33"/>
  <c r="H33" i="32"/>
  <c r="H36" i="32"/>
  <c r="H24" i="32"/>
  <c r="H58" i="32"/>
  <c r="H27" i="32"/>
  <c r="H5" i="32"/>
  <c r="H56" i="32"/>
  <c r="H17" i="32"/>
  <c r="H10" i="32"/>
  <c r="H54" i="32"/>
  <c r="F98" i="33"/>
  <c r="F26" i="33"/>
  <c r="F8" i="33"/>
  <c r="F56" i="33"/>
  <c r="F92" i="33"/>
  <c r="F38" i="33"/>
  <c r="F74" i="33"/>
  <c r="F20" i="33"/>
  <c r="F68" i="33"/>
  <c r="F32" i="33"/>
  <c r="F14" i="33"/>
  <c r="F62" i="33"/>
  <c r="F44" i="33"/>
  <c r="F80" i="33"/>
  <c r="W43" i="14"/>
  <c r="W35" i="14"/>
  <c r="W23" i="14"/>
  <c r="H39" i="32"/>
  <c r="H40" i="32"/>
  <c r="H34" i="32"/>
  <c r="H20" i="32"/>
  <c r="H14" i="32"/>
  <c r="H47" i="32"/>
  <c r="H41" i="32"/>
  <c r="H13" i="32"/>
  <c r="H16" i="32"/>
  <c r="H18" i="32"/>
  <c r="H19" i="32"/>
  <c r="H23" i="32"/>
  <c r="E98" i="33"/>
  <c r="E38" i="33"/>
  <c r="E74" i="33"/>
  <c r="E92" i="33"/>
  <c r="E20" i="33"/>
  <c r="E8" i="33"/>
  <c r="E32" i="33"/>
  <c r="E62" i="33"/>
  <c r="E44" i="33"/>
  <c r="E80" i="33"/>
  <c r="E56" i="33"/>
  <c r="E14" i="33"/>
  <c r="E68" i="33"/>
  <c r="E26" i="33"/>
  <c r="W42" i="14"/>
  <c r="W34" i="14"/>
  <c r="D98" i="33"/>
  <c r="D8" i="33"/>
  <c r="D68" i="33"/>
  <c r="D20" i="33"/>
  <c r="D32" i="33"/>
  <c r="D44" i="33"/>
  <c r="D62" i="33"/>
  <c r="D26" i="33"/>
  <c r="D80" i="33"/>
  <c r="D56" i="33"/>
  <c r="D92" i="33"/>
  <c r="D14" i="33"/>
  <c r="D74" i="33"/>
  <c r="D38" i="33"/>
  <c r="W41" i="14"/>
  <c r="W33" i="14"/>
  <c r="G27" i="19"/>
  <c r="G9" i="19"/>
  <c r="H25" i="32"/>
  <c r="H28" i="32"/>
  <c r="H30" i="32"/>
  <c r="H8" i="32"/>
  <c r="H4" i="32"/>
  <c r="H53" i="32"/>
  <c r="H6" i="32"/>
  <c r="H21" i="32"/>
  <c r="H45" i="32"/>
  <c r="H32" i="32"/>
  <c r="H35" i="32"/>
  <c r="H38" i="32"/>
  <c r="H55" i="32"/>
  <c r="H46" i="32"/>
  <c r="W44" i="14"/>
  <c r="W39" i="14"/>
  <c r="W31" i="14"/>
  <c r="O51" i="14"/>
  <c r="G25" i="19"/>
  <c r="F25" i="19"/>
  <c r="E25" i="19"/>
  <c r="D25" i="19"/>
  <c r="C25" i="19"/>
  <c r="G24" i="19"/>
  <c r="F24" i="19"/>
  <c r="E24" i="19"/>
  <c r="D24" i="19"/>
  <c r="C24" i="19"/>
  <c r="O46" i="14"/>
  <c r="G32" i="6"/>
  <c r="F32" i="6"/>
  <c r="E32" i="6"/>
  <c r="D32" i="6"/>
  <c r="C32" i="6"/>
  <c r="G31" i="6"/>
  <c r="H60" i="8" s="1"/>
  <c r="G31" i="13" s="1"/>
  <c r="F31" i="6"/>
  <c r="E31" i="6"/>
  <c r="D31" i="6"/>
  <c r="C31" i="6"/>
  <c r="G30" i="6"/>
  <c r="H59" i="8" s="1"/>
  <c r="F30" i="6"/>
  <c r="E30" i="6"/>
  <c r="D30" i="6"/>
  <c r="C30" i="6"/>
  <c r="G29" i="6"/>
  <c r="H58" i="8" s="1"/>
  <c r="G29" i="13" s="1"/>
  <c r="F29" i="6"/>
  <c r="E29" i="6"/>
  <c r="D29" i="6"/>
  <c r="C29" i="6"/>
  <c r="G28" i="6"/>
  <c r="H57" i="8" s="1"/>
  <c r="G28" i="13" s="1"/>
  <c r="F28" i="6"/>
  <c r="E28" i="6"/>
  <c r="D28" i="6"/>
  <c r="C28" i="6"/>
  <c r="G27" i="6"/>
  <c r="F27" i="6"/>
  <c r="E27" i="6"/>
  <c r="D27" i="6"/>
  <c r="C27" i="6"/>
  <c r="G23" i="6"/>
  <c r="F23" i="6"/>
  <c r="E23" i="6"/>
  <c r="D23" i="6"/>
  <c r="C23" i="6"/>
  <c r="G22" i="6"/>
  <c r="H39" i="8" s="1"/>
  <c r="F22" i="6"/>
  <c r="E22" i="6"/>
  <c r="D22" i="6"/>
  <c r="C22" i="6"/>
  <c r="G20" i="6"/>
  <c r="F20" i="6"/>
  <c r="E20" i="6"/>
  <c r="D20" i="6"/>
  <c r="C20" i="6"/>
  <c r="F19" i="6"/>
  <c r="E19" i="6"/>
  <c r="G19" i="6"/>
  <c r="D19" i="6"/>
  <c r="C19" i="6"/>
  <c r="G18" i="6"/>
  <c r="F18" i="6"/>
  <c r="E18" i="6"/>
  <c r="D18" i="6"/>
  <c r="C18" i="6"/>
  <c r="G17" i="6"/>
  <c r="F17" i="6"/>
  <c r="E17" i="6"/>
  <c r="D17" i="6"/>
  <c r="C17" i="6"/>
  <c r="G16" i="6"/>
  <c r="F16" i="6"/>
  <c r="H28" i="8" s="1"/>
  <c r="E16" i="6"/>
  <c r="D16" i="6"/>
  <c r="F15" i="6"/>
  <c r="E15" i="6"/>
  <c r="D15" i="6"/>
  <c r="G14" i="6"/>
  <c r="H24" i="8" s="1"/>
  <c r="F14" i="6"/>
  <c r="E14" i="6"/>
  <c r="D14" i="6"/>
  <c r="C14" i="6"/>
  <c r="C13" i="6"/>
  <c r="G13" i="6"/>
  <c r="F13" i="6"/>
  <c r="E13" i="6"/>
  <c r="D13" i="6"/>
  <c r="G12" i="6"/>
  <c r="H21" i="8" s="1"/>
  <c r="G16" i="13" s="1"/>
  <c r="F12" i="6"/>
  <c r="E12" i="6"/>
  <c r="D12" i="6"/>
  <c r="C12" i="6"/>
  <c r="G11" i="6"/>
  <c r="H20" i="8" s="1"/>
  <c r="G15" i="13" s="1"/>
  <c r="F11" i="6"/>
  <c r="E11" i="6"/>
  <c r="D11" i="6"/>
  <c r="C11" i="6"/>
  <c r="G10" i="6"/>
  <c r="H18" i="8" s="1"/>
  <c r="F10" i="6"/>
  <c r="H19" i="8" s="1"/>
  <c r="E10" i="6"/>
  <c r="D10" i="6"/>
  <c r="C10" i="6"/>
  <c r="G9" i="6"/>
  <c r="H17" i="8" s="1"/>
  <c r="G13" i="13" s="1"/>
  <c r="F9" i="6"/>
  <c r="E9" i="6"/>
  <c r="D9" i="6"/>
  <c r="C9" i="6"/>
  <c r="G8" i="6"/>
  <c r="F8" i="6"/>
  <c r="E8" i="6"/>
  <c r="D8" i="6"/>
  <c r="C8" i="6"/>
  <c r="G7" i="6"/>
  <c r="F7" i="6"/>
  <c r="E7" i="6"/>
  <c r="D7" i="6"/>
  <c r="C7" i="6"/>
  <c r="G6" i="6"/>
  <c r="F6" i="6"/>
  <c r="E6" i="6"/>
  <c r="D6" i="6"/>
  <c r="B6" i="6"/>
  <c r="G5" i="6"/>
  <c r="F5" i="6"/>
  <c r="E5" i="6"/>
  <c r="D5" i="6"/>
  <c r="C5" i="6"/>
  <c r="G4" i="6"/>
  <c r="F4" i="6"/>
  <c r="E4" i="6"/>
  <c r="D4" i="6"/>
  <c r="C4" i="6"/>
  <c r="G3" i="6"/>
  <c r="F3" i="6"/>
  <c r="E3" i="6"/>
  <c r="D3" i="6"/>
  <c r="C3" i="6"/>
  <c r="N45" i="14"/>
  <c r="M45" i="14"/>
  <c r="L45" i="14"/>
  <c r="K45" i="14"/>
  <c r="N44" i="14"/>
  <c r="M44" i="14"/>
  <c r="L44" i="14"/>
  <c r="K44" i="14"/>
  <c r="N43" i="14"/>
  <c r="M43" i="14"/>
  <c r="L43" i="14"/>
  <c r="K43" i="14"/>
  <c r="N40" i="14"/>
  <c r="M40" i="14"/>
  <c r="L40" i="14"/>
  <c r="K40" i="14"/>
  <c r="N34" i="14"/>
  <c r="M34" i="14"/>
  <c r="L34" i="14"/>
  <c r="K34" i="14"/>
  <c r="N33" i="14"/>
  <c r="M33" i="14"/>
  <c r="L33" i="14"/>
  <c r="K33" i="14"/>
  <c r="N32" i="14"/>
  <c r="M32" i="14"/>
  <c r="L32" i="14"/>
  <c r="K32" i="14"/>
  <c r="N31" i="14"/>
  <c r="M31" i="14"/>
  <c r="L31" i="14"/>
  <c r="K31" i="14"/>
  <c r="J32" i="14"/>
  <c r="J33" i="14"/>
  <c r="J34" i="14"/>
  <c r="J40" i="14"/>
  <c r="J43" i="14"/>
  <c r="J44" i="14"/>
  <c r="J45" i="14"/>
  <c r="J31" i="14"/>
  <c r="J108" i="10"/>
  <c r="J107" i="10"/>
  <c r="J106" i="10"/>
  <c r="G18" i="13" l="1"/>
  <c r="H37" i="8"/>
  <c r="H38" i="8"/>
  <c r="H34" i="8"/>
  <c r="H35" i="8"/>
  <c r="H36" i="8"/>
  <c r="H40" i="8"/>
  <c r="H41" i="8"/>
  <c r="G24" i="13"/>
  <c r="G23" i="12"/>
  <c r="O22" i="14" s="1"/>
  <c r="W22" i="14" s="1"/>
  <c r="G27" i="12"/>
  <c r="O25" i="14" s="1"/>
  <c r="W25" i="14" s="1"/>
  <c r="G30" i="13"/>
  <c r="H54" i="8"/>
  <c r="H55" i="8"/>
  <c r="H56" i="8"/>
  <c r="W26" i="14"/>
  <c r="G12" i="19"/>
  <c r="G15" i="19" s="1"/>
  <c r="G16" i="19" s="1"/>
  <c r="G13" i="19"/>
  <c r="H32" i="8"/>
  <c r="H33" i="8"/>
  <c r="H30" i="8"/>
  <c r="H31" i="8"/>
  <c r="H29" i="8"/>
  <c r="H27" i="8"/>
  <c r="H26" i="8"/>
  <c r="H23" i="8"/>
  <c r="H22" i="8"/>
  <c r="G14" i="13"/>
  <c r="G12" i="12"/>
  <c r="O8" i="14" s="1"/>
  <c r="W8" i="14" s="1"/>
  <c r="H16" i="8"/>
  <c r="H15" i="8"/>
  <c r="H13" i="8"/>
  <c r="H14" i="8"/>
  <c r="H11" i="8"/>
  <c r="H12" i="8"/>
  <c r="H9" i="8"/>
  <c r="H10" i="8"/>
  <c r="H7" i="8"/>
  <c r="H8" i="8"/>
  <c r="H6" i="8"/>
  <c r="H5" i="8"/>
  <c r="O53" i="14"/>
  <c r="W53" i="14" s="1"/>
  <c r="W51" i="14"/>
  <c r="G10" i="19"/>
  <c r="G4" i="19"/>
  <c r="G7" i="19"/>
  <c r="G19" i="19"/>
  <c r="G22" i="19"/>
  <c r="W46" i="14" l="1"/>
  <c r="G23" i="13"/>
  <c r="G25" i="13"/>
  <c r="G22" i="12"/>
  <c r="O21" i="14" s="1"/>
  <c r="W21" i="14" s="1"/>
  <c r="G17" i="13"/>
  <c r="G19" i="12"/>
  <c r="O12" i="14" s="1"/>
  <c r="W12" i="14" s="1"/>
  <c r="G22" i="13"/>
  <c r="G13" i="12"/>
  <c r="O9" i="14" s="1"/>
  <c r="W9" i="14" s="1"/>
  <c r="G10" i="13"/>
  <c r="G10" i="12"/>
  <c r="O6" i="14" s="1"/>
  <c r="W6" i="14" s="1"/>
  <c r="G20" i="12"/>
  <c r="O14" i="14" s="1"/>
  <c r="W14" i="14" s="1"/>
  <c r="G20" i="13"/>
  <c r="G21" i="13"/>
  <c r="G18" i="12"/>
  <c r="O13" i="14" s="1"/>
  <c r="W13" i="14" s="1"/>
  <c r="G19" i="13"/>
  <c r="G12" i="13"/>
  <c r="G11" i="13"/>
  <c r="G11" i="12"/>
  <c r="O7" i="14" s="1"/>
  <c r="W7" i="14" s="1"/>
  <c r="G9" i="13"/>
  <c r="G8" i="13"/>
  <c r="G9" i="12"/>
  <c r="O5" i="14" s="1"/>
  <c r="W5" i="14" s="1"/>
  <c r="G7" i="13"/>
  <c r="G8" i="12"/>
  <c r="O4" i="14" s="1"/>
  <c r="J23" i="14"/>
  <c r="C25" i="12"/>
  <c r="K23" i="14" s="1"/>
  <c r="D25" i="12"/>
  <c r="L23" i="14" s="1"/>
  <c r="E25" i="12"/>
  <c r="M23" i="14" s="1"/>
  <c r="F25" i="12"/>
  <c r="N23" i="14" s="1"/>
  <c r="J24" i="14"/>
  <c r="C26" i="12"/>
  <c r="K24" i="14" s="1"/>
  <c r="D26" i="12"/>
  <c r="L24" i="14" s="1"/>
  <c r="E26" i="12"/>
  <c r="M24" i="14" s="1"/>
  <c r="F26" i="12"/>
  <c r="N24" i="14" s="1"/>
  <c r="W4" i="14" l="1"/>
  <c r="S24" i="14"/>
  <c r="T24" i="14"/>
  <c r="U24" i="14"/>
  <c r="V24" i="14"/>
  <c r="R24" i="14"/>
  <c r="S23" i="14"/>
  <c r="T23" i="14"/>
  <c r="U23" i="14"/>
  <c r="V23" i="14"/>
  <c r="R23" i="14"/>
  <c r="S20" i="3" l="1"/>
  <c r="S19" i="3"/>
  <c r="S16" i="3"/>
  <c r="S17" i="3"/>
  <c r="S18" i="3"/>
  <c r="R16" i="3" l="1"/>
  <c r="R17" i="3"/>
  <c r="R18" i="3"/>
  <c r="R19" i="3"/>
  <c r="R20" i="3"/>
  <c r="K16" i="3" l="1"/>
  <c r="K20" i="3" l="1"/>
  <c r="K18" i="3"/>
  <c r="K17" i="3"/>
  <c r="K19" i="3"/>
  <c r="H16" i="3" l="1"/>
  <c r="H17" i="3"/>
  <c r="H18" i="3"/>
  <c r="H19" i="3"/>
  <c r="H20" i="3"/>
  <c r="E16" i="3"/>
  <c r="E17" i="3"/>
  <c r="E18" i="3"/>
  <c r="E19" i="3"/>
  <c r="E20" i="3"/>
  <c r="J105" i="10" l="1"/>
  <c r="B8" i="13" l="1"/>
  <c r="K48" i="14" l="1"/>
  <c r="L48" i="14"/>
  <c r="M48" i="14"/>
  <c r="N48" i="14"/>
  <c r="J48" i="14"/>
  <c r="X30" i="19" l="1"/>
  <c r="X28" i="19"/>
  <c r="X27" i="19"/>
  <c r="X25" i="19" l="1"/>
  <c r="X24" i="19"/>
  <c r="X22" i="19"/>
  <c r="X21" i="19"/>
  <c r="X19" i="19"/>
  <c r="X18" i="19"/>
  <c r="X16" i="19"/>
  <c r="X15" i="19"/>
  <c r="X13" i="19"/>
  <c r="X12" i="19"/>
  <c r="X10" i="19"/>
  <c r="X9" i="19"/>
  <c r="X7" i="19"/>
  <c r="X6" i="19"/>
  <c r="X4" i="19"/>
  <c r="X3" i="19"/>
  <c r="D14" i="23" l="1"/>
  <c r="E14" i="23"/>
  <c r="F14" i="23"/>
  <c r="G14" i="23"/>
  <c r="C14" i="23"/>
  <c r="D19" i="23"/>
  <c r="E19" i="23"/>
  <c r="F19" i="23"/>
  <c r="G19" i="23"/>
  <c r="C19" i="23"/>
  <c r="D10" i="23"/>
  <c r="E10" i="23"/>
  <c r="F10" i="23"/>
  <c r="G10" i="23"/>
  <c r="C10" i="23"/>
  <c r="D16" i="23" l="1"/>
  <c r="E16" i="23"/>
  <c r="F16" i="23"/>
  <c r="G16" i="23"/>
  <c r="C16" i="23"/>
  <c r="D15" i="23"/>
  <c r="E15" i="23"/>
  <c r="C15" i="23"/>
  <c r="F15" i="23"/>
  <c r="G15" i="23"/>
  <c r="D12" i="23"/>
  <c r="C12" i="23"/>
  <c r="E12" i="23"/>
  <c r="F12" i="23"/>
  <c r="G12" i="23"/>
  <c r="G13" i="23"/>
  <c r="C13" i="23"/>
  <c r="D13" i="23"/>
  <c r="E13" i="23"/>
  <c r="F13" i="23"/>
  <c r="D18" i="23"/>
  <c r="C18" i="23"/>
  <c r="E18" i="23"/>
  <c r="F18" i="23"/>
  <c r="G18" i="23"/>
  <c r="D20" i="23"/>
  <c r="E20" i="23"/>
  <c r="F20" i="23"/>
  <c r="G20" i="23"/>
  <c r="C20" i="23"/>
  <c r="D21" i="23"/>
  <c r="E21" i="23"/>
  <c r="C21" i="23"/>
  <c r="F21" i="23"/>
  <c r="G21" i="23"/>
  <c r="D22" i="23"/>
  <c r="E22" i="23"/>
  <c r="F22" i="23"/>
  <c r="G22" i="23"/>
  <c r="C22" i="23"/>
  <c r="C8" i="23"/>
  <c r="D8" i="23"/>
  <c r="E8" i="23"/>
  <c r="F8" i="23"/>
  <c r="G8" i="23"/>
  <c r="E9" i="23"/>
  <c r="F9" i="23"/>
  <c r="G9" i="23"/>
  <c r="C9" i="23"/>
  <c r="D9" i="23"/>
  <c r="D7" i="23"/>
  <c r="E7" i="23"/>
  <c r="F7" i="23"/>
  <c r="G7" i="23"/>
  <c r="C7" i="23"/>
  <c r="G6" i="23"/>
  <c r="C6" i="23"/>
  <c r="D6" i="23"/>
  <c r="E6" i="23"/>
  <c r="F6" i="23"/>
  <c r="AD16" i="3" l="1"/>
  <c r="AD17" i="3"/>
  <c r="AD18" i="3"/>
  <c r="AD19" i="3"/>
  <c r="AD20" i="3"/>
  <c r="D27" i="19" l="1"/>
  <c r="F27" i="19"/>
  <c r="E27" i="19"/>
  <c r="C27" i="19"/>
  <c r="J102" i="10"/>
  <c r="J103" i="10"/>
  <c r="J104" i="10"/>
  <c r="J101" i="10"/>
  <c r="J95" i="10"/>
  <c r="J96" i="10" s="1"/>
  <c r="J97" i="10" s="1"/>
  <c r="J98" i="10" s="1"/>
  <c r="J99" i="10" s="1"/>
  <c r="J89" i="10"/>
  <c r="J90" i="10" s="1"/>
  <c r="J91" i="10" s="1"/>
  <c r="J92" i="10" s="1"/>
  <c r="J93" i="10" s="1"/>
  <c r="J83" i="10"/>
  <c r="J84" i="10" s="1"/>
  <c r="J85" i="10" s="1"/>
  <c r="J86" i="10" s="1"/>
  <c r="J87" i="10" s="1"/>
  <c r="J77" i="10"/>
  <c r="J78" i="10" s="1"/>
  <c r="J79" i="10" s="1"/>
  <c r="J80" i="10" s="1"/>
  <c r="J81" i="10" s="1"/>
  <c r="J71" i="10"/>
  <c r="J72" i="10" s="1"/>
  <c r="J73" i="10" s="1"/>
  <c r="J74" i="10" s="1"/>
  <c r="J75" i="10" s="1"/>
  <c r="J65" i="10"/>
  <c r="J66" i="10" s="1"/>
  <c r="J67" i="10" s="1"/>
  <c r="J68" i="10" s="1"/>
  <c r="J69" i="10" s="1"/>
  <c r="J59" i="10"/>
  <c r="J60" i="10" s="1"/>
  <c r="J61" i="10" s="1"/>
  <c r="J62" i="10" s="1"/>
  <c r="J63" i="10" s="1"/>
  <c r="J54" i="10"/>
  <c r="J55" i="10" s="1"/>
  <c r="J56" i="10" s="1"/>
  <c r="J57" i="10" s="1"/>
  <c r="J53" i="10"/>
  <c r="J47" i="10"/>
  <c r="J48" i="10" s="1"/>
  <c r="J49" i="10" s="1"/>
  <c r="J50" i="10" s="1"/>
  <c r="J51" i="10" s="1"/>
  <c r="J41" i="10"/>
  <c r="J42" i="10" s="1"/>
  <c r="J43" i="10" s="1"/>
  <c r="J44" i="10" s="1"/>
  <c r="J45" i="10" s="1"/>
  <c r="J35" i="10"/>
  <c r="J36" i="10" s="1"/>
  <c r="J37" i="10" s="1"/>
  <c r="J38" i="10" s="1"/>
  <c r="J39" i="10" s="1"/>
  <c r="J29" i="10"/>
  <c r="J30" i="10" s="1"/>
  <c r="J31" i="10" s="1"/>
  <c r="J32" i="10" s="1"/>
  <c r="J33" i="10" s="1"/>
  <c r="J23" i="10"/>
  <c r="J24" i="10" s="1"/>
  <c r="J25" i="10" s="1"/>
  <c r="J26" i="10" s="1"/>
  <c r="J27" i="10" s="1"/>
  <c r="J17" i="10"/>
  <c r="J18" i="10" s="1"/>
  <c r="J19" i="10" s="1"/>
  <c r="J20" i="10" s="1"/>
  <c r="J21" i="10" s="1"/>
  <c r="J11" i="10"/>
  <c r="J12" i="10" s="1"/>
  <c r="J13" i="10" s="1"/>
  <c r="J14" i="10" s="1"/>
  <c r="J15" i="10" s="1"/>
  <c r="J5" i="10"/>
  <c r="C6" i="19"/>
  <c r="D6" i="19"/>
  <c r="E6" i="19"/>
  <c r="F6" i="19"/>
  <c r="J6" i="10" l="1"/>
  <c r="J7" i="10" s="1"/>
  <c r="J8" i="10" s="1"/>
  <c r="J9" i="10" s="1"/>
  <c r="B6" i="19"/>
  <c r="S48" i="14"/>
  <c r="T48" i="14"/>
  <c r="U48" i="14"/>
  <c r="V48" i="14"/>
  <c r="R48" i="14"/>
  <c r="S52" i="14"/>
  <c r="T52" i="14"/>
  <c r="U52" i="14"/>
  <c r="V52" i="14"/>
  <c r="R52" i="14"/>
  <c r="S43" i="14"/>
  <c r="T43" i="14"/>
  <c r="U43" i="14"/>
  <c r="V43" i="14"/>
  <c r="R43" i="14"/>
  <c r="S32" i="14"/>
  <c r="T32" i="14"/>
  <c r="U32" i="14"/>
  <c r="V32" i="14"/>
  <c r="R32" i="14"/>
  <c r="S34" i="14"/>
  <c r="T34" i="14"/>
  <c r="U34" i="14"/>
  <c r="V34" i="14"/>
  <c r="R34" i="14"/>
  <c r="E102" i="33"/>
  <c r="F102" i="33"/>
  <c r="G102" i="33"/>
  <c r="H102" i="33"/>
  <c r="D102" i="33"/>
  <c r="E101" i="33"/>
  <c r="F101" i="33"/>
  <c r="G101" i="33"/>
  <c r="H101" i="33"/>
  <c r="D101" i="33"/>
  <c r="S33" i="14"/>
  <c r="T33" i="14"/>
  <c r="U33" i="14"/>
  <c r="V33" i="14"/>
  <c r="R33" i="14"/>
  <c r="S40" i="14"/>
  <c r="T40" i="14"/>
  <c r="U40" i="14"/>
  <c r="V40" i="14"/>
  <c r="R40" i="14"/>
  <c r="S31" i="14"/>
  <c r="T31" i="14"/>
  <c r="U31" i="14"/>
  <c r="V31" i="14"/>
  <c r="R31" i="14"/>
  <c r="B3" i="19"/>
  <c r="AF16" i="3"/>
  <c r="AF17" i="3"/>
  <c r="AF18" i="3"/>
  <c r="AF19" i="3"/>
  <c r="AF20" i="3"/>
  <c r="AH20" i="3"/>
  <c r="AH18" i="3"/>
  <c r="AH17" i="3"/>
  <c r="AH16" i="3"/>
  <c r="AI19" i="3"/>
  <c r="AL19" i="3" s="1"/>
  <c r="AJ8" i="4" s="1"/>
  <c r="AI17" i="3"/>
  <c r="AL17" i="3" s="1"/>
  <c r="AJ6" i="4" s="1"/>
  <c r="AI16" i="3"/>
  <c r="AL16" i="3" s="1"/>
  <c r="AJ5" i="4" s="1"/>
  <c r="D36" i="32" l="1"/>
  <c r="D39" i="33"/>
  <c r="D60" i="33"/>
  <c r="D93" i="33"/>
  <c r="D76" i="33"/>
  <c r="D23" i="33"/>
  <c r="D24" i="33"/>
  <c r="D6" i="33"/>
  <c r="D30" i="33"/>
  <c r="D65" i="33"/>
  <c r="D36" i="33"/>
  <c r="D64" i="33"/>
  <c r="D90" i="33"/>
  <c r="D67" i="33"/>
  <c r="D4" i="33"/>
  <c r="D59" i="33"/>
  <c r="D94" i="33"/>
  <c r="D10" i="33"/>
  <c r="D87" i="33"/>
  <c r="D31" i="33"/>
  <c r="D72" i="33"/>
  <c r="D16" i="33"/>
  <c r="D78" i="33"/>
  <c r="D33" i="33"/>
  <c r="D19" i="33"/>
  <c r="D58" i="33"/>
  <c r="D13" i="33"/>
  <c r="D3" i="33"/>
  <c r="D79" i="33"/>
  <c r="D18" i="33"/>
  <c r="D95" i="33"/>
  <c r="D43" i="33"/>
  <c r="D25" i="33"/>
  <c r="D7" i="33"/>
  <c r="D17" i="33"/>
  <c r="D29" i="33"/>
  <c r="D51" i="33"/>
  <c r="D66" i="33"/>
  <c r="D15" i="33"/>
  <c r="D91" i="33"/>
  <c r="D35" i="33"/>
  <c r="D21" i="33"/>
  <c r="D97" i="33"/>
  <c r="D55" i="33"/>
  <c r="D11" i="33"/>
  <c r="D88" i="33"/>
  <c r="D12" i="33"/>
  <c r="D89" i="33"/>
  <c r="D28" i="33"/>
  <c r="D52" i="33"/>
  <c r="D100" i="33"/>
  <c r="D77" i="33"/>
  <c r="D22" i="33"/>
  <c r="D99" i="33"/>
  <c r="D37" i="33"/>
  <c r="D63" i="33"/>
  <c r="D69" i="33"/>
  <c r="D27" i="33"/>
  <c r="D41" i="33"/>
  <c r="D57" i="33"/>
  <c r="D5" i="33"/>
  <c r="D53" i="33"/>
  <c r="D73" i="33"/>
  <c r="D61" i="33"/>
  <c r="D70" i="33"/>
  <c r="D71" i="33"/>
  <c r="D9" i="33"/>
  <c r="D34" i="33"/>
  <c r="D42" i="33"/>
  <c r="D54" i="33"/>
  <c r="D40" i="33"/>
  <c r="D75" i="33"/>
  <c r="D96" i="33"/>
  <c r="E36" i="32"/>
  <c r="D55" i="32"/>
  <c r="D46" i="32"/>
  <c r="G38" i="32"/>
  <c r="G32" i="32"/>
  <c r="G35" i="32"/>
  <c r="C36" i="32"/>
  <c r="H76" i="33"/>
  <c r="H53" i="33"/>
  <c r="H100" i="33"/>
  <c r="H75" i="33"/>
  <c r="H13" i="33"/>
  <c r="H90" i="33"/>
  <c r="H39" i="33"/>
  <c r="H30" i="33"/>
  <c r="H79" i="33"/>
  <c r="H99" i="33"/>
  <c r="H34" i="33"/>
  <c r="H69" i="33"/>
  <c r="H24" i="33"/>
  <c r="H61" i="33"/>
  <c r="H37" i="33"/>
  <c r="H10" i="33"/>
  <c r="H87" i="33"/>
  <c r="H16" i="33"/>
  <c r="H93" i="33"/>
  <c r="H40" i="33"/>
  <c r="H51" i="33"/>
  <c r="H27" i="33"/>
  <c r="H42" i="33"/>
  <c r="H28" i="33"/>
  <c r="H95" i="33"/>
  <c r="H72" i="33"/>
  <c r="H17" i="33"/>
  <c r="H94" i="33"/>
  <c r="H3" i="33"/>
  <c r="H33" i="33"/>
  <c r="H58" i="33"/>
  <c r="H64" i="33"/>
  <c r="H22" i="33"/>
  <c r="H25" i="33"/>
  <c r="H88" i="33"/>
  <c r="H5" i="33"/>
  <c r="H67" i="33"/>
  <c r="H43" i="33"/>
  <c r="H65" i="33"/>
  <c r="H4" i="33"/>
  <c r="H66" i="33"/>
  <c r="H29" i="33"/>
  <c r="H18" i="33"/>
  <c r="H35" i="33"/>
  <c r="H70" i="33"/>
  <c r="H55" i="33"/>
  <c r="H60" i="33"/>
  <c r="H15" i="33"/>
  <c r="H91" i="33"/>
  <c r="H36" i="33"/>
  <c r="H57" i="33"/>
  <c r="H52" i="33"/>
  <c r="H97" i="33"/>
  <c r="H77" i="33"/>
  <c r="H6" i="33"/>
  <c r="H41" i="33"/>
  <c r="H31" i="33"/>
  <c r="H63" i="33"/>
  <c r="H59" i="33"/>
  <c r="H7" i="33"/>
  <c r="H23" i="33"/>
  <c r="H21" i="33"/>
  <c r="H54" i="33"/>
  <c r="H78" i="33"/>
  <c r="H12" i="33"/>
  <c r="H89" i="33"/>
  <c r="H71" i="33"/>
  <c r="H19" i="33"/>
  <c r="H96" i="33"/>
  <c r="H11" i="33"/>
  <c r="H9" i="33"/>
  <c r="H73" i="33"/>
  <c r="F38" i="32"/>
  <c r="F32" i="32"/>
  <c r="F35" i="32"/>
  <c r="C55" i="32"/>
  <c r="C46" i="32"/>
  <c r="G5" i="33"/>
  <c r="G91" i="33"/>
  <c r="G69" i="33"/>
  <c r="G13" i="33"/>
  <c r="G90" i="33"/>
  <c r="G15" i="33"/>
  <c r="G27" i="33"/>
  <c r="G29" i="33"/>
  <c r="G54" i="33"/>
  <c r="G60" i="33"/>
  <c r="G18" i="33"/>
  <c r="G95" i="33"/>
  <c r="G66" i="33"/>
  <c r="G58" i="33"/>
  <c r="G6" i="33"/>
  <c r="G40" i="33"/>
  <c r="G100" i="33"/>
  <c r="G61" i="33"/>
  <c r="G36" i="33"/>
  <c r="G94" i="33"/>
  <c r="G77" i="33"/>
  <c r="G25" i="33"/>
  <c r="G31" i="33"/>
  <c r="G21" i="33"/>
  <c r="G17" i="33"/>
  <c r="G12" i="33"/>
  <c r="G11" i="33"/>
  <c r="G88" i="33"/>
  <c r="G33" i="33"/>
  <c r="G73" i="33"/>
  <c r="G79" i="33"/>
  <c r="G43" i="33"/>
  <c r="G37" i="33"/>
  <c r="G71" i="33"/>
  <c r="G35" i="33"/>
  <c r="G59" i="33"/>
  <c r="G24" i="33"/>
  <c r="G4" i="33"/>
  <c r="G55" i="33"/>
  <c r="G19" i="33"/>
  <c r="G96" i="33"/>
  <c r="G51" i="33"/>
  <c r="G9" i="33"/>
  <c r="G57" i="33"/>
  <c r="G10" i="33"/>
  <c r="G87" i="33"/>
  <c r="G30" i="33"/>
  <c r="G34" i="33"/>
  <c r="G52" i="33"/>
  <c r="G65" i="33"/>
  <c r="G67" i="33"/>
  <c r="G16" i="33"/>
  <c r="G93" i="33"/>
  <c r="G22" i="33"/>
  <c r="G99" i="33"/>
  <c r="G63" i="33"/>
  <c r="G53" i="33"/>
  <c r="G97" i="33"/>
  <c r="G89" i="33"/>
  <c r="G78" i="33"/>
  <c r="G23" i="33"/>
  <c r="G75" i="33"/>
  <c r="G39" i="33"/>
  <c r="G3" i="33"/>
  <c r="G64" i="33"/>
  <c r="G70" i="33"/>
  <c r="G28" i="33"/>
  <c r="G7" i="33"/>
  <c r="G41" i="33"/>
  <c r="G76" i="33"/>
  <c r="G72" i="33"/>
  <c r="G42" i="33"/>
  <c r="E46" i="32"/>
  <c r="E55" i="32"/>
  <c r="E38" i="32"/>
  <c r="E32" i="32"/>
  <c r="E35" i="32"/>
  <c r="G55" i="32"/>
  <c r="G46" i="32"/>
  <c r="G36" i="32"/>
  <c r="F7" i="33"/>
  <c r="F13" i="33"/>
  <c r="F29" i="33"/>
  <c r="F52" i="33"/>
  <c r="F70" i="33"/>
  <c r="F76" i="33"/>
  <c r="F21" i="33"/>
  <c r="F34" i="33"/>
  <c r="F65" i="33"/>
  <c r="F87" i="33"/>
  <c r="F25" i="33"/>
  <c r="F99" i="33"/>
  <c r="F78" i="33"/>
  <c r="F55" i="33"/>
  <c r="F77" i="33"/>
  <c r="F16" i="33"/>
  <c r="F93" i="33"/>
  <c r="F61" i="33"/>
  <c r="F41" i="33"/>
  <c r="F5" i="33"/>
  <c r="F53" i="33"/>
  <c r="F10" i="33"/>
  <c r="F33" i="33"/>
  <c r="F57" i="33"/>
  <c r="F22" i="33"/>
  <c r="F11" i="33"/>
  <c r="F27" i="33"/>
  <c r="F64" i="33"/>
  <c r="F71" i="33"/>
  <c r="F12" i="33"/>
  <c r="F89" i="33"/>
  <c r="F3" i="33"/>
  <c r="F18" i="33"/>
  <c r="F95" i="33"/>
  <c r="F73" i="33"/>
  <c r="F40" i="33"/>
  <c r="F97" i="33"/>
  <c r="F75" i="33"/>
  <c r="F19" i="33"/>
  <c r="F96" i="33"/>
  <c r="F35" i="33"/>
  <c r="F60" i="33"/>
  <c r="F66" i="33"/>
  <c r="F24" i="33"/>
  <c r="F59" i="33"/>
  <c r="F51" i="33"/>
  <c r="F42" i="33"/>
  <c r="F28" i="33"/>
  <c r="F23" i="33"/>
  <c r="F63" i="33"/>
  <c r="F67" i="33"/>
  <c r="F6" i="33"/>
  <c r="F31" i="33"/>
  <c r="F30" i="33"/>
  <c r="F37" i="33"/>
  <c r="F72" i="33"/>
  <c r="F88" i="33"/>
  <c r="F15" i="33"/>
  <c r="F91" i="33"/>
  <c r="F58" i="33"/>
  <c r="F17" i="33"/>
  <c r="F94" i="33"/>
  <c r="F39" i="33"/>
  <c r="F100" i="33"/>
  <c r="F54" i="33"/>
  <c r="F79" i="33"/>
  <c r="F9" i="33"/>
  <c r="F4" i="33"/>
  <c r="F43" i="33"/>
  <c r="F36" i="33"/>
  <c r="F90" i="33"/>
  <c r="F69" i="33"/>
  <c r="V44" i="14"/>
  <c r="D35" i="32"/>
  <c r="D32" i="32"/>
  <c r="F55" i="32"/>
  <c r="F46" i="32"/>
  <c r="F36" i="32"/>
  <c r="E23" i="33"/>
  <c r="E87" i="33"/>
  <c r="E60" i="33"/>
  <c r="E9" i="33"/>
  <c r="E15" i="33"/>
  <c r="E91" i="33"/>
  <c r="E3" i="33"/>
  <c r="E97" i="33"/>
  <c r="E69" i="33"/>
  <c r="E66" i="33"/>
  <c r="E77" i="33"/>
  <c r="E96" i="33"/>
  <c r="E17" i="33"/>
  <c r="E94" i="33"/>
  <c r="E71" i="33"/>
  <c r="E19" i="33"/>
  <c r="E16" i="33"/>
  <c r="E93" i="33"/>
  <c r="E27" i="33"/>
  <c r="E31" i="33"/>
  <c r="E57" i="33"/>
  <c r="E63" i="33"/>
  <c r="E21" i="33"/>
  <c r="E30" i="33"/>
  <c r="E78" i="33"/>
  <c r="E42" i="33"/>
  <c r="E29" i="33"/>
  <c r="E64" i="33"/>
  <c r="E36" i="33"/>
  <c r="E79" i="33"/>
  <c r="E28" i="33"/>
  <c r="E7" i="33"/>
  <c r="E34" i="33"/>
  <c r="E41" i="33"/>
  <c r="E73" i="33"/>
  <c r="E43" i="33"/>
  <c r="E13" i="33"/>
  <c r="E90" i="33"/>
  <c r="E39" i="33"/>
  <c r="E35" i="33"/>
  <c r="E51" i="33"/>
  <c r="E76" i="33"/>
  <c r="E5" i="33"/>
  <c r="E55" i="33"/>
  <c r="E58" i="33"/>
  <c r="E40" i="33"/>
  <c r="E88" i="33"/>
  <c r="E65" i="33"/>
  <c r="E75" i="33"/>
  <c r="E61" i="33"/>
  <c r="E6" i="33"/>
  <c r="E22" i="33"/>
  <c r="E99" i="33"/>
  <c r="E10" i="33"/>
  <c r="E53" i="33"/>
  <c r="E67" i="33"/>
  <c r="E11" i="33"/>
  <c r="E72" i="33"/>
  <c r="E52" i="33"/>
  <c r="E12" i="33"/>
  <c r="E89" i="33"/>
  <c r="E33" i="33"/>
  <c r="E54" i="33"/>
  <c r="E70" i="33"/>
  <c r="E100" i="33"/>
  <c r="E18" i="33"/>
  <c r="E95" i="33"/>
  <c r="E24" i="33"/>
  <c r="E59" i="33"/>
  <c r="E4" i="33"/>
  <c r="E25" i="33"/>
  <c r="E37" i="33"/>
  <c r="U44" i="14"/>
  <c r="T44" i="14"/>
  <c r="S44" i="14"/>
  <c r="B44" i="14"/>
  <c r="R44" i="14" s="1"/>
  <c r="F9" i="19"/>
  <c r="F3" i="19"/>
  <c r="E9" i="19"/>
  <c r="E3" i="19"/>
  <c r="D9" i="19"/>
  <c r="D3" i="19"/>
  <c r="C9" i="19"/>
  <c r="C3" i="19"/>
  <c r="B9" i="19"/>
  <c r="AI18" i="3"/>
  <c r="AL18" i="3" s="1"/>
  <c r="AJ7" i="4" s="1"/>
  <c r="T45" i="14"/>
  <c r="U45" i="14"/>
  <c r="S45" i="14"/>
  <c r="B53" i="14"/>
  <c r="B45" i="14"/>
  <c r="R45" i="14" s="1"/>
  <c r="V45" i="14"/>
  <c r="B27" i="14"/>
  <c r="B26" i="14" s="1"/>
  <c r="AI20" i="3"/>
  <c r="AL20" i="3" s="1"/>
  <c r="AJ9" i="4" s="1"/>
  <c r="AH19" i="3"/>
  <c r="C3" i="9" l="1" a="1"/>
  <c r="C3" i="9" s="1"/>
  <c r="F12" i="19"/>
  <c r="F15" i="19" s="1"/>
  <c r="B46" i="14"/>
  <c r="B12" i="19" s="1"/>
  <c r="B15" i="19" s="1"/>
  <c r="C12" i="19"/>
  <c r="C15" i="19" s="1"/>
  <c r="E12" i="19"/>
  <c r="E15" i="19" s="1"/>
  <c r="D12" i="19"/>
  <c r="D15" i="19" s="1"/>
  <c r="AM5" i="4"/>
  <c r="C57" i="8"/>
  <c r="E28" i="10" l="1"/>
  <c r="G42" i="10"/>
  <c r="I18" i="10"/>
  <c r="E12" i="10"/>
  <c r="H18" i="10"/>
  <c r="G18" i="10"/>
  <c r="I30" i="10"/>
  <c r="D6" i="10"/>
  <c r="E18" i="10"/>
  <c r="E6" i="10"/>
  <c r="I12" i="10"/>
  <c r="I24" i="10"/>
  <c r="F6" i="10"/>
  <c r="H42" i="10"/>
  <c r="D36" i="10"/>
  <c r="D18" i="10"/>
  <c r="F30" i="10"/>
  <c r="D12" i="10"/>
  <c r="I6" i="10"/>
  <c r="I42" i="10"/>
  <c r="D30" i="10"/>
  <c r="F24" i="10"/>
  <c r="E24" i="10"/>
  <c r="G24" i="10"/>
  <c r="D24" i="10"/>
  <c r="F12" i="10"/>
  <c r="E36" i="10"/>
  <c r="H12" i="10"/>
  <c r="E42" i="10"/>
  <c r="F42" i="10"/>
  <c r="H24" i="10"/>
  <c r="H36" i="10"/>
  <c r="G30" i="10"/>
  <c r="H30" i="10"/>
  <c r="G12" i="10"/>
  <c r="E30" i="10"/>
  <c r="G36" i="10"/>
  <c r="I36" i="10"/>
  <c r="H6" i="10"/>
  <c r="F36" i="10"/>
  <c r="D42" i="10"/>
  <c r="G6" i="10"/>
  <c r="F18" i="10"/>
  <c r="F38" i="10"/>
  <c r="D14" i="10"/>
  <c r="H26" i="10"/>
  <c r="E26" i="10"/>
  <c r="I20" i="10"/>
  <c r="H14" i="10"/>
  <c r="G38" i="10"/>
  <c r="F32" i="10"/>
  <c r="F44" i="10"/>
  <c r="E43" i="10"/>
  <c r="H8" i="10"/>
  <c r="G32" i="10"/>
  <c r="F8" i="10"/>
  <c r="D38" i="10"/>
  <c r="F26" i="10"/>
  <c r="H20" i="10"/>
  <c r="E10" i="10"/>
  <c r="H43" i="10"/>
  <c r="E37" i="10"/>
  <c r="H31" i="10"/>
  <c r="I37" i="10"/>
  <c r="D20" i="10"/>
  <c r="G44" i="10"/>
  <c r="E32" i="10"/>
  <c r="H44" i="10"/>
  <c r="I26" i="10"/>
  <c r="I38" i="10"/>
  <c r="G43" i="10"/>
  <c r="E25" i="10"/>
  <c r="H25" i="10"/>
  <c r="H19" i="10"/>
  <c r="F20" i="10"/>
  <c r="G26" i="10"/>
  <c r="G14" i="10"/>
  <c r="G8" i="10"/>
  <c r="D32" i="10"/>
  <c r="D44" i="10"/>
  <c r="G25" i="10"/>
  <c r="E13" i="10"/>
  <c r="I7" i="10"/>
  <c r="D43" i="10"/>
  <c r="D31" i="10"/>
  <c r="H7" i="10"/>
  <c r="I31" i="10"/>
  <c r="G19" i="10"/>
  <c r="I19" i="10"/>
  <c r="F43" i="10"/>
  <c r="H13" i="10"/>
  <c r="F37" i="10"/>
  <c r="D25" i="10"/>
  <c r="E20" i="10"/>
  <c r="I32" i="10"/>
  <c r="G20" i="10"/>
  <c r="H38" i="10"/>
  <c r="I22" i="10"/>
  <c r="G27" i="10"/>
  <c r="H45" i="10"/>
  <c r="E15" i="10"/>
  <c r="E39" i="10"/>
  <c r="D7" i="10"/>
  <c r="E31" i="10"/>
  <c r="E19" i="10"/>
  <c r="F31" i="10"/>
  <c r="E34" i="8"/>
  <c r="C38" i="8"/>
  <c r="E40" i="8"/>
  <c r="G40" i="8"/>
  <c r="F40" i="8"/>
  <c r="G28" i="10" l="1"/>
  <c r="F40" i="10"/>
  <c r="E22" i="10"/>
  <c r="F46" i="10"/>
  <c r="D10" i="10"/>
  <c r="H16" i="10"/>
  <c r="I40" i="10"/>
  <c r="G16" i="10"/>
  <c r="D46" i="10"/>
  <c r="G22" i="10"/>
  <c r="E16" i="10"/>
  <c r="I10" i="10"/>
  <c r="H46" i="10"/>
  <c r="F22" i="10"/>
  <c r="D22" i="10"/>
  <c r="H28" i="10"/>
  <c r="H40" i="10"/>
  <c r="I46" i="10"/>
  <c r="H22" i="10"/>
  <c r="G10" i="10"/>
  <c r="I28" i="10"/>
  <c r="E40" i="10"/>
  <c r="G46" i="10"/>
  <c r="F28" i="10"/>
  <c r="F16" i="10"/>
  <c r="H10" i="10"/>
  <c r="I16" i="10"/>
  <c r="D16" i="10"/>
  <c r="D28" i="10"/>
  <c r="F10" i="10"/>
  <c r="E46" i="10"/>
  <c r="H21" i="10"/>
  <c r="D15" i="10"/>
  <c r="G9" i="10"/>
  <c r="F33" i="10"/>
  <c r="I45" i="10"/>
  <c r="E33" i="10"/>
  <c r="G45" i="10"/>
  <c r="D21" i="10"/>
  <c r="I15" i="10"/>
  <c r="G21" i="10"/>
  <c r="G34" i="10"/>
  <c r="I9" i="10"/>
  <c r="G39" i="10"/>
  <c r="I34" i="10"/>
  <c r="H27" i="10"/>
  <c r="G15" i="10"/>
  <c r="I27" i="10"/>
  <c r="H39" i="10"/>
  <c r="F39" i="10"/>
  <c r="E45" i="10"/>
  <c r="E21" i="10"/>
  <c r="H34" i="10"/>
  <c r="I33" i="10"/>
  <c r="F9" i="10"/>
  <c r="D33" i="10"/>
  <c r="I21" i="10"/>
  <c r="I39" i="10"/>
  <c r="F45" i="10"/>
  <c r="D27" i="10"/>
  <c r="D39" i="10"/>
  <c r="E34" i="10"/>
  <c r="G33" i="10"/>
  <c r="D34" i="10"/>
  <c r="D9" i="10"/>
  <c r="F21" i="10"/>
  <c r="F34" i="10"/>
  <c r="D45" i="10"/>
  <c r="F15" i="10"/>
  <c r="E9" i="10"/>
  <c r="H15" i="10"/>
  <c r="F27" i="10"/>
  <c r="H33" i="10"/>
  <c r="E27" i="10"/>
  <c r="G6" i="18"/>
  <c r="E38" i="10"/>
  <c r="D26" i="10"/>
  <c r="I44" i="10"/>
  <c r="D8" i="10"/>
  <c r="E8" i="10"/>
  <c r="F14" i="10"/>
  <c r="E44" i="10"/>
  <c r="I8" i="10"/>
  <c r="E14" i="10"/>
  <c r="H32" i="10"/>
  <c r="I14" i="10"/>
  <c r="G40" i="10"/>
  <c r="H9" i="10"/>
  <c r="D40" i="10"/>
  <c r="G37" i="10"/>
  <c r="F19" i="10"/>
  <c r="F7" i="10"/>
  <c r="G31" i="10"/>
  <c r="D19" i="10"/>
  <c r="E7" i="10"/>
  <c r="I13" i="10"/>
  <c r="G7" i="18" s="1"/>
  <c r="I25" i="10"/>
  <c r="D13" i="10"/>
  <c r="F25" i="10"/>
  <c r="G13" i="10"/>
  <c r="F13" i="10"/>
  <c r="D37" i="10"/>
  <c r="G7" i="10"/>
  <c r="H37" i="10"/>
  <c r="I43" i="10"/>
  <c r="F34" i="8"/>
  <c r="G34" i="8"/>
  <c r="D34" i="8"/>
  <c r="B15" i="3"/>
  <c r="C15" i="3"/>
  <c r="D15" i="3"/>
  <c r="F15" i="3"/>
  <c r="G15" i="3"/>
  <c r="I15" i="3"/>
  <c r="J15" i="3"/>
  <c r="L15" i="3"/>
  <c r="M15" i="3"/>
  <c r="N15" i="3"/>
  <c r="O15" i="3"/>
  <c r="P15" i="3"/>
  <c r="Q15" i="3"/>
  <c r="T15" i="3"/>
  <c r="U15" i="3"/>
  <c r="W15" i="3"/>
  <c r="A16" i="3"/>
  <c r="A17" i="3"/>
  <c r="A18" i="3"/>
  <c r="A19" i="3"/>
  <c r="A20" i="3"/>
  <c r="G12" i="18" l="1"/>
  <c r="AK16" i="3"/>
  <c r="AJ16" i="3" s="1"/>
  <c r="AE17" i="3"/>
  <c r="AE18" i="3"/>
  <c r="AE19" i="3"/>
  <c r="AC17" i="3"/>
  <c r="AC18" i="3"/>
  <c r="AC19" i="3"/>
  <c r="AC20" i="3"/>
  <c r="AC16" i="3"/>
  <c r="AB17" i="3"/>
  <c r="AB18" i="3"/>
  <c r="AB19" i="3"/>
  <c r="AB20" i="3"/>
  <c r="AB16" i="3"/>
  <c r="AA17" i="3"/>
  <c r="AA18" i="3"/>
  <c r="AA19" i="3"/>
  <c r="AA20" i="3"/>
  <c r="AA16" i="3"/>
  <c r="Z16" i="3" s="1"/>
  <c r="Y17" i="3"/>
  <c r="Y18" i="3"/>
  <c r="Y19" i="3"/>
  <c r="Y20" i="3"/>
  <c r="W17" i="3"/>
  <c r="W18" i="3"/>
  <c r="W19" i="3"/>
  <c r="W20" i="3"/>
  <c r="W16" i="3"/>
  <c r="T17" i="3"/>
  <c r="T18" i="3"/>
  <c r="T19" i="3"/>
  <c r="T20" i="3"/>
  <c r="T16" i="3"/>
  <c r="Q17" i="3"/>
  <c r="Q18" i="3"/>
  <c r="Q19" i="3"/>
  <c r="Q20" i="3"/>
  <c r="Q16" i="3"/>
  <c r="P17" i="3"/>
  <c r="P18" i="3"/>
  <c r="P19" i="3"/>
  <c r="P20" i="3"/>
  <c r="P16" i="3"/>
  <c r="O17" i="3"/>
  <c r="O18" i="3"/>
  <c r="O19" i="3"/>
  <c r="O20" i="3"/>
  <c r="O16" i="3"/>
  <c r="M17" i="3"/>
  <c r="M18" i="3"/>
  <c r="M19" i="3"/>
  <c r="M20" i="3"/>
  <c r="G17" i="3"/>
  <c r="G18" i="3"/>
  <c r="G19" i="3"/>
  <c r="G20" i="3"/>
  <c r="G16" i="3"/>
  <c r="L17" i="3"/>
  <c r="L18" i="3"/>
  <c r="L19" i="3"/>
  <c r="L20" i="3"/>
  <c r="L16" i="3"/>
  <c r="J20" i="3"/>
  <c r="J19" i="3"/>
  <c r="J18" i="3"/>
  <c r="J17" i="3"/>
  <c r="J16" i="3"/>
  <c r="F17" i="3"/>
  <c r="F18" i="3"/>
  <c r="F19" i="3"/>
  <c r="F20" i="3"/>
  <c r="F16" i="3"/>
  <c r="D17" i="3"/>
  <c r="AN6" i="4" s="1"/>
  <c r="D18" i="3"/>
  <c r="AN7" i="4" s="1"/>
  <c r="D19" i="3"/>
  <c r="AN8" i="4" s="1"/>
  <c r="D20" i="3"/>
  <c r="AN9" i="4" s="1"/>
  <c r="D16" i="3"/>
  <c r="AN5" i="4" s="1"/>
  <c r="C17" i="3"/>
  <c r="C18" i="3"/>
  <c r="C19" i="3"/>
  <c r="C20" i="3"/>
  <c r="C16" i="3"/>
  <c r="B10" i="9" l="1" a="1"/>
  <c r="AP5" i="4"/>
  <c r="M16" i="3"/>
  <c r="R24" i="19" s="1" a="1"/>
  <c r="AE16" i="3"/>
  <c r="AK19" i="3"/>
  <c r="N20" i="3"/>
  <c r="AG20" i="3"/>
  <c r="AQ5" i="4"/>
  <c r="Y16" i="3"/>
  <c r="X16" i="3" s="1"/>
  <c r="N16" i="3"/>
  <c r="AG16" i="3"/>
  <c r="AK17" i="3"/>
  <c r="AJ17" i="3" s="1"/>
  <c r="N17" i="3"/>
  <c r="AG17" i="3"/>
  <c r="AK18" i="3"/>
  <c r="N18" i="3"/>
  <c r="AG18" i="3"/>
  <c r="N19" i="3"/>
  <c r="AG19" i="3"/>
  <c r="AK20" i="3"/>
  <c r="Z17" i="3"/>
  <c r="AP6" i="4" s="1"/>
  <c r="U17" i="3"/>
  <c r="AI6" i="4" s="1"/>
  <c r="U16" i="3"/>
  <c r="AI5" i="4" s="1"/>
  <c r="U20" i="3"/>
  <c r="AI9" i="4" s="1"/>
  <c r="U19" i="3"/>
  <c r="AI8" i="4" s="1"/>
  <c r="U18" i="3"/>
  <c r="AI7" i="4" s="1"/>
  <c r="AE20" i="3"/>
  <c r="AO20" i="3" l="1"/>
  <c r="AM9" i="4" s="1"/>
  <c r="AO19" i="3"/>
  <c r="AM8" i="4" s="1"/>
  <c r="AO17" i="3"/>
  <c r="AM6" i="4" s="1"/>
  <c r="AO18" i="3"/>
  <c r="AM7" i="4" s="1"/>
  <c r="B10" i="9"/>
  <c r="E10" i="9"/>
  <c r="D10" i="9"/>
  <c r="C10" i="9"/>
  <c r="G10" i="9"/>
  <c r="I102" i="10" s="1"/>
  <c r="F10" i="9"/>
  <c r="R25" i="19" a="1"/>
  <c r="V25" i="19" s="1"/>
  <c r="B21" i="6" a="1"/>
  <c r="E21" i="6" s="1"/>
  <c r="R24" i="19"/>
  <c r="W24" i="19"/>
  <c r="V24" i="19"/>
  <c r="U24" i="19"/>
  <c r="S24" i="19"/>
  <c r="T24" i="19"/>
  <c r="AM20" i="3"/>
  <c r="AK9" i="4" s="1"/>
  <c r="AM17" i="3"/>
  <c r="AK6" i="4" s="1"/>
  <c r="AM19" i="3"/>
  <c r="AK8" i="4" s="1"/>
  <c r="AM16" i="3"/>
  <c r="AK5" i="4" s="1"/>
  <c r="Z18" i="3"/>
  <c r="Z19" i="3" s="1"/>
  <c r="AM18" i="3"/>
  <c r="AK7" i="4" s="1"/>
  <c r="AQ6" i="4"/>
  <c r="AJ18" i="3"/>
  <c r="X17" i="3"/>
  <c r="X18" i="3" s="1"/>
  <c r="AO5" i="4"/>
  <c r="C8" i="9" l="1" a="1"/>
  <c r="C8" i="9" s="1"/>
  <c r="C5" i="9" a="1"/>
  <c r="C5" i="9" s="1"/>
  <c r="G11" i="24"/>
  <c r="G10" i="18"/>
  <c r="B21" i="6"/>
  <c r="S25" i="19"/>
  <c r="C21" i="6"/>
  <c r="W25" i="19"/>
  <c r="O25" i="19" s="1"/>
  <c r="T25" i="19"/>
  <c r="U25" i="19"/>
  <c r="D21" i="6"/>
  <c r="R25" i="19"/>
  <c r="G21" i="6"/>
  <c r="F21" i="6"/>
  <c r="O24" i="19"/>
  <c r="K24" i="19"/>
  <c r="M24" i="19"/>
  <c r="L24" i="19"/>
  <c r="D7" i="19"/>
  <c r="D4" i="19"/>
  <c r="F7" i="19"/>
  <c r="F4" i="19"/>
  <c r="C4" i="19"/>
  <c r="C7" i="19"/>
  <c r="E7" i="19"/>
  <c r="E4" i="19"/>
  <c r="B7" i="19"/>
  <c r="B4" i="19"/>
  <c r="N24" i="19"/>
  <c r="J24" i="19"/>
  <c r="B19" i="19"/>
  <c r="B22" i="19"/>
  <c r="D13" i="19"/>
  <c r="D10" i="19"/>
  <c r="D16" i="19"/>
  <c r="F13" i="19"/>
  <c r="F16" i="19"/>
  <c r="F10" i="19"/>
  <c r="B10" i="19"/>
  <c r="B13" i="19"/>
  <c r="B16" i="19"/>
  <c r="C10" i="19"/>
  <c r="C13" i="19"/>
  <c r="C16" i="19"/>
  <c r="E13" i="19"/>
  <c r="E16" i="19"/>
  <c r="E10" i="19"/>
  <c r="AP7" i="4"/>
  <c r="AJ19" i="3"/>
  <c r="AQ7" i="4"/>
  <c r="AO6" i="4"/>
  <c r="Z20" i="3"/>
  <c r="AP8" i="4"/>
  <c r="AO7" i="4"/>
  <c r="X19" i="3"/>
  <c r="H99" i="10" l="1"/>
  <c r="F99" i="10"/>
  <c r="D99" i="10"/>
  <c r="I99" i="10"/>
  <c r="E93" i="10"/>
  <c r="F93" i="10"/>
  <c r="H93" i="10"/>
  <c r="E99" i="10"/>
  <c r="G99" i="10"/>
  <c r="D93" i="10"/>
  <c r="I93" i="10"/>
  <c r="G93" i="10"/>
  <c r="G100" i="10"/>
  <c r="D100" i="10"/>
  <c r="D94" i="10"/>
  <c r="E94" i="10"/>
  <c r="I94" i="10"/>
  <c r="F94" i="10"/>
  <c r="H100" i="10"/>
  <c r="E100" i="10"/>
  <c r="I100" i="10"/>
  <c r="G94" i="10"/>
  <c r="F100" i="10"/>
  <c r="H94" i="10"/>
  <c r="I96" i="10"/>
  <c r="G90" i="10"/>
  <c r="D96" i="10"/>
  <c r="F96" i="10"/>
  <c r="E90" i="10"/>
  <c r="H90" i="10"/>
  <c r="F90" i="10"/>
  <c r="G96" i="10"/>
  <c r="E96" i="10"/>
  <c r="D90" i="10"/>
  <c r="H96" i="10"/>
  <c r="I90" i="10"/>
  <c r="D97" i="10"/>
  <c r="H97" i="10"/>
  <c r="F91" i="10"/>
  <c r="E97" i="10"/>
  <c r="G91" i="10"/>
  <c r="F97" i="10"/>
  <c r="I97" i="10"/>
  <c r="H91" i="10"/>
  <c r="D91" i="10"/>
  <c r="G97" i="10"/>
  <c r="E91" i="10"/>
  <c r="I91" i="10"/>
  <c r="G98" i="10"/>
  <c r="E92" i="10"/>
  <c r="H98" i="10"/>
  <c r="F92" i="10"/>
  <c r="I92" i="10"/>
  <c r="E98" i="10"/>
  <c r="I98" i="10"/>
  <c r="G92" i="10"/>
  <c r="D92" i="10"/>
  <c r="F98" i="10"/>
  <c r="D98" i="10"/>
  <c r="H92" i="10"/>
  <c r="AP9" i="4"/>
  <c r="Z21" i="3"/>
  <c r="AP10" i="4" s="1"/>
  <c r="B26" i="6" a="1"/>
  <c r="E26" i="6" s="1"/>
  <c r="B13" i="9" a="1"/>
  <c r="H54" i="10"/>
  <c r="H57" i="10"/>
  <c r="E55" i="10"/>
  <c r="I56" i="10"/>
  <c r="E58" i="10"/>
  <c r="F58" i="10"/>
  <c r="D58" i="10"/>
  <c r="G58" i="10"/>
  <c r="K25" i="19"/>
  <c r="J25" i="19"/>
  <c r="N25" i="19"/>
  <c r="M25" i="19"/>
  <c r="L25" i="19"/>
  <c r="F19" i="19"/>
  <c r="F22" i="19"/>
  <c r="D19" i="19"/>
  <c r="D22" i="19"/>
  <c r="C19" i="19"/>
  <c r="C22" i="19"/>
  <c r="C28" i="19" s="1"/>
  <c r="E19" i="19"/>
  <c r="E22" i="19"/>
  <c r="AJ20" i="3"/>
  <c r="AQ8" i="4"/>
  <c r="X20" i="3"/>
  <c r="X21" i="3" s="1"/>
  <c r="AO8" i="4"/>
  <c r="D9" i="24" l="1"/>
  <c r="F9" i="24"/>
  <c r="G9" i="24"/>
  <c r="G8" i="18"/>
  <c r="C9" i="24"/>
  <c r="F26" i="6"/>
  <c r="B9" i="24"/>
  <c r="E9" i="24"/>
  <c r="G26" i="6"/>
  <c r="H49" i="8" s="1"/>
  <c r="G11" i="18"/>
  <c r="D57" i="10"/>
  <c r="D55" i="10"/>
  <c r="H55" i="10"/>
  <c r="C26" i="6"/>
  <c r="I54" i="10"/>
  <c r="B26" i="6"/>
  <c r="D54" i="10"/>
  <c r="F54" i="10"/>
  <c r="F55" i="10"/>
  <c r="B13" i="9"/>
  <c r="G13" i="9"/>
  <c r="E13" i="9"/>
  <c r="C13" i="9"/>
  <c r="F13" i="9"/>
  <c r="D13" i="9"/>
  <c r="E54" i="10"/>
  <c r="G55" i="10"/>
  <c r="AO9" i="4"/>
  <c r="AO10" i="4"/>
  <c r="G28" i="19"/>
  <c r="G30" i="19"/>
  <c r="F56" i="10"/>
  <c r="G54" i="10"/>
  <c r="I57" i="10"/>
  <c r="G57" i="10"/>
  <c r="AQ9" i="4"/>
  <c r="AJ21" i="3"/>
  <c r="AQ10" i="4" s="1"/>
  <c r="G56" i="10"/>
  <c r="D26" i="6"/>
  <c r="H56" i="10"/>
  <c r="F57" i="10"/>
  <c r="I55" i="10"/>
  <c r="E57" i="10"/>
  <c r="I58" i="10"/>
  <c r="D56" i="10"/>
  <c r="H58" i="10"/>
  <c r="E56" i="10"/>
  <c r="F30" i="19"/>
  <c r="F28" i="19"/>
  <c r="D28" i="19"/>
  <c r="E28" i="19"/>
  <c r="H104" i="10"/>
  <c r="F18" i="18" s="1"/>
  <c r="N38" i="14" s="1"/>
  <c r="V38" i="14" s="1"/>
  <c r="G104" i="10"/>
  <c r="E18" i="18" s="1"/>
  <c r="M38" i="14" s="1"/>
  <c r="U38" i="14" s="1"/>
  <c r="F104" i="10"/>
  <c r="D18" i="18" s="1"/>
  <c r="L38" i="14" s="1"/>
  <c r="T38" i="14" s="1"/>
  <c r="E104" i="10"/>
  <c r="C18" i="18" s="1"/>
  <c r="K38" i="14" s="1"/>
  <c r="S38" i="14" s="1"/>
  <c r="D104" i="10"/>
  <c r="B18" i="18" s="1"/>
  <c r="J38" i="14" s="1"/>
  <c r="R38" i="14" s="1"/>
  <c r="E103" i="10"/>
  <c r="F103" i="10"/>
  <c r="G103" i="10"/>
  <c r="H103" i="10"/>
  <c r="D103" i="10"/>
  <c r="E102" i="10"/>
  <c r="C11" i="24" s="1"/>
  <c r="F102" i="10"/>
  <c r="D11" i="24" s="1"/>
  <c r="G102" i="10"/>
  <c r="E11" i="24" s="1"/>
  <c r="H102" i="10"/>
  <c r="F11" i="24" s="1"/>
  <c r="D102" i="10"/>
  <c r="B11" i="24" s="1"/>
  <c r="E101" i="10"/>
  <c r="F101" i="10"/>
  <c r="G101" i="10"/>
  <c r="H101" i="10"/>
  <c r="D101" i="10"/>
  <c r="B25" i="6" l="1" a="1"/>
  <c r="B25" i="6" s="1"/>
  <c r="C48" i="8" s="1"/>
  <c r="H53" i="8"/>
  <c r="H50" i="8"/>
  <c r="H51" i="8"/>
  <c r="G21" i="12" s="1"/>
  <c r="O18" i="14" s="1"/>
  <c r="W18" i="14" s="1"/>
  <c r="H52" i="8"/>
  <c r="G31" i="12" s="1"/>
  <c r="O11" i="14" s="1"/>
  <c r="W11" i="14" s="1"/>
  <c r="G9" i="18"/>
  <c r="G20" i="18" s="1"/>
  <c r="B24" i="6" a="1"/>
  <c r="B24" i="6" s="1"/>
  <c r="I107" i="10"/>
  <c r="G15" i="18" s="1"/>
  <c r="I108" i="10"/>
  <c r="G16" i="18" s="1"/>
  <c r="D17" i="18"/>
  <c r="L37" i="14" s="1"/>
  <c r="T37" i="14" s="1"/>
  <c r="B17" i="18"/>
  <c r="J37" i="14" s="1"/>
  <c r="R37" i="14" s="1"/>
  <c r="F17" i="18"/>
  <c r="N37" i="14" s="1"/>
  <c r="V37" i="14" s="1"/>
  <c r="E17" i="18"/>
  <c r="M37" i="14" s="1"/>
  <c r="U37" i="14" s="1"/>
  <c r="C17" i="18"/>
  <c r="K37" i="14" s="1"/>
  <c r="S37" i="14" s="1"/>
  <c r="B7" i="18"/>
  <c r="B8" i="18"/>
  <c r="B9" i="18"/>
  <c r="B11" i="18"/>
  <c r="B10" i="18"/>
  <c r="B6" i="18"/>
  <c r="B10" i="24"/>
  <c r="B12" i="18"/>
  <c r="F10" i="24"/>
  <c r="C10" i="24"/>
  <c r="D10" i="24"/>
  <c r="E10" i="24"/>
  <c r="B28" i="13"/>
  <c r="D57" i="8"/>
  <c r="E57" i="8"/>
  <c r="F57" i="8"/>
  <c r="G57" i="8"/>
  <c r="F25" i="6" l="1"/>
  <c r="C25" i="6"/>
  <c r="G25" i="6"/>
  <c r="H48" i="8" s="1"/>
  <c r="G30" i="12" s="1"/>
  <c r="G5" i="12" s="1"/>
  <c r="E25" i="6"/>
  <c r="D25" i="6"/>
  <c r="F24" i="6"/>
  <c r="G27" i="13"/>
  <c r="C24" i="6"/>
  <c r="G24" i="6"/>
  <c r="H42" i="8" s="1"/>
  <c r="E24" i="6"/>
  <c r="D24" i="6"/>
  <c r="H46" i="8"/>
  <c r="G28" i="12" s="1"/>
  <c r="O19" i="14" s="1"/>
  <c r="W19" i="14" s="1"/>
  <c r="G7" i="24"/>
  <c r="C10" i="18"/>
  <c r="C9" i="18"/>
  <c r="C11" i="18"/>
  <c r="C12" i="18"/>
  <c r="F9" i="18"/>
  <c r="F11" i="18"/>
  <c r="F10" i="18"/>
  <c r="D9" i="18"/>
  <c r="D11" i="18"/>
  <c r="D10" i="18"/>
  <c r="F12" i="18"/>
  <c r="B30" i="12"/>
  <c r="J28" i="14" s="1"/>
  <c r="E9" i="18"/>
  <c r="E10" i="18"/>
  <c r="E11" i="18"/>
  <c r="E12" i="18"/>
  <c r="D12" i="18"/>
  <c r="F8" i="18"/>
  <c r="F7" i="18"/>
  <c r="E6" i="18"/>
  <c r="E7" i="18"/>
  <c r="D7" i="18"/>
  <c r="F6" i="18"/>
  <c r="D6" i="18"/>
  <c r="C6" i="18"/>
  <c r="C7" i="18"/>
  <c r="C8" i="18"/>
  <c r="D8" i="18"/>
  <c r="E8" i="18"/>
  <c r="F28" i="13"/>
  <c r="E28" i="13"/>
  <c r="D28" i="13"/>
  <c r="C28" i="13"/>
  <c r="M51" i="14"/>
  <c r="M53" i="14" s="1"/>
  <c r="U53" i="14" s="1"/>
  <c r="J51" i="14"/>
  <c r="R51" i="14" s="1"/>
  <c r="K51" i="14"/>
  <c r="K53" i="14" s="1"/>
  <c r="S53" i="14" s="1"/>
  <c r="N51" i="14"/>
  <c r="V51" i="14" s="1"/>
  <c r="L51" i="14"/>
  <c r="T51" i="14" s="1"/>
  <c r="D48" i="8"/>
  <c r="C30" i="12" s="1"/>
  <c r="K28" i="14" s="1"/>
  <c r="E48" i="8"/>
  <c r="D30" i="12" s="1"/>
  <c r="L28" i="14" s="1"/>
  <c r="T28" i="14" s="1"/>
  <c r="F48" i="8"/>
  <c r="E30" i="12" s="1"/>
  <c r="M28" i="14" s="1"/>
  <c r="G48" i="8"/>
  <c r="F30" i="12" s="1"/>
  <c r="N28" i="14" s="1"/>
  <c r="D37" i="8"/>
  <c r="E37" i="8"/>
  <c r="F37" i="8"/>
  <c r="G37" i="8"/>
  <c r="D38" i="8"/>
  <c r="E38" i="8"/>
  <c r="F38" i="8"/>
  <c r="G38" i="8"/>
  <c r="O28" i="14" l="1"/>
  <c r="W28" i="14" s="1"/>
  <c r="H43" i="8"/>
  <c r="G14" i="12" s="1"/>
  <c r="O16" i="14" s="1"/>
  <c r="W16" i="14" s="1"/>
  <c r="H44" i="8"/>
  <c r="G15" i="12" s="1"/>
  <c r="O15" i="14" s="1"/>
  <c r="W15" i="14" s="1"/>
  <c r="H45" i="8"/>
  <c r="G24" i="12" s="1"/>
  <c r="O20" i="14" s="1"/>
  <c r="W20" i="14" s="1"/>
  <c r="H47" i="8"/>
  <c r="G17" i="12" s="1"/>
  <c r="O17" i="14" s="1"/>
  <c r="W17" i="14" s="1"/>
  <c r="G26" i="13"/>
  <c r="G16" i="12"/>
  <c r="O10" i="14" s="1"/>
  <c r="H2" i="8"/>
  <c r="F13" i="12"/>
  <c r="N9" i="14" s="1"/>
  <c r="F23" i="13"/>
  <c r="E13" i="12"/>
  <c r="M9" i="14" s="1"/>
  <c r="E23" i="13"/>
  <c r="D13" i="12"/>
  <c r="L9" i="14" s="1"/>
  <c r="D23" i="13"/>
  <c r="C23" i="13"/>
  <c r="U51" i="14"/>
  <c r="L53" i="14"/>
  <c r="T53" i="14" s="1"/>
  <c r="J53" i="14"/>
  <c r="R53" i="14" s="1"/>
  <c r="N53" i="14"/>
  <c r="V53" i="14" s="1"/>
  <c r="S51" i="14"/>
  <c r="C5" i="12"/>
  <c r="D5" i="12"/>
  <c r="F5" i="12"/>
  <c r="E5" i="12"/>
  <c r="G3" i="13" l="1"/>
  <c r="G4" i="13" s="1"/>
  <c r="G3" i="12"/>
  <c r="G4" i="12" s="1"/>
  <c r="W10" i="14"/>
  <c r="O27" i="14"/>
  <c r="S28" i="14"/>
  <c r="U28" i="14"/>
  <c r="V28" i="14"/>
  <c r="R28" i="14"/>
  <c r="T9" i="14"/>
  <c r="U9" i="14"/>
  <c r="V9" i="14"/>
  <c r="B5" i="12"/>
  <c r="O3" i="14" l="1"/>
  <c r="W3" i="14" s="1"/>
  <c r="W27" i="14"/>
  <c r="W12" i="19" s="1"/>
  <c r="W13" i="19" s="1"/>
  <c r="O13" i="19" s="1"/>
  <c r="O12" i="19"/>
  <c r="G6" i="22" s="1"/>
  <c r="B17" i="3"/>
  <c r="B19" i="3"/>
  <c r="B16" i="3"/>
  <c r="AN16" i="3" s="1"/>
  <c r="D29" i="23" l="1"/>
  <c r="G29" i="23"/>
  <c r="H29" i="23"/>
  <c r="E29" i="23"/>
  <c r="F29" i="23"/>
  <c r="C29" i="23"/>
  <c r="W3" i="19"/>
  <c r="AL5" i="4"/>
  <c r="B18" i="3"/>
  <c r="AN18" i="3" s="1"/>
  <c r="B20" i="3"/>
  <c r="AN17" i="3"/>
  <c r="AL6" i="4" s="1"/>
  <c r="O3" i="19" l="1"/>
  <c r="W4" i="19"/>
  <c r="O4" i="19" s="1"/>
  <c r="AN20" i="3"/>
  <c r="AL9" i="4" s="1"/>
  <c r="AN21" i="3"/>
  <c r="AL10" i="4" s="1"/>
  <c r="AL7" i="4"/>
  <c r="AN19" i="3"/>
  <c r="AL8" i="4" s="1"/>
  <c r="I16" i="3"/>
  <c r="I17" i="3"/>
  <c r="I18" i="3"/>
  <c r="I19" i="3"/>
  <c r="I20" i="3"/>
  <c r="B7" i="9" l="1" a="1"/>
  <c r="E20" i="18"/>
  <c r="M35" i="14" s="1"/>
  <c r="D20" i="18"/>
  <c r="L35" i="14" s="1"/>
  <c r="C20" i="18"/>
  <c r="K35" i="14" s="1"/>
  <c r="B20" i="18"/>
  <c r="J35" i="14" s="1"/>
  <c r="D7" i="9" l="1"/>
  <c r="E7" i="9"/>
  <c r="F7" i="9"/>
  <c r="B7" i="9"/>
  <c r="G7" i="9"/>
  <c r="C7" i="9"/>
  <c r="R35" i="14"/>
  <c r="S35" i="14"/>
  <c r="T35" i="14"/>
  <c r="U35" i="14"/>
  <c r="F84" i="10" l="1"/>
  <c r="D84" i="10"/>
  <c r="G84" i="10"/>
  <c r="H84" i="10"/>
  <c r="I84" i="10"/>
  <c r="E84" i="10"/>
  <c r="D88" i="10"/>
  <c r="G88" i="10"/>
  <c r="F88" i="10"/>
  <c r="H88" i="10"/>
  <c r="I88" i="10"/>
  <c r="E88" i="10"/>
  <c r="G87" i="10"/>
  <c r="H87" i="10"/>
  <c r="D87" i="10"/>
  <c r="E87" i="10"/>
  <c r="I87" i="10"/>
  <c r="F87" i="10"/>
  <c r="E86" i="10"/>
  <c r="I86" i="10"/>
  <c r="D86" i="10"/>
  <c r="F86" i="10"/>
  <c r="G86" i="10"/>
  <c r="H86" i="10"/>
  <c r="F85" i="10"/>
  <c r="G85" i="10"/>
  <c r="H85" i="10"/>
  <c r="E85" i="10"/>
  <c r="D85" i="10"/>
  <c r="I85" i="10"/>
  <c r="F20" i="18"/>
  <c r="N35" i="14" s="1"/>
  <c r="C8" i="24" l="1"/>
  <c r="E2" i="10"/>
  <c r="C13" i="18"/>
  <c r="K39" i="14" s="1"/>
  <c r="S39" i="14" s="1"/>
  <c r="B8" i="24"/>
  <c r="B13" i="18"/>
  <c r="J39" i="14" s="1"/>
  <c r="R39" i="14" s="1"/>
  <c r="D2" i="10"/>
  <c r="G8" i="24"/>
  <c r="G3" i="24" s="1"/>
  <c r="G13" i="18"/>
  <c r="G3" i="18" s="1"/>
  <c r="I2" i="10"/>
  <c r="F8" i="24"/>
  <c r="H2" i="10"/>
  <c r="F13" i="18"/>
  <c r="N39" i="14" s="1"/>
  <c r="V39" i="14" s="1"/>
  <c r="E8" i="24"/>
  <c r="G2" i="10"/>
  <c r="E13" i="18"/>
  <c r="M39" i="14" s="1"/>
  <c r="U39" i="14" s="1"/>
  <c r="D8" i="24"/>
  <c r="D13" i="18"/>
  <c r="L39" i="14" s="1"/>
  <c r="T39" i="14" s="1"/>
  <c r="F2" i="10"/>
  <c r="V35" i="14"/>
  <c r="G4" i="24" l="1"/>
  <c r="C23" i="32"/>
  <c r="C25" i="8"/>
  <c r="B29" i="12" s="1"/>
  <c r="J26" i="14" s="1"/>
  <c r="G49" i="32" l="1"/>
  <c r="G51" i="8"/>
  <c r="F21" i="12" s="1"/>
  <c r="N18" i="14" s="1"/>
  <c r="V18" i="14" s="1"/>
  <c r="G12" i="32"/>
  <c r="G14" i="8"/>
  <c r="G51" i="32"/>
  <c r="G53" i="8"/>
  <c r="H103" i="33"/>
  <c r="H105" i="10"/>
  <c r="F12" i="24" s="1"/>
  <c r="G60" i="8"/>
  <c r="F31" i="13" s="1"/>
  <c r="G58" i="32"/>
  <c r="G50" i="32"/>
  <c r="G52" i="8"/>
  <c r="F31" i="12" s="1"/>
  <c r="N11" i="14" s="1"/>
  <c r="V11" i="14" s="1"/>
  <c r="C35" i="32" l="1"/>
  <c r="C37" i="8"/>
  <c r="B23" i="13" s="1"/>
  <c r="C40" i="8"/>
  <c r="C38" i="32"/>
  <c r="C32" i="32"/>
  <c r="C34" i="8"/>
  <c r="B13" i="12" s="1"/>
  <c r="J9" i="14" s="1"/>
  <c r="R9" i="14" s="1"/>
  <c r="G34" i="32"/>
  <c r="G36" i="8"/>
  <c r="H105" i="33"/>
  <c r="H107" i="10"/>
  <c r="G39" i="32"/>
  <c r="G41" i="8"/>
  <c r="F25" i="13" s="1"/>
  <c r="G103" i="33"/>
  <c r="G105" i="10"/>
  <c r="E12" i="24" s="1"/>
  <c r="G19" i="32"/>
  <c r="G21" i="8"/>
  <c r="F16" i="13" s="1"/>
  <c r="G11" i="32"/>
  <c r="G13" i="8"/>
  <c r="H106" i="33"/>
  <c r="H108" i="10"/>
  <c r="F16" i="18" s="1"/>
  <c r="N36" i="14" s="1"/>
  <c r="H104" i="33"/>
  <c r="H106" i="10"/>
  <c r="F13" i="24" s="1"/>
  <c r="F103" i="33"/>
  <c r="F105" i="10"/>
  <c r="D12" i="24" s="1"/>
  <c r="D103" i="33"/>
  <c r="D105" i="10"/>
  <c r="B12" i="24" s="1"/>
  <c r="G17" i="32"/>
  <c r="G19" i="8"/>
  <c r="G45" i="32"/>
  <c r="G47" i="8"/>
  <c r="G5" i="32"/>
  <c r="G7" i="8"/>
  <c r="E103" i="33"/>
  <c r="E105" i="10"/>
  <c r="C12" i="24" s="1"/>
  <c r="G6" i="32"/>
  <c r="G8" i="8"/>
  <c r="G57" i="32"/>
  <c r="G59" i="8"/>
  <c r="G33" i="32"/>
  <c r="G35" i="8"/>
  <c r="F7" i="24" l="1"/>
  <c r="F3" i="24" s="1"/>
  <c r="G20" i="8"/>
  <c r="F15" i="13" s="1"/>
  <c r="G18" i="32"/>
  <c r="F22" i="13"/>
  <c r="F22" i="12"/>
  <c r="N21" i="14" s="1"/>
  <c r="V21" i="14" s="1"/>
  <c r="E104" i="33"/>
  <c r="E106" i="10"/>
  <c r="C13" i="24" s="1"/>
  <c r="F11" i="13"/>
  <c r="F15" i="18"/>
  <c r="N42" i="14" s="1"/>
  <c r="V42" i="14" s="1"/>
  <c r="G12" i="8"/>
  <c r="G10" i="32"/>
  <c r="V36" i="14"/>
  <c r="G17" i="8"/>
  <c r="F13" i="13" s="1"/>
  <c r="G15" i="32"/>
  <c r="F106" i="10"/>
  <c r="D13" i="24" s="1"/>
  <c r="F104" i="33"/>
  <c r="G106" i="10"/>
  <c r="E13" i="24" s="1"/>
  <c r="G104" i="33"/>
  <c r="F30" i="13"/>
  <c r="F27" i="12"/>
  <c r="N25" i="14" s="1"/>
  <c r="V25" i="14" s="1"/>
  <c r="F8" i="13"/>
  <c r="G39" i="8"/>
  <c r="G37" i="32"/>
  <c r="G11" i="8"/>
  <c r="G9" i="32"/>
  <c r="D104" i="33"/>
  <c r="D106" i="10"/>
  <c r="B13" i="24" s="1"/>
  <c r="F14" i="18"/>
  <c r="D40" i="8"/>
  <c r="C14" i="18" l="1"/>
  <c r="K41" i="14" s="1"/>
  <c r="S41" i="14" s="1"/>
  <c r="C52" i="32"/>
  <c r="E19" i="32"/>
  <c r="E21" i="8"/>
  <c r="D16" i="13" s="1"/>
  <c r="C25" i="32"/>
  <c r="C27" i="8"/>
  <c r="E50" i="32"/>
  <c r="E52" i="8"/>
  <c r="D31" i="12" s="1"/>
  <c r="L11" i="14" s="1"/>
  <c r="T11" i="14" s="1"/>
  <c r="D20" i="8"/>
  <c r="C15" i="13" s="1"/>
  <c r="D18" i="32"/>
  <c r="E14" i="18"/>
  <c r="D50" i="32"/>
  <c r="D52" i="8"/>
  <c r="C31" i="12" s="1"/>
  <c r="K11" i="14" s="1"/>
  <c r="S11" i="14" s="1"/>
  <c r="C48" i="32"/>
  <c r="C50" i="8"/>
  <c r="F10" i="13"/>
  <c r="F20" i="8"/>
  <c r="E15" i="13" s="1"/>
  <c r="F18" i="32"/>
  <c r="E20" i="8"/>
  <c r="D15" i="13" s="1"/>
  <c r="E18" i="32"/>
  <c r="C47" i="32"/>
  <c r="C49" i="8"/>
  <c r="N41" i="14"/>
  <c r="F3" i="18"/>
  <c r="F4" i="24" s="1"/>
  <c r="E49" i="32"/>
  <c r="E51" i="8"/>
  <c r="D21" i="12" s="1"/>
  <c r="L18" i="14" s="1"/>
  <c r="T18" i="14" s="1"/>
  <c r="F50" i="32"/>
  <c r="F52" i="8"/>
  <c r="E31" i="12" s="1"/>
  <c r="M11" i="14" s="1"/>
  <c r="U11" i="14" s="1"/>
  <c r="C29" i="32"/>
  <c r="C31" i="8"/>
  <c r="C20" i="8"/>
  <c r="B15" i="13" s="1"/>
  <c r="C18" i="32"/>
  <c r="F24" i="13"/>
  <c r="F23" i="12"/>
  <c r="N22" i="14" s="1"/>
  <c r="V22" i="14" s="1"/>
  <c r="B14" i="18"/>
  <c r="C49" i="32"/>
  <c r="C51" i="8"/>
  <c r="B21" i="12" s="1"/>
  <c r="J18" i="14" s="1"/>
  <c r="R18" i="14" s="1"/>
  <c r="D14" i="18"/>
  <c r="D38" i="32"/>
  <c r="C6" i="32"/>
  <c r="C17" i="32"/>
  <c r="C5" i="32"/>
  <c r="C26" i="32"/>
  <c r="C13" i="32" l="1"/>
  <c r="C15" i="8"/>
  <c r="D19" i="32"/>
  <c r="D21" i="8"/>
  <c r="C16" i="13" s="1"/>
  <c r="C20" i="32"/>
  <c r="C22" i="8"/>
  <c r="C57" i="32"/>
  <c r="C59" i="8"/>
  <c r="E45" i="32"/>
  <c r="E47" i="8"/>
  <c r="D57" i="32"/>
  <c r="D59" i="8"/>
  <c r="F106" i="33"/>
  <c r="F108" i="10"/>
  <c r="D16" i="18" s="1"/>
  <c r="L36" i="14" s="1"/>
  <c r="C11" i="32"/>
  <c r="C13" i="8"/>
  <c r="C34" i="32"/>
  <c r="C36" i="8"/>
  <c r="F39" i="32"/>
  <c r="F41" i="8"/>
  <c r="E25" i="13" s="1"/>
  <c r="F45" i="32"/>
  <c r="F47" i="8"/>
  <c r="F17" i="32"/>
  <c r="F19" i="8"/>
  <c r="C50" i="32"/>
  <c r="C52" i="8"/>
  <c r="B31" i="12" s="1"/>
  <c r="J11" i="14" s="1"/>
  <c r="R11" i="14" s="1"/>
  <c r="L41" i="14"/>
  <c r="T41" i="14" s="1"/>
  <c r="E60" i="8"/>
  <c r="D31" i="13" s="1"/>
  <c r="E58" i="32"/>
  <c r="G106" i="33"/>
  <c r="G108" i="10"/>
  <c r="E16" i="18" s="1"/>
  <c r="M36" i="14" s="1"/>
  <c r="E12" i="8"/>
  <c r="E10" i="32"/>
  <c r="D17" i="32"/>
  <c r="D19" i="8"/>
  <c r="C31" i="32"/>
  <c r="C33" i="8"/>
  <c r="B19" i="12" s="1"/>
  <c r="J12" i="14" s="1"/>
  <c r="R12" i="14" s="1"/>
  <c r="E5" i="32"/>
  <c r="E7" i="8"/>
  <c r="C54" i="32"/>
  <c r="F49" i="32"/>
  <c r="F51" i="8"/>
  <c r="E21" i="12" s="1"/>
  <c r="M18" i="14" s="1"/>
  <c r="U18" i="14" s="1"/>
  <c r="C33" i="32"/>
  <c r="C35" i="8"/>
  <c r="J41" i="14"/>
  <c r="R41" i="14" s="1"/>
  <c r="C28" i="32"/>
  <c r="C30" i="8"/>
  <c r="E17" i="32"/>
  <c r="E19" i="8"/>
  <c r="C53" i="32"/>
  <c r="E11" i="32"/>
  <c r="E13" i="8"/>
  <c r="C39" i="32"/>
  <c r="C41" i="8"/>
  <c r="B25" i="13" s="1"/>
  <c r="C44" i="32"/>
  <c r="C46" i="8"/>
  <c r="B28" i="12" s="1"/>
  <c r="J19" i="14" s="1"/>
  <c r="R19" i="14" s="1"/>
  <c r="C41" i="32"/>
  <c r="C43" i="8"/>
  <c r="B14" i="12" s="1"/>
  <c r="J16" i="14" s="1"/>
  <c r="R16" i="14" s="1"/>
  <c r="C27" i="32"/>
  <c r="C29" i="8"/>
  <c r="E33" i="32"/>
  <c r="E35" i="8"/>
  <c r="F6" i="32"/>
  <c r="F8" i="8"/>
  <c r="C24" i="32"/>
  <c r="C26" i="8"/>
  <c r="E106" i="33"/>
  <c r="E108" i="10"/>
  <c r="C16" i="18" s="1"/>
  <c r="K36" i="14" s="1"/>
  <c r="F57" i="32"/>
  <c r="F59" i="8"/>
  <c r="C14" i="32"/>
  <c r="C16" i="8"/>
  <c r="C43" i="32"/>
  <c r="C45" i="8"/>
  <c r="B24" i="12" s="1"/>
  <c r="J20" i="14" s="1"/>
  <c r="R20" i="14" s="1"/>
  <c r="D5" i="32"/>
  <c r="D7" i="8"/>
  <c r="C16" i="32"/>
  <c r="C18" i="8"/>
  <c r="C42" i="32"/>
  <c r="C44" i="8"/>
  <c r="B15" i="12" s="1"/>
  <c r="J15" i="14" s="1"/>
  <c r="R15" i="14" s="1"/>
  <c r="F5" i="32"/>
  <c r="F7" i="8"/>
  <c r="M41" i="14"/>
  <c r="U41" i="14" s="1"/>
  <c r="F19" i="32"/>
  <c r="F21" i="8"/>
  <c r="E16" i="13" s="1"/>
  <c r="C56" i="32"/>
  <c r="C58" i="8"/>
  <c r="B29" i="13" s="1"/>
  <c r="C22" i="32"/>
  <c r="C24" i="8"/>
  <c r="B18" i="13" s="1"/>
  <c r="C40" i="32"/>
  <c r="C42" i="8"/>
  <c r="D11" i="32"/>
  <c r="D13" i="8"/>
  <c r="F33" i="32"/>
  <c r="F35" i="8"/>
  <c r="D60" i="8"/>
  <c r="C31" i="13" s="1"/>
  <c r="D58" i="32"/>
  <c r="V41" i="14"/>
  <c r="N46" i="14"/>
  <c r="D12" i="8"/>
  <c r="D10" i="32"/>
  <c r="C13" i="12"/>
  <c r="K9" i="14" s="1"/>
  <c r="B16" i="12" l="1"/>
  <c r="J10" i="14" s="1"/>
  <c r="R10" i="14" s="1"/>
  <c r="D6" i="32"/>
  <c r="D8" i="8"/>
  <c r="E57" i="32"/>
  <c r="E59" i="8"/>
  <c r="B27" i="12"/>
  <c r="J25" i="14" s="1"/>
  <c r="R25" i="14" s="1"/>
  <c r="B30" i="13"/>
  <c r="T36" i="14"/>
  <c r="C17" i="8"/>
  <c r="B13" i="13" s="1"/>
  <c r="C15" i="32"/>
  <c r="B12" i="13"/>
  <c r="B20" i="13"/>
  <c r="C12" i="8"/>
  <c r="B9" i="12" s="1"/>
  <c r="J5" i="14" s="1"/>
  <c r="R5" i="14" s="1"/>
  <c r="C10" i="32"/>
  <c r="C30" i="32"/>
  <c r="C32" i="8"/>
  <c r="B21" i="13" s="1"/>
  <c r="D22" i="12"/>
  <c r="L21" i="14" s="1"/>
  <c r="T21" i="14" s="1"/>
  <c r="E6" i="32"/>
  <c r="E8" i="8"/>
  <c r="D8" i="13" s="1"/>
  <c r="D17" i="8"/>
  <c r="C13" i="13" s="1"/>
  <c r="D15" i="32"/>
  <c r="B14" i="13"/>
  <c r="E30" i="13"/>
  <c r="E27" i="12"/>
  <c r="M25" i="14" s="1"/>
  <c r="U25" i="14" s="1"/>
  <c r="C19" i="32"/>
  <c r="C21" i="8"/>
  <c r="B16" i="13" s="1"/>
  <c r="F11" i="32"/>
  <c r="F13" i="8"/>
  <c r="V46" i="14"/>
  <c r="E8" i="13"/>
  <c r="C60" i="8"/>
  <c r="B31" i="13" s="1"/>
  <c r="C58" i="32"/>
  <c r="E17" i="8"/>
  <c r="D13" i="13" s="1"/>
  <c r="E15" i="32"/>
  <c r="C30" i="13"/>
  <c r="C27" i="12"/>
  <c r="K25" i="14" s="1"/>
  <c r="S25" i="14" s="1"/>
  <c r="C11" i="8"/>
  <c r="C9" i="32"/>
  <c r="F39" i="8"/>
  <c r="F37" i="32"/>
  <c r="F11" i="8"/>
  <c r="F9" i="32"/>
  <c r="C21" i="32"/>
  <c r="C23" i="8"/>
  <c r="B17" i="13" s="1"/>
  <c r="B19" i="13"/>
  <c r="E22" i="12"/>
  <c r="M21" i="14" s="1"/>
  <c r="U21" i="14" s="1"/>
  <c r="E39" i="32"/>
  <c r="E41" i="8"/>
  <c r="D25" i="13" s="1"/>
  <c r="D33" i="32"/>
  <c r="D35" i="8"/>
  <c r="C8" i="13"/>
  <c r="U36" i="14"/>
  <c r="D106" i="33"/>
  <c r="D108" i="10"/>
  <c r="B16" i="18" s="1"/>
  <c r="J36" i="14" s="1"/>
  <c r="D39" i="8"/>
  <c r="D37" i="32"/>
  <c r="D11" i="8"/>
  <c r="C10" i="13" s="1"/>
  <c r="D9" i="32"/>
  <c r="D49" i="32"/>
  <c r="D51" i="8"/>
  <c r="C21" i="12" s="1"/>
  <c r="K18" i="14" s="1"/>
  <c r="S18" i="14" s="1"/>
  <c r="S36" i="14"/>
  <c r="F12" i="8"/>
  <c r="F10" i="32"/>
  <c r="D39" i="32"/>
  <c r="D41" i="8"/>
  <c r="C25" i="13" s="1"/>
  <c r="E39" i="8"/>
  <c r="E37" i="32"/>
  <c r="E11" i="8"/>
  <c r="D10" i="13" s="1"/>
  <c r="E9" i="32"/>
  <c r="B22" i="12"/>
  <c r="J21" i="14" s="1"/>
  <c r="R21" i="14" s="1"/>
  <c r="B22" i="13"/>
  <c r="S9" i="14"/>
  <c r="B10" i="13" l="1"/>
  <c r="B20" i="12"/>
  <c r="J14" i="14" s="1"/>
  <c r="R14" i="14" s="1"/>
  <c r="B12" i="12"/>
  <c r="J8" i="14" s="1"/>
  <c r="R8" i="14" s="1"/>
  <c r="D45" i="32"/>
  <c r="D47" i="8"/>
  <c r="E10" i="13"/>
  <c r="F17" i="8"/>
  <c r="E13" i="13" s="1"/>
  <c r="F15" i="32"/>
  <c r="F60" i="8"/>
  <c r="E31" i="13" s="1"/>
  <c r="F58" i="32"/>
  <c r="C24" i="13"/>
  <c r="C23" i="12"/>
  <c r="K22" i="14" s="1"/>
  <c r="S22" i="14" s="1"/>
  <c r="B18" i="12"/>
  <c r="J13" i="14" s="1"/>
  <c r="R13" i="14" s="1"/>
  <c r="E24" i="13"/>
  <c r="E23" i="12"/>
  <c r="M22" i="14" s="1"/>
  <c r="U22" i="14" s="1"/>
  <c r="C22" i="12"/>
  <c r="K21" i="14" s="1"/>
  <c r="S21" i="14" s="1"/>
  <c r="R36" i="14"/>
  <c r="D24" i="13"/>
  <c r="D23" i="12"/>
  <c r="L22" i="14" s="1"/>
  <c r="T22" i="14" s="1"/>
  <c r="B11" i="12"/>
  <c r="J7" i="14" s="1"/>
  <c r="R7" i="14" s="1"/>
  <c r="C37" i="32"/>
  <c r="C39" i="8"/>
  <c r="C45" i="32"/>
  <c r="C47" i="8"/>
  <c r="D27" i="12"/>
  <c r="L25" i="14" s="1"/>
  <c r="T25" i="14" s="1"/>
  <c r="D30" i="13"/>
  <c r="B24" i="13" l="1"/>
  <c r="B23" i="12"/>
  <c r="J22" i="14" s="1"/>
  <c r="R22" i="14" s="1"/>
  <c r="B17" i="12"/>
  <c r="J17" i="14" s="1"/>
  <c r="R17" i="14" s="1"/>
  <c r="B26" i="13"/>
  <c r="C12" i="32" l="1"/>
  <c r="C14" i="8"/>
  <c r="B11" i="13" s="1"/>
  <c r="E12" i="32"/>
  <c r="E14" i="8"/>
  <c r="D11" i="13" s="1"/>
  <c r="F12" i="32"/>
  <c r="F14" i="8"/>
  <c r="E11" i="13" s="1"/>
  <c r="F51" i="32"/>
  <c r="F53" i="8"/>
  <c r="E51" i="32"/>
  <c r="E53" i="8"/>
  <c r="D51" i="32"/>
  <c r="D53" i="8"/>
  <c r="C51" i="32"/>
  <c r="C53" i="8"/>
  <c r="B27" i="13" s="1"/>
  <c r="D12" i="32"/>
  <c r="D14" i="8"/>
  <c r="C11" i="13" s="1"/>
  <c r="G105" i="33" l="1"/>
  <c r="G107" i="10"/>
  <c r="E7" i="24" s="1"/>
  <c r="E105" i="33"/>
  <c r="E107" i="10"/>
  <c r="C7" i="24" s="1"/>
  <c r="F105" i="33"/>
  <c r="F107" i="10"/>
  <c r="D7" i="24" s="1"/>
  <c r="D105" i="33"/>
  <c r="D107" i="10"/>
  <c r="B7" i="24" s="1"/>
  <c r="B15" i="18" l="1"/>
  <c r="B3" i="24"/>
  <c r="D15" i="18"/>
  <c r="D3" i="24"/>
  <c r="E15" i="18"/>
  <c r="E3" i="24"/>
  <c r="C15" i="18"/>
  <c r="C3" i="24"/>
  <c r="M42" i="14" l="1"/>
  <c r="E3" i="18"/>
  <c r="E4" i="24" s="1"/>
  <c r="L42" i="14"/>
  <c r="D3" i="18"/>
  <c r="D4" i="24" s="1"/>
  <c r="K42" i="14"/>
  <c r="C3" i="18"/>
  <c r="C4" i="24" s="1"/>
  <c r="J42" i="14"/>
  <c r="B3" i="18"/>
  <c r="B4" i="24" s="1"/>
  <c r="R42" i="14" l="1"/>
  <c r="J46" i="14"/>
  <c r="T42" i="14"/>
  <c r="L46" i="14"/>
  <c r="U42" i="14"/>
  <c r="M46" i="14"/>
  <c r="S42" i="14"/>
  <c r="K46" i="14"/>
  <c r="S46" i="14" l="1"/>
  <c r="U46" i="14"/>
  <c r="T46" i="14"/>
  <c r="R46" i="14"/>
  <c r="D14" i="32" l="1"/>
  <c r="D16" i="8"/>
  <c r="E43" i="32"/>
  <c r="E45" i="8"/>
  <c r="D24" i="12" s="1"/>
  <c r="L20" i="14" s="1"/>
  <c r="T20" i="14" s="1"/>
  <c r="E21" i="32"/>
  <c r="E23" i="8"/>
  <c r="D17" i="12" s="1"/>
  <c r="L17" i="14" s="1"/>
  <c r="T17" i="14" s="1"/>
  <c r="D48" i="32"/>
  <c r="D50" i="8"/>
  <c r="E25" i="32"/>
  <c r="E27" i="8"/>
  <c r="D24" i="32"/>
  <c r="D26" i="8"/>
  <c r="D43" i="32"/>
  <c r="D45" i="8"/>
  <c r="C24" i="12" s="1"/>
  <c r="K20" i="14" s="1"/>
  <c r="S20" i="14" s="1"/>
  <c r="E24" i="32"/>
  <c r="E26" i="8"/>
  <c r="D25" i="32"/>
  <c r="D27" i="8"/>
  <c r="E41" i="32"/>
  <c r="E43" i="8"/>
  <c r="D31" i="32"/>
  <c r="D33" i="8"/>
  <c r="E3" i="32"/>
  <c r="E5" i="8"/>
  <c r="D21" i="32"/>
  <c r="D23" i="8"/>
  <c r="C17" i="12" s="1"/>
  <c r="K17" i="14" s="1"/>
  <c r="S17" i="14" s="1"/>
  <c r="D44" i="32"/>
  <c r="D46" i="8"/>
  <c r="C28" i="12" s="1"/>
  <c r="K19" i="14" s="1"/>
  <c r="S19" i="14" s="1"/>
  <c r="E30" i="32"/>
  <c r="E32" i="8"/>
  <c r="E44" i="32"/>
  <c r="E46" i="8"/>
  <c r="D28" i="12" s="1"/>
  <c r="L19" i="14" s="1"/>
  <c r="T19" i="14" s="1"/>
  <c r="E48" i="32"/>
  <c r="E50" i="8"/>
  <c r="D30" i="32"/>
  <c r="D32" i="8"/>
  <c r="E40" i="32"/>
  <c r="E42" i="8"/>
  <c r="C21" i="13" l="1"/>
  <c r="E42" i="32"/>
  <c r="E44" i="8"/>
  <c r="D15" i="12" s="1"/>
  <c r="L15" i="14" s="1"/>
  <c r="T15" i="14" s="1"/>
  <c r="E16" i="32"/>
  <c r="E18" i="8"/>
  <c r="G3" i="32"/>
  <c r="G5" i="8"/>
  <c r="D42" i="32"/>
  <c r="D44" i="8"/>
  <c r="C15" i="12" s="1"/>
  <c r="K15" i="14" s="1"/>
  <c r="S15" i="14" s="1"/>
  <c r="D20" i="32"/>
  <c r="D22" i="8"/>
  <c r="C7" i="32"/>
  <c r="C9" i="8"/>
  <c r="E28" i="32"/>
  <c r="E30" i="8"/>
  <c r="D20" i="12" s="1"/>
  <c r="L14" i="14" s="1"/>
  <c r="T14" i="14" s="1"/>
  <c r="D28" i="32"/>
  <c r="D30" i="8"/>
  <c r="C20" i="12" s="1"/>
  <c r="K14" i="14" s="1"/>
  <c r="S14" i="14" s="1"/>
  <c r="E27" i="32"/>
  <c r="E29" i="8"/>
  <c r="F16" i="32"/>
  <c r="F18" i="8"/>
  <c r="F44" i="32"/>
  <c r="F46" i="8"/>
  <c r="E28" i="12" s="1"/>
  <c r="M19" i="14" s="1"/>
  <c r="U19" i="14" s="1"/>
  <c r="F21" i="32"/>
  <c r="F23" i="8"/>
  <c r="E17" i="12" s="1"/>
  <c r="M17" i="14" s="1"/>
  <c r="U17" i="14" s="1"/>
  <c r="G44" i="32"/>
  <c r="G46" i="8"/>
  <c r="F28" i="12" s="1"/>
  <c r="N19" i="14" s="1"/>
  <c r="V19" i="14" s="1"/>
  <c r="D27" i="32"/>
  <c r="D29" i="8"/>
  <c r="F14" i="32"/>
  <c r="F16" i="8"/>
  <c r="D26" i="13"/>
  <c r="D54" i="8"/>
  <c r="D52" i="32"/>
  <c r="D18" i="12"/>
  <c r="L13" i="14" s="1"/>
  <c r="T13" i="14" s="1"/>
  <c r="E20" i="32"/>
  <c r="E22" i="8"/>
  <c r="D22" i="32"/>
  <c r="D24" i="8"/>
  <c r="E14" i="32"/>
  <c r="E16" i="8"/>
  <c r="E56" i="32"/>
  <c r="E58" i="8"/>
  <c r="D29" i="13" s="1"/>
  <c r="E34" i="32"/>
  <c r="E36" i="8"/>
  <c r="D22" i="13" s="1"/>
  <c r="D47" i="32"/>
  <c r="D49" i="8"/>
  <c r="D56" i="32"/>
  <c r="D58" i="8"/>
  <c r="C29" i="13" s="1"/>
  <c r="G25" i="32"/>
  <c r="G27" i="8"/>
  <c r="F43" i="32"/>
  <c r="F45" i="8"/>
  <c r="E24" i="12" s="1"/>
  <c r="M20" i="14" s="1"/>
  <c r="U20" i="14" s="1"/>
  <c r="D29" i="32"/>
  <c r="D31" i="8"/>
  <c r="G43" i="32"/>
  <c r="G45" i="8"/>
  <c r="F24" i="12" s="1"/>
  <c r="N20" i="14" s="1"/>
  <c r="V20" i="14" s="1"/>
  <c r="D13" i="32"/>
  <c r="D15" i="8"/>
  <c r="C12" i="13" s="1"/>
  <c r="E13" i="32"/>
  <c r="E15" i="8"/>
  <c r="E47" i="32"/>
  <c r="E49" i="8"/>
  <c r="E22" i="32"/>
  <c r="E24" i="8"/>
  <c r="F25" i="32"/>
  <c r="F27" i="8"/>
  <c r="F31" i="32"/>
  <c r="F33" i="8"/>
  <c r="E55" i="8"/>
  <c r="E53" i="32"/>
  <c r="G21" i="32"/>
  <c r="G23" i="8"/>
  <c r="F17" i="12" s="1"/>
  <c r="N17" i="14" s="1"/>
  <c r="V17" i="14" s="1"/>
  <c r="D7" i="32"/>
  <c r="D9" i="8"/>
  <c r="E29" i="32"/>
  <c r="E31" i="8"/>
  <c r="D41" i="32"/>
  <c r="D43" i="8"/>
  <c r="D26" i="32"/>
  <c r="D28" i="8"/>
  <c r="F13" i="32"/>
  <c r="F15" i="8"/>
  <c r="F28" i="32"/>
  <c r="F30" i="8"/>
  <c r="D34" i="32"/>
  <c r="D36" i="8"/>
  <c r="C22" i="13" s="1"/>
  <c r="D4" i="32"/>
  <c r="D6" i="8"/>
  <c r="E26" i="32"/>
  <c r="E28" i="8"/>
  <c r="D19" i="13" s="1"/>
  <c r="G48" i="32"/>
  <c r="G50" i="8"/>
  <c r="D56" i="8"/>
  <c r="D54" i="32"/>
  <c r="D55" i="8"/>
  <c r="D53" i="32"/>
  <c r="E8" i="32"/>
  <c r="E10" i="8"/>
  <c r="E31" i="32"/>
  <c r="E33" i="8"/>
  <c r="D21" i="13" s="1"/>
  <c r="D16" i="32"/>
  <c r="D18" i="8"/>
  <c r="D40" i="32"/>
  <c r="D42" i="8"/>
  <c r="E7" i="32"/>
  <c r="E9" i="8"/>
  <c r="F48" i="32"/>
  <c r="F50" i="8"/>
  <c r="D9" i="13" l="1"/>
  <c r="C9" i="12"/>
  <c r="K5" i="14" s="1"/>
  <c r="S5" i="14" s="1"/>
  <c r="E12" i="13"/>
  <c r="D14" i="12"/>
  <c r="L16" i="14" s="1"/>
  <c r="T16" i="14" s="1"/>
  <c r="C19" i="12"/>
  <c r="K12" i="14" s="1"/>
  <c r="S12" i="14" s="1"/>
  <c r="C14" i="12"/>
  <c r="K16" i="14" s="1"/>
  <c r="S16" i="14" s="1"/>
  <c r="D19" i="12"/>
  <c r="L12" i="14" s="1"/>
  <c r="T12" i="14" s="1"/>
  <c r="F26" i="32"/>
  <c r="F28" i="8"/>
  <c r="C3" i="32"/>
  <c r="C5" i="8"/>
  <c r="G22" i="32"/>
  <c r="G24" i="8"/>
  <c r="G30" i="32"/>
  <c r="G32" i="8"/>
  <c r="G13" i="32"/>
  <c r="G15" i="8"/>
  <c r="G42" i="32"/>
  <c r="G44" i="8"/>
  <c r="F15" i="12" s="1"/>
  <c r="N15" i="14" s="1"/>
  <c r="V15" i="14" s="1"/>
  <c r="G29" i="32"/>
  <c r="G31" i="8"/>
  <c r="G16" i="32"/>
  <c r="G18" i="8"/>
  <c r="F22" i="32"/>
  <c r="F24" i="8"/>
  <c r="F30" i="32"/>
  <c r="F32" i="8"/>
  <c r="E21" i="13" s="1"/>
  <c r="G14" i="32"/>
  <c r="G16" i="8"/>
  <c r="F42" i="32"/>
  <c r="F44" i="8"/>
  <c r="E15" i="12" s="1"/>
  <c r="M15" i="14" s="1"/>
  <c r="U15" i="14" s="1"/>
  <c r="F29" i="32"/>
  <c r="F31" i="8"/>
  <c r="G8" i="32"/>
  <c r="G10" i="8"/>
  <c r="C4" i="32"/>
  <c r="C6" i="8"/>
  <c r="F47" i="32"/>
  <c r="F49" i="8"/>
  <c r="D3" i="32"/>
  <c r="D5" i="8"/>
  <c r="G40" i="32"/>
  <c r="G42" i="8"/>
  <c r="F27" i="32"/>
  <c r="F29" i="8"/>
  <c r="F24" i="32"/>
  <c r="F26" i="8"/>
  <c r="F40" i="32"/>
  <c r="F42" i="8"/>
  <c r="F8" i="32"/>
  <c r="F10" i="8"/>
  <c r="C26" i="13"/>
  <c r="D8" i="32"/>
  <c r="D10" i="8"/>
  <c r="C9" i="13" s="1"/>
  <c r="D12" i="13"/>
  <c r="C27" i="13"/>
  <c r="E4" i="32"/>
  <c r="E6" i="8"/>
  <c r="C20" i="13"/>
  <c r="E12" i="12"/>
  <c r="M8" i="14" s="1"/>
  <c r="U8" i="14" s="1"/>
  <c r="E14" i="13"/>
  <c r="C19" i="13"/>
  <c r="F7" i="32"/>
  <c r="F9" i="8"/>
  <c r="F34" i="32"/>
  <c r="F36" i="8"/>
  <c r="E22" i="13" s="1"/>
  <c r="G41" i="32"/>
  <c r="G43" i="8"/>
  <c r="G20" i="32"/>
  <c r="G22" i="8"/>
  <c r="C11" i="12"/>
  <c r="K7" i="14" s="1"/>
  <c r="S7" i="14" s="1"/>
  <c r="C18" i="12"/>
  <c r="K13" i="14" s="1"/>
  <c r="S13" i="14" s="1"/>
  <c r="G28" i="32"/>
  <c r="G30" i="8"/>
  <c r="G55" i="8"/>
  <c r="G53" i="32"/>
  <c r="G24" i="32"/>
  <c r="G26" i="8"/>
  <c r="E23" i="32"/>
  <c r="E25" i="8"/>
  <c r="D29" i="12" s="1"/>
  <c r="L26" i="14" s="1"/>
  <c r="T26" i="14" s="1"/>
  <c r="F41" i="32"/>
  <c r="F43" i="8"/>
  <c r="F20" i="32"/>
  <c r="F22" i="8"/>
  <c r="C8" i="32"/>
  <c r="C10" i="8"/>
  <c r="B9" i="13" s="1"/>
  <c r="E56" i="8"/>
  <c r="D9" i="12" s="1"/>
  <c r="L5" i="14" s="1"/>
  <c r="T5" i="14" s="1"/>
  <c r="E54" i="32"/>
  <c r="D20" i="13"/>
  <c r="C16" i="12"/>
  <c r="K10" i="14" s="1"/>
  <c r="S10" i="14" s="1"/>
  <c r="C17" i="13"/>
  <c r="D12" i="12"/>
  <c r="L8" i="14" s="1"/>
  <c r="T8" i="14" s="1"/>
  <c r="D14" i="13"/>
  <c r="F3" i="32"/>
  <c r="F5" i="8"/>
  <c r="F56" i="32"/>
  <c r="F58" i="8"/>
  <c r="E29" i="13" s="1"/>
  <c r="G27" i="32"/>
  <c r="G29" i="8"/>
  <c r="G31" i="32"/>
  <c r="G33" i="8"/>
  <c r="D23" i="32"/>
  <c r="D25" i="8"/>
  <c r="C29" i="12" s="1"/>
  <c r="K26" i="14" s="1"/>
  <c r="S26" i="14" s="1"/>
  <c r="G47" i="32"/>
  <c r="G49" i="8"/>
  <c r="G26" i="32"/>
  <c r="G28" i="8"/>
  <c r="G56" i="32"/>
  <c r="G58" i="8"/>
  <c r="F29" i="13" s="1"/>
  <c r="G7" i="32"/>
  <c r="G9" i="8"/>
  <c r="C12" i="12"/>
  <c r="K8" i="14" s="1"/>
  <c r="S8" i="14" s="1"/>
  <c r="C14" i="13"/>
  <c r="D16" i="12"/>
  <c r="L10" i="14" s="1"/>
  <c r="T10" i="14" s="1"/>
  <c r="D17" i="13"/>
  <c r="F54" i="8"/>
  <c r="F52" i="32"/>
  <c r="F55" i="8"/>
  <c r="F53" i="32"/>
  <c r="D11" i="12"/>
  <c r="L7" i="14" s="1"/>
  <c r="T7" i="14" s="1"/>
  <c r="E54" i="8"/>
  <c r="D8" i="12" s="1"/>
  <c r="L4" i="14" s="1"/>
  <c r="E52" i="32"/>
  <c r="E14" i="12" l="1"/>
  <c r="M16" i="14" s="1"/>
  <c r="U16" i="14" s="1"/>
  <c r="E20" i="13"/>
  <c r="C10" i="12"/>
  <c r="K6" i="14" s="1"/>
  <c r="S6" i="14" s="1"/>
  <c r="F9" i="13"/>
  <c r="E9" i="13"/>
  <c r="B10" i="12"/>
  <c r="J6" i="14" s="1"/>
  <c r="R6" i="14" s="1"/>
  <c r="C18" i="13"/>
  <c r="E26" i="13"/>
  <c r="E20" i="12"/>
  <c r="M14" i="14" s="1"/>
  <c r="U14" i="14" s="1"/>
  <c r="F20" i="13"/>
  <c r="F12" i="13"/>
  <c r="D18" i="13"/>
  <c r="T4" i="14"/>
  <c r="F21" i="13"/>
  <c r="F19" i="12"/>
  <c r="N12" i="14" s="1"/>
  <c r="V12" i="14" s="1"/>
  <c r="G4" i="32"/>
  <c r="G6" i="8"/>
  <c r="F16" i="12"/>
  <c r="N10" i="14" s="1"/>
  <c r="V10" i="14" s="1"/>
  <c r="F17" i="13"/>
  <c r="F12" i="12"/>
  <c r="N8" i="14" s="1"/>
  <c r="V8" i="14" s="1"/>
  <c r="F14" i="13"/>
  <c r="G23" i="32"/>
  <c r="G25" i="8"/>
  <c r="F29" i="12" s="1"/>
  <c r="N26" i="14" s="1"/>
  <c r="V26" i="14" s="1"/>
  <c r="E18" i="12"/>
  <c r="M13" i="14" s="1"/>
  <c r="U13" i="14" s="1"/>
  <c r="E19" i="13"/>
  <c r="F11" i="12"/>
  <c r="N7" i="14" s="1"/>
  <c r="V7" i="14" s="1"/>
  <c r="C7" i="13"/>
  <c r="C8" i="12"/>
  <c r="K4" i="14" s="1"/>
  <c r="D2" i="8"/>
  <c r="F23" i="32"/>
  <c r="F25" i="8"/>
  <c r="E29" i="12" s="1"/>
  <c r="M26" i="14" s="1"/>
  <c r="U26" i="14" s="1"/>
  <c r="F4" i="32"/>
  <c r="F6" i="8"/>
  <c r="E10" i="12" s="1"/>
  <c r="M6" i="14" s="1"/>
  <c r="U6" i="14" s="1"/>
  <c r="E16" i="12"/>
  <c r="M10" i="14" s="1"/>
  <c r="U10" i="14" s="1"/>
  <c r="E17" i="13"/>
  <c r="F14" i="12"/>
  <c r="N16" i="14" s="1"/>
  <c r="V16" i="14" s="1"/>
  <c r="D27" i="13"/>
  <c r="G56" i="8"/>
  <c r="F9" i="12" s="1"/>
  <c r="N5" i="14" s="1"/>
  <c r="V5" i="14" s="1"/>
  <c r="G54" i="32"/>
  <c r="G54" i="8"/>
  <c r="F8" i="12" s="1"/>
  <c r="N4" i="14" s="1"/>
  <c r="G52" i="32"/>
  <c r="B7" i="13"/>
  <c r="C2" i="8"/>
  <c r="B8" i="12"/>
  <c r="J4" i="14" s="1"/>
  <c r="F56" i="8"/>
  <c r="E9" i="12" s="1"/>
  <c r="M5" i="14" s="1"/>
  <c r="U5" i="14" s="1"/>
  <c r="F54" i="32"/>
  <c r="F20" i="12"/>
  <c r="N14" i="14" s="1"/>
  <c r="V14" i="14" s="1"/>
  <c r="E8" i="12"/>
  <c r="M4" i="14" s="1"/>
  <c r="F18" i="12"/>
  <c r="N13" i="14" s="1"/>
  <c r="V13" i="14" s="1"/>
  <c r="F19" i="13"/>
  <c r="D10" i="12"/>
  <c r="L6" i="14" s="1"/>
  <c r="T6" i="14" s="1"/>
  <c r="D7" i="13"/>
  <c r="E2" i="8"/>
  <c r="F26" i="13"/>
  <c r="E18" i="13"/>
  <c r="E11" i="12"/>
  <c r="M7" i="14" s="1"/>
  <c r="U7" i="14" s="1"/>
  <c r="E19" i="12"/>
  <c r="M12" i="14" s="1"/>
  <c r="U12" i="14" s="1"/>
  <c r="F2" i="8" l="1"/>
  <c r="E3" i="13" s="1"/>
  <c r="E27" i="13"/>
  <c r="F18" i="13"/>
  <c r="F10" i="12"/>
  <c r="N6" i="14" s="1"/>
  <c r="V6" i="14" s="1"/>
  <c r="F7" i="13"/>
  <c r="G2" i="8"/>
  <c r="F27" i="13"/>
  <c r="V4" i="14"/>
  <c r="J27" i="14"/>
  <c r="R4" i="14"/>
  <c r="C3" i="13"/>
  <c r="C4" i="13" s="1"/>
  <c r="C3" i="12"/>
  <c r="C4" i="12" s="1"/>
  <c r="S4" i="14"/>
  <c r="K27" i="14"/>
  <c r="B3" i="13"/>
  <c r="B4" i="13" s="1"/>
  <c r="B3" i="12"/>
  <c r="E7" i="13"/>
  <c r="L27" i="14"/>
  <c r="D3" i="13"/>
  <c r="D4" i="13" s="1"/>
  <c r="D3" i="12"/>
  <c r="D4" i="12" s="1"/>
  <c r="M27" i="14"/>
  <c r="U4" i="14"/>
  <c r="E3" i="12" l="1"/>
  <c r="E4" i="12" s="1"/>
  <c r="E4" i="13"/>
  <c r="R26" i="14"/>
  <c r="B4" i="12"/>
  <c r="T27" i="14"/>
  <c r="T12" i="19" s="1"/>
  <c r="T13" i="19" s="1"/>
  <c r="L13" i="19" s="1"/>
  <c r="L3" i="14"/>
  <c r="T3" i="14" s="1"/>
  <c r="T3" i="19" s="1"/>
  <c r="L12" i="19"/>
  <c r="D6" i="22" s="1"/>
  <c r="H26" i="23" s="1"/>
  <c r="U27" i="14"/>
  <c r="U12" i="19" s="1"/>
  <c r="U13" i="19" s="1"/>
  <c r="M13" i="19" s="1"/>
  <c r="M3" i="14"/>
  <c r="U3" i="14" s="1"/>
  <c r="U3" i="19" s="1"/>
  <c r="M12" i="19"/>
  <c r="E6" i="22" s="1"/>
  <c r="H27" i="23" s="1"/>
  <c r="F3" i="13"/>
  <c r="F4" i="13" s="1"/>
  <c r="F3" i="12"/>
  <c r="F4" i="12" s="1"/>
  <c r="R27" i="14"/>
  <c r="R12" i="19" s="1"/>
  <c r="R13" i="19" s="1"/>
  <c r="J13" i="19" s="1"/>
  <c r="J3" i="14"/>
  <c r="R3" i="14" s="1"/>
  <c r="R3" i="19" s="1"/>
  <c r="J12" i="19"/>
  <c r="B6" i="22" s="1"/>
  <c r="H24" i="23" s="1"/>
  <c r="N27" i="14"/>
  <c r="K3" i="14"/>
  <c r="S3" i="14" s="1"/>
  <c r="S3" i="19" s="1"/>
  <c r="S27" i="14"/>
  <c r="S12" i="19" s="1"/>
  <c r="S13" i="19" s="1"/>
  <c r="K13" i="19" s="1"/>
  <c r="K12" i="19"/>
  <c r="C6" i="22" s="1"/>
  <c r="H25" i="23" s="1"/>
  <c r="G27" i="23" l="1"/>
  <c r="F27" i="23"/>
  <c r="C27" i="23"/>
  <c r="D27" i="23"/>
  <c r="E27" i="23"/>
  <c r="N3" i="14"/>
  <c r="V27" i="14"/>
  <c r="V12" i="19" s="1"/>
  <c r="V13" i="19" s="1"/>
  <c r="N13" i="19" s="1"/>
  <c r="N12" i="19"/>
  <c r="F6" i="22" s="1"/>
  <c r="H28" i="23" s="1"/>
  <c r="D35" i="23" s="1"/>
  <c r="F26" i="23"/>
  <c r="G26" i="23"/>
  <c r="E26" i="23"/>
  <c r="D26" i="23"/>
  <c r="C26" i="23"/>
  <c r="S4" i="19"/>
  <c r="K4" i="19" s="1"/>
  <c r="K3" i="19"/>
  <c r="J3" i="19"/>
  <c r="R4" i="19"/>
  <c r="J4" i="19" s="1"/>
  <c r="T4" i="19"/>
  <c r="L4" i="19" s="1"/>
  <c r="L3" i="19"/>
  <c r="U4" i="19"/>
  <c r="M4" i="19" s="1"/>
  <c r="M3" i="19"/>
  <c r="C24" i="23"/>
  <c r="F24" i="23"/>
  <c r="D24" i="23"/>
  <c r="E24" i="23"/>
  <c r="G24" i="23"/>
  <c r="F25" i="23"/>
  <c r="E25" i="23"/>
  <c r="D25" i="23"/>
  <c r="G25" i="23"/>
  <c r="C25" i="23"/>
  <c r="V3" i="14" l="1"/>
  <c r="V3" i="19" s="1"/>
  <c r="G35" i="23"/>
  <c r="F35" i="23"/>
  <c r="C35" i="23"/>
  <c r="E35" i="23"/>
  <c r="H35" i="23"/>
  <c r="G28" i="23"/>
  <c r="E34" i="23" s="1"/>
  <c r="C28" i="23"/>
  <c r="F30" i="23" s="1"/>
  <c r="E28" i="23"/>
  <c r="E32" i="23" s="1"/>
  <c r="D28" i="23"/>
  <c r="G31" i="23" s="1"/>
  <c r="F28" i="23"/>
  <c r="C33" i="23" s="1"/>
  <c r="N3" i="19" l="1"/>
  <c r="V4" i="19"/>
  <c r="N4" i="19" s="1"/>
  <c r="D32" i="23"/>
  <c r="F32" i="23"/>
  <c r="C32" i="23"/>
  <c r="H33" i="23"/>
  <c r="F31" i="23"/>
  <c r="E31" i="23"/>
  <c r="D33" i="23"/>
  <c r="E33" i="23"/>
  <c r="H32" i="23"/>
  <c r="D34" i="23"/>
  <c r="G32" i="23"/>
  <c r="D31" i="23"/>
  <c r="D30" i="23"/>
  <c r="H34" i="23"/>
  <c r="G34" i="23"/>
  <c r="C30" i="23"/>
  <c r="C31" i="23"/>
  <c r="E30" i="23"/>
  <c r="G33" i="23"/>
  <c r="H31" i="23"/>
  <c r="C34" i="23"/>
  <c r="H30" i="23"/>
  <c r="F34" i="23"/>
  <c r="F33" i="23"/>
  <c r="G30" i="23"/>
  <c r="D3" i="23" l="1"/>
  <c r="K47" i="14" s="1"/>
  <c r="S47" i="14" s="1"/>
  <c r="H3" i="23"/>
  <c r="O47" i="14" s="1"/>
  <c r="F3" i="23"/>
  <c r="M47" i="14" s="1"/>
  <c r="U47" i="14" s="1"/>
  <c r="G3" i="23"/>
  <c r="N47" i="14" s="1"/>
  <c r="N30" i="14" s="1"/>
  <c r="V30" i="14" s="1"/>
  <c r="E3" i="23"/>
  <c r="L47" i="14" s="1"/>
  <c r="L30" i="14" s="1"/>
  <c r="T30" i="14" s="1"/>
  <c r="C3" i="23"/>
  <c r="J47" i="14" s="1"/>
  <c r="J50" i="14" s="1"/>
  <c r="R50" i="14" s="1"/>
  <c r="W47" i="14" l="1"/>
  <c r="O50" i="14"/>
  <c r="W50" i="14" s="1"/>
  <c r="O30" i="14"/>
  <c r="W30" i="14" s="1"/>
  <c r="K50" i="14"/>
  <c r="S50" i="14" s="1"/>
  <c r="K30" i="14"/>
  <c r="S30" i="14" s="1"/>
  <c r="S9" i="19" s="1"/>
  <c r="M50" i="14"/>
  <c r="U50" i="14" s="1"/>
  <c r="M30" i="14"/>
  <c r="U30" i="14" s="1"/>
  <c r="U9" i="19" s="1"/>
  <c r="T47" i="14"/>
  <c r="L50" i="14"/>
  <c r="T50" i="14" s="1"/>
  <c r="N50" i="14"/>
  <c r="V50" i="14" s="1"/>
  <c r="V47" i="14"/>
  <c r="R47" i="14"/>
  <c r="J30" i="14"/>
  <c r="R30" i="14" s="1"/>
  <c r="R6" i="19" s="1"/>
  <c r="T6" i="19"/>
  <c r="T9" i="19"/>
  <c r="V9" i="19"/>
  <c r="V6" i="19"/>
  <c r="W6" i="19" l="1"/>
  <c r="W9" i="19"/>
  <c r="S6" i="19"/>
  <c r="S7" i="19" s="1"/>
  <c r="K7" i="19" s="1"/>
  <c r="U6" i="19"/>
  <c r="M6" i="19" s="1"/>
  <c r="R9" i="19"/>
  <c r="J9" i="19" s="1"/>
  <c r="V15" i="19"/>
  <c r="V16" i="19" s="1"/>
  <c r="N16" i="19" s="1"/>
  <c r="V10" i="19"/>
  <c r="N10" i="19" s="1"/>
  <c r="N9" i="19"/>
  <c r="N15" i="19" s="1"/>
  <c r="T7" i="19"/>
  <c r="L7" i="19" s="1"/>
  <c r="L6" i="19"/>
  <c r="L9" i="19"/>
  <c r="L15" i="19" s="1"/>
  <c r="T15" i="19"/>
  <c r="T16" i="19" s="1"/>
  <c r="L16" i="19" s="1"/>
  <c r="T10" i="19"/>
  <c r="L10" i="19" s="1"/>
  <c r="R7" i="19"/>
  <c r="J7" i="19" s="1"/>
  <c r="J6" i="19"/>
  <c r="M9" i="19"/>
  <c r="M15" i="19" s="1"/>
  <c r="U10" i="19"/>
  <c r="M10" i="19" s="1"/>
  <c r="U15" i="19"/>
  <c r="U16" i="19" s="1"/>
  <c r="M16" i="19" s="1"/>
  <c r="V7" i="19"/>
  <c r="N7" i="19" s="1"/>
  <c r="N6" i="19"/>
  <c r="K9" i="19"/>
  <c r="K15" i="19" s="1"/>
  <c r="S10" i="19"/>
  <c r="K10" i="19" s="1"/>
  <c r="S15" i="19"/>
  <c r="S16" i="19" s="1"/>
  <c r="K16" i="19" s="1"/>
  <c r="W15" i="19" l="1"/>
  <c r="W16" i="19" s="1"/>
  <c r="O16" i="19" s="1"/>
  <c r="O9" i="19"/>
  <c r="O15" i="19" s="1"/>
  <c r="W10" i="19"/>
  <c r="O10" i="19" s="1"/>
  <c r="O6" i="19"/>
  <c r="W7" i="19"/>
  <c r="O7" i="19" s="1"/>
  <c r="K6" i="19"/>
  <c r="R15" i="19"/>
  <c r="R16" i="19" s="1"/>
  <c r="J16" i="19" s="1"/>
  <c r="U7" i="19"/>
  <c r="M7" i="19" s="1"/>
  <c r="R10" i="19"/>
  <c r="J10" i="19" s="1"/>
  <c r="K18" i="19"/>
  <c r="J18" i="19"/>
  <c r="L18" i="19"/>
  <c r="M18" i="19"/>
  <c r="J15" i="19"/>
  <c r="N18" i="19"/>
  <c r="O18" i="19" l="1"/>
  <c r="W18" i="19" s="1"/>
  <c r="W19" i="19" s="1"/>
  <c r="O19" i="19" s="1"/>
  <c r="U18" i="19"/>
  <c r="U19" i="19" s="1"/>
  <c r="M19" i="19" s="1"/>
  <c r="M21" i="19"/>
  <c r="U21" i="19" s="1"/>
  <c r="J21" i="19"/>
  <c r="R21" i="19" s="1"/>
  <c r="R22" i="19" s="1"/>
  <c r="J22" i="19" s="1"/>
  <c r="R18" i="19"/>
  <c r="R19" i="19" s="1"/>
  <c r="J19" i="19" s="1"/>
  <c r="V18" i="19"/>
  <c r="V19" i="19" s="1"/>
  <c r="N19" i="19" s="1"/>
  <c r="N21" i="19"/>
  <c r="V21" i="19" s="1"/>
  <c r="L21" i="19"/>
  <c r="T21" i="19" s="1"/>
  <c r="T18" i="19"/>
  <c r="T19" i="19" s="1"/>
  <c r="L19" i="19" s="1"/>
  <c r="S18" i="19"/>
  <c r="S19" i="19" s="1"/>
  <c r="K19" i="19" s="1"/>
  <c r="K21" i="19"/>
  <c r="S21" i="19" s="1"/>
  <c r="O21" i="19" l="1"/>
  <c r="W21" i="19" s="1"/>
  <c r="W27" i="19" s="1"/>
  <c r="O27" i="19" s="1"/>
  <c r="T27" i="19"/>
  <c r="L27" i="19" s="1"/>
  <c r="T22" i="19"/>
  <c r="V22" i="19"/>
  <c r="V27" i="19"/>
  <c r="N27" i="19" s="1"/>
  <c r="S22" i="19"/>
  <c r="S27" i="19"/>
  <c r="K27" i="19" s="1"/>
  <c r="U22" i="19"/>
  <c r="U27" i="19"/>
  <c r="M27" i="19" s="1"/>
  <c r="W30" i="19" l="1"/>
  <c r="O30" i="19" s="1"/>
  <c r="W22" i="19"/>
  <c r="O22" i="19" s="1"/>
  <c r="U28" i="19"/>
  <c r="M28" i="19" s="1"/>
  <c r="V30" i="19"/>
  <c r="N30" i="19" s="1"/>
  <c r="M22" i="19"/>
  <c r="N22" i="19"/>
  <c r="V28" i="19"/>
  <c r="N28" i="19" s="1"/>
  <c r="K22" i="19"/>
  <c r="S28" i="19"/>
  <c r="K28" i="19" s="1"/>
  <c r="T28" i="19"/>
  <c r="L28" i="19" s="1"/>
  <c r="L22" i="19"/>
  <c r="W28" i="19" l="1"/>
  <c r="O28"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<sst xmlns="http://schemas.openxmlformats.org/spreadsheetml/2006/main" count="1641" uniqueCount="298">
  <si>
    <t>Earnings level</t>
  </si>
  <si>
    <t>PAYE income tax</t>
  </si>
  <si>
    <t>NICs</t>
  </si>
  <si>
    <t>2023-24</t>
  </si>
  <si>
    <t>2024-25</t>
  </si>
  <si>
    <t>2025-26</t>
  </si>
  <si>
    <t>2026-27</t>
  </si>
  <si>
    <t>2027-28</t>
  </si>
  <si>
    <t>Mixed income</t>
  </si>
  <si>
    <t>SA income tax</t>
  </si>
  <si>
    <t>Employment level</t>
  </si>
  <si>
    <t>Nominal consumption</t>
  </si>
  <si>
    <t>VAT</t>
  </si>
  <si>
    <t>Real consumption</t>
  </si>
  <si>
    <t>Alcohol duties</t>
  </si>
  <si>
    <t>Fuel duties</t>
  </si>
  <si>
    <t>Non-oil, non-financial profits</t>
  </si>
  <si>
    <t>Onshore corporation tax</t>
  </si>
  <si>
    <t>Private non-financial corporations' GFCF</t>
  </si>
  <si>
    <t>Tax/spend</t>
  </si>
  <si>
    <t>Real GDP</t>
  </si>
  <si>
    <t>Air passenger duty</t>
  </si>
  <si>
    <t>Non-seasonally adjusted nominal GDP</t>
  </si>
  <si>
    <t>Equity prices</t>
  </si>
  <si>
    <t>Inheritance tax</t>
  </si>
  <si>
    <t>Stamp taxes</t>
  </si>
  <si>
    <t>Capital gains tax</t>
  </si>
  <si>
    <t>Insurance premium tax</t>
  </si>
  <si>
    <t>House prices</t>
  </si>
  <si>
    <t>Property transactions</t>
  </si>
  <si>
    <t>Oil price ($10 per barrel change)</t>
  </si>
  <si>
    <t>Offshore corporation tax</t>
  </si>
  <si>
    <t>Notes</t>
  </si>
  <si>
    <t>Applied to financial year changes in mixed income.</t>
  </si>
  <si>
    <t>Applied to financial year changes in the level of employment.</t>
  </si>
  <si>
    <t>Applied to calendar year changes in the level of nominal consumption.</t>
  </si>
  <si>
    <t>Applied to financial year changes in the level of real consumption.</t>
  </si>
  <si>
    <t>Applied to calendar year changes in the level of non-oil, non-financial profits.</t>
  </si>
  <si>
    <t>Applied to financial year changes in the level of private non-financial corporations' GFCF.</t>
  </si>
  <si>
    <t>Applied to financial year changes in the level of real GDP.</t>
  </si>
  <si>
    <t>Applied to financial year changes in the level of non-seasonally adjusted nominal GDP.</t>
  </si>
  <si>
    <t>Applied to financial year changes in the level of equity prices.</t>
  </si>
  <si>
    <t>Applied to financial year changes in the level of average house prices.</t>
  </si>
  <si>
    <t>Applied to financial year changes in the level of property transactions.</t>
  </si>
  <si>
    <t>Applied to financial year changes in the level of Brent crude oil prices.</t>
  </si>
  <si>
    <t>Gas price (pence per therm)</t>
  </si>
  <si>
    <t>Energy profits levy</t>
  </si>
  <si>
    <t>Electricity generators levy</t>
  </si>
  <si>
    <t>Effect of a 1 per cent increase (unless otherwise stated)</t>
  </si>
  <si>
    <t>Gas price (10 per cent increase in price)</t>
  </si>
  <si>
    <t>Applied to financial year changes in the level of natural gas.</t>
  </si>
  <si>
    <t>Dollar-sterling exchange rate</t>
  </si>
  <si>
    <t>RPI</t>
  </si>
  <si>
    <t>Tobacco duties</t>
  </si>
  <si>
    <t>Vehicle excise duty</t>
  </si>
  <si>
    <t>Climate change levy</t>
  </si>
  <si>
    <t>Applied to the change in the OBR's forecast for the quarter 2 year-on-year change in RPI.</t>
  </si>
  <si>
    <t>CPI</t>
  </si>
  <si>
    <t>Applied to financial year changes in CPI.</t>
  </si>
  <si>
    <t>Applied to financial year changes in CPI. Currently set to zero due to the freeze in thresholds until 2027-28.</t>
  </si>
  <si>
    <t>Bank Rate</t>
  </si>
  <si>
    <t>Interest and dividend receipts</t>
  </si>
  <si>
    <t>Applied to financial year changes in Bank Rate.</t>
  </si>
  <si>
    <t>Deposit rate</t>
  </si>
  <si>
    <t>Applied to financial year changes in the deposit rate.</t>
  </si>
  <si>
    <t>Applied to financial year changes in earnings level. Only applies to average changes - does not take into account changes in earnings distribution.</t>
  </si>
  <si>
    <t>Year</t>
  </si>
  <si>
    <t>Disability benefits</t>
  </si>
  <si>
    <t>Employment and support allowances</t>
  </si>
  <si>
    <t>State pensions</t>
  </si>
  <si>
    <t>Additional pensions</t>
  </si>
  <si>
    <t>Working age benefits</t>
  </si>
  <si>
    <t>Other benefits</t>
  </si>
  <si>
    <t>Universal credit</t>
  </si>
  <si>
    <t>CPI 3 per cent cap</t>
  </si>
  <si>
    <t>Average earnings</t>
  </si>
  <si>
    <t>Unfunded public sector pensions</t>
  </si>
  <si>
    <t>Triple lock</t>
  </si>
  <si>
    <t>Unemployment (100,000 change)</t>
  </si>
  <si>
    <t>Employment (100,000 change)</t>
  </si>
  <si>
    <t>Nominal GDP</t>
  </si>
  <si>
    <t>Locally financed capital expenditure</t>
  </si>
  <si>
    <t>Public corporations' capital expenditure</t>
  </si>
  <si>
    <t>Index (2008Q1 = 100)</t>
  </si>
  <si>
    <t>£ billion</t>
  </si>
  <si>
    <t>Employment</t>
  </si>
  <si>
    <t>000s</t>
  </si>
  <si>
    <t>Nominal consumer spending</t>
  </si>
  <si>
    <t>Real consumer spending</t>
  </si>
  <si>
    <t>Oil price</t>
  </si>
  <si>
    <t>$/barrel</t>
  </si>
  <si>
    <t>Gas price</t>
  </si>
  <si>
    <t>p/therm</t>
  </si>
  <si>
    <t>Dollar/sterling exchange rate</t>
  </si>
  <si>
    <t>RPI inflation</t>
  </si>
  <si>
    <t>CPI inflation</t>
  </si>
  <si>
    <t>March-centred GDP</t>
  </si>
  <si>
    <t>Q2</t>
  </si>
  <si>
    <t>Average earnings growth</t>
  </si>
  <si>
    <t>Q3</t>
  </si>
  <si>
    <t>Calendar year nominal GDP</t>
  </si>
  <si>
    <t>RPI index</t>
  </si>
  <si>
    <t>Scenario inputs (per cent differences unless otherwise stated)</t>
  </si>
  <si>
    <t>Difference in rate</t>
  </si>
  <si>
    <t>2022-23</t>
  </si>
  <si>
    <t>Scenario</t>
  </si>
  <si>
    <t>Difference in price</t>
  </si>
  <si>
    <t>Q2 average earnings growth</t>
  </si>
  <si>
    <t>Q3 average earnings growth</t>
  </si>
  <si>
    <t>Q3 CPI inflation</t>
  </si>
  <si>
    <t>Q2 RPI index</t>
  </si>
  <si>
    <t>Calculated: per cent difference in</t>
  </si>
  <si>
    <t>Q2 RPI inflation</t>
  </si>
  <si>
    <t>Calculated</t>
  </si>
  <si>
    <t>Q2 RPI</t>
  </si>
  <si>
    <t>Changes in determinants for receipts RR</t>
  </si>
  <si>
    <t>Total effects</t>
  </si>
  <si>
    <t>Receipts ready-reckoner</t>
  </si>
  <si>
    <t>Effects lagged a year, as national accounts SA income tax is cash-based and tax on profits income is paid the following year</t>
  </si>
  <si>
    <t>Effects lagged a year, as national accounts SA income tax is cash-based and tax profits income is paid the following year</t>
  </si>
  <si>
    <t>Average RPI</t>
  </si>
  <si>
    <t>CPI index</t>
  </si>
  <si>
    <t>Changes in determinants for spending RR</t>
  </si>
  <si>
    <t>Q3 CPI inflation with 0 floor</t>
  </si>
  <si>
    <t>CPI inflation with 0 floor</t>
  </si>
  <si>
    <t>Q3 CPI (no floor)</t>
  </si>
  <si>
    <t>Q3 CPI for benefits (zero floor)</t>
  </si>
  <si>
    <t>Q3 CPI (3 per cent cap)</t>
  </si>
  <si>
    <t>Q3 CPI inflation with 3pc cap</t>
  </si>
  <si>
    <t>CPI inflation with 3pc cap</t>
  </si>
  <si>
    <t>FY</t>
  </si>
  <si>
    <t>FY average earnings growth</t>
  </si>
  <si>
    <t>Calculated: difference in rate</t>
  </si>
  <si>
    <t>Unemployment</t>
  </si>
  <si>
    <t>Difference in</t>
  </si>
  <si>
    <t>Millions</t>
  </si>
  <si>
    <t>Unemployment (millions)</t>
  </si>
  <si>
    <t>Calculated: difference in</t>
  </si>
  <si>
    <t>Employment (millions)</t>
  </si>
  <si>
    <t>Q3 average earnings</t>
  </si>
  <si>
    <t>Q3 CPI</t>
  </si>
  <si>
    <t>FY average earnings</t>
  </si>
  <si>
    <t>Primary spending</t>
  </si>
  <si>
    <t>Primary spending ready-reckoner</t>
  </si>
  <si>
    <t>Total effect</t>
  </si>
  <si>
    <t>Public sector current receipts</t>
  </si>
  <si>
    <t>o/w primary receipts</t>
  </si>
  <si>
    <t>o/w interest receipts</t>
  </si>
  <si>
    <t>Baseline</t>
  </si>
  <si>
    <t>Business rates</t>
  </si>
  <si>
    <t>Electricity generator levy</t>
  </si>
  <si>
    <t>Other non-interest and dividend receipts</t>
  </si>
  <si>
    <t>Primary receipts</t>
  </si>
  <si>
    <t>Changes</t>
  </si>
  <si>
    <t>Total managed expenditure</t>
  </si>
  <si>
    <t>PSCE in RDEL</t>
  </si>
  <si>
    <t>Welfare spending</t>
  </si>
  <si>
    <t>Locally financed current expenditure</t>
  </si>
  <si>
    <t>General government depreciation</t>
  </si>
  <si>
    <t>PSGI in CDEL</t>
  </si>
  <si>
    <t>Scottish Government current spending</t>
  </si>
  <si>
    <t>Scottish Government capital spending</t>
  </si>
  <si>
    <t>Other capital expenditure</t>
  </si>
  <si>
    <t>Student loans capital expenditure</t>
  </si>
  <si>
    <t>Memo: public sector current expenditure</t>
  </si>
  <si>
    <t>Memo: public sector gross investment</t>
  </si>
  <si>
    <t>Memo: less public sector depreciation</t>
  </si>
  <si>
    <t>Memo: public sector net investment</t>
  </si>
  <si>
    <t>Other current primary expenditure</t>
  </si>
  <si>
    <t>Central government debt interest (net of APF)</t>
  </si>
  <si>
    <t>Public corporations' debt interest</t>
  </si>
  <si>
    <t>Public sector net borrowing (£ billion)</t>
  </si>
  <si>
    <t>Public sector net borrowing (per cent of GDP)</t>
  </si>
  <si>
    <t>Memo: FY nominal GDP (£ billion)</t>
  </si>
  <si>
    <t>Memo: March-centred nominal GDP (£ billion)</t>
  </si>
  <si>
    <t>Primary deficit (£ billion)</t>
  </si>
  <si>
    <t>Primary deficit (per cent of GDP)</t>
  </si>
  <si>
    <t>Net interest spending (£ billion)</t>
  </si>
  <si>
    <t>Net interest spending (per cent of GDP)</t>
  </si>
  <si>
    <t>Public sector net debt (£ billion)</t>
  </si>
  <si>
    <t>Public sector net debt (per cent of GDP)</t>
  </si>
  <si>
    <t>Public sector net debt ex BoE (£ billion)</t>
  </si>
  <si>
    <t>Public sector net debt ex BoE (per cent of GDP)</t>
  </si>
  <si>
    <t>Public sector current receipts (£ billion)</t>
  </si>
  <si>
    <t>Public sector current receipts (per cent of GDP)</t>
  </si>
  <si>
    <t>Total managed expenditure (£ billion)</t>
  </si>
  <si>
    <t>Total managed expenditure (per cent of GDP)</t>
  </si>
  <si>
    <t>Long-term interest rates</t>
  </si>
  <si>
    <t>Gilt rates (long-term interest rates)</t>
  </si>
  <si>
    <t>Short rates (Bank Rate)</t>
  </si>
  <si>
    <t>CGNCR (£1 billion change)</t>
  </si>
  <si>
    <t>CGNCR</t>
  </si>
  <si>
    <t>Year-on-year change in PSND ex BoE (£ billion)</t>
  </si>
  <si>
    <t>Year-on-year change in PSND ex BoE (per cent of GDP)</t>
  </si>
  <si>
    <t>Fiscal mandate headroom (£ billion)</t>
  </si>
  <si>
    <t>Debt interest adjustments</t>
  </si>
  <si>
    <t>Calculated variables</t>
  </si>
  <si>
    <t>Contents</t>
  </si>
  <si>
    <t xml:space="preserve">Notes </t>
  </si>
  <si>
    <t>Feedback and questions can be directed to obr.enquiries@obr.uk.</t>
  </si>
  <si>
    <t>Background information</t>
  </si>
  <si>
    <t>Questions about the management of public spending or departmental expenditure should be directed to the Treasury at: public.enquiries@hmtreasury.gov.uk.</t>
  </si>
  <si>
    <t>Questions on published public finances data should be directed to the ONS at public.sector.inquiries@ons.gov.uk</t>
  </si>
  <si>
    <t>All assumptions and judgements underpinning these ready-reckoners have been taken by the OBR's Budget Responsibility Committee. As ever, we are grateful to OBR staff and to analysts in HMRC, DWP and the Treasury for their expertise and hard work through this process.</t>
  </si>
  <si>
    <t>Outputs</t>
  </si>
  <si>
    <t>Back to notes</t>
  </si>
  <si>
    <t>September (Q3) CPI is applied the following financial year.</t>
  </si>
  <si>
    <t>July (Q3) average earnings is applied the following financial year.</t>
  </si>
  <si>
    <t>Nominal GDP (1 per cent)</t>
  </si>
  <si>
    <t>CPI inflation (1 percentage point)</t>
  </si>
  <si>
    <t>Bank Rate (1 percentage point)</t>
  </si>
  <si>
    <t>Deposit rate (1 percentage point)</t>
  </si>
  <si>
    <t>Average RPI inflation (1 percentage point)</t>
  </si>
  <si>
    <t>Inputs</t>
  </si>
  <si>
    <t>Receipts and spending summary tables</t>
  </si>
  <si>
    <t>Aggregates summary tables</t>
  </si>
  <si>
    <t>Summary charts</t>
  </si>
  <si>
    <t>Calculations</t>
  </si>
  <si>
    <t>Baseline and scenario determinants</t>
  </si>
  <si>
    <t>Determinants used for receipts</t>
  </si>
  <si>
    <t>Receipts ready-reckoners (£)</t>
  </si>
  <si>
    <t>Receipts ready-reckoners (per cent)</t>
  </si>
  <si>
    <t>Scenario effects on receipts</t>
  </si>
  <si>
    <t>Scenario effects on receipts by determinant</t>
  </si>
  <si>
    <t>Determinants used for primary spending</t>
  </si>
  <si>
    <t>Scenario effects on primary spending</t>
  </si>
  <si>
    <t>Primary spending ready-reckoners (£)</t>
  </si>
  <si>
    <t>Primary spending ready-reckoners (per cent)</t>
  </si>
  <si>
    <t>Scenario effects on primary spending by stream</t>
  </si>
  <si>
    <t>Scenario effects on primary spending by determinant</t>
  </si>
  <si>
    <t>Scenario effects on receipts by stream</t>
  </si>
  <si>
    <t>Receipts adjustments</t>
  </si>
  <si>
    <t>Primary spending adjustments</t>
  </si>
  <si>
    <t>Determinants used for debt interest</t>
  </si>
  <si>
    <t>Debt interest ready-reckoners (£)</t>
  </si>
  <si>
    <t>Scenario effects on debt interest</t>
  </si>
  <si>
    <t>Betting and Gaming</t>
  </si>
  <si>
    <t>Durables Consumption</t>
  </si>
  <si>
    <t>Financial Profits</t>
  </si>
  <si>
    <t>BBC Fees</t>
  </si>
  <si>
    <t>Imports</t>
  </si>
  <si>
    <t>Personal deposits</t>
  </si>
  <si>
    <t>Dollar-sterling exchange rate ($0.1)</t>
  </si>
  <si>
    <t>Durables consumption</t>
  </si>
  <si>
    <t>Financial profits</t>
  </si>
  <si>
    <t>Effects lagged a year, as national accounts capital gains tax is cash-based and tax on gains on equities is paid the following year</t>
  </si>
  <si>
    <t>Applied to financial year changes in the level of housing investment.</t>
  </si>
  <si>
    <t>Applied to financial year changes in the USD/GBP exchange rate.</t>
  </si>
  <si>
    <t>Licence fee</t>
  </si>
  <si>
    <t>Applied to financial year changes in imports.</t>
  </si>
  <si>
    <t>Applied to financial year changes in personal deposits.</t>
  </si>
  <si>
    <t>Consumption of durables</t>
  </si>
  <si>
    <t>Applied to financial year changes in the level of consumption of durables.</t>
  </si>
  <si>
    <t>Private dwelling investment</t>
  </si>
  <si>
    <t>Index</t>
  </si>
  <si>
    <t>FTSE All-share</t>
  </si>
  <si>
    <t>Betting and gaming duties</t>
  </si>
  <si>
    <t>BBC current expenditure</t>
  </si>
  <si>
    <t>Customs duties</t>
  </si>
  <si>
    <t>Company and other tax credits</t>
  </si>
  <si>
    <t>Applied to financial year changes in the level of financial profits.</t>
  </si>
  <si>
    <t>Check</t>
  </si>
  <si>
    <t>Assumes that any additional licence fee receipts are spent apart from a small addition to reserves (5 per cent)</t>
  </si>
  <si>
    <t>Assumes that any additional retained business rates receipts (around 58 per cent of total business rates receipts) are spent.</t>
  </si>
  <si>
    <t>Direct consequentials of CPI additions to receipts</t>
  </si>
  <si>
    <t>Q3 year-on-year earnings growth</t>
  </si>
  <si>
    <t>Calculated as a share of welfare spending</t>
  </si>
  <si>
    <t>£/MWh</t>
  </si>
  <si>
    <t>Wholesale electricity price</t>
  </si>
  <si>
    <t>Wholesale electricity (£10/MWh increase in price)</t>
  </si>
  <si>
    <t>These ready-reckoners are based on the running of departmental models (principally those operated by HMRC and DWP) to calculate the impact of an illustrative change in macroeconomic variables. This is generally a 1 per cent change for variables expressed in levels, or a 1 percentage point change for changes for those expressed in rates or changes, but it is indicated on the table headings if a different metric is used. In some cases, a change in a particular variable will have consequences for subsequent variables. For example, CPI inflation being 1 percentage point higher will have an impact on the level of the CPI index, which affects other tax/spending streams. Variables which require calculation as a by-product are added on the right of the inputs tab.</t>
  </si>
  <si>
    <t>This spreadsheet contains a comprehensive level of detail and will allow a user to input a highly detailed macroeconomic scenario to obtain fiscal results. However, it is not a fully integrated macro-fiscal model. Therefore, caution should be taken by users on the plausibility of their scenario. The spreadsheet will produce calculations even if identities such as the income and expenditure components of GDP adding up are not met. And it places no restrictions on combinations of changes in macroeconomic variables - for example to ensure that the resulting scenario is not beyond the bounds of what has been witnessed historically or internationally. Users should consider these issues when deciding what changes in economic variables to test via these ready-reckoners.</t>
  </si>
  <si>
    <t>Ready-reckoners are calculated on the basis of small, illustrative changes to determinants of tax and spending bases (normally 1 per cent or 1 percentage point). This means that they are good approximations for scenarios that incorporate small changes relative to our most recent forecast, but become progressively less accurate as changes get larger. There are also limitations on the granularity of changes to determinants. This matters especially for progressive tax regimes such as income tax, for which differences in earnings growth at the top and the bottom of the distribution could have material implications in terms of tax receipts. Such compositional questions are beyond the scope of the ready-reckoners presented in this spreadsheet. This generates some additional uncertainty around the fiscal results that are generated via the ready-reckoners.</t>
  </si>
  <si>
    <t>The debt interest ready-reckoner should also be used with caution. It works on a simplified basis relative to true patterns of debt issuance by the Debt Management Office. It does not take account of the monthly path of RPI (used to determine the index-linked gilt uplift that feeds into accrued debt interest spending) and ignores the potential for decisions about changes in the term structure of debt issuance. It is therefore only an approximation of the results that would be obtained if debt interest were to be fully modelled.</t>
  </si>
  <si>
    <t>Note that this a matrix system, which should be read as the effect of a change in the year in the row in each of the years in the column.</t>
  </si>
  <si>
    <t>The total effect in a particular year is the sum of the column.</t>
  </si>
  <si>
    <t>CGNCR (financing loop)</t>
  </si>
  <si>
    <t>Modified interest on student loans. Applied to financial year changes in RPI.</t>
  </si>
  <si>
    <t>Effect of a 1 per cent increase (unless otherwise stated), £ million</t>
  </si>
  <si>
    <t>Effect of a 1 per cent increase (unless otherwise stated), per cent</t>
  </si>
  <si>
    <t>Receipts ready-reckoner, £ million</t>
  </si>
  <si>
    <t>Adjustment by stream, £ million</t>
  </si>
  <si>
    <t>Effect of a 1 percentage point increase (unless otherwise stated), £ million</t>
  </si>
  <si>
    <t>Effect of a 1 percentage point increase (unless otherwise stated), per cent</t>
  </si>
  <si>
    <t>Spending ready-reckoner, £ million</t>
  </si>
  <si>
    <t>Spending adjustments, £ million</t>
  </si>
  <si>
    <t>Primary spending ready-reckoner, £ million</t>
  </si>
  <si>
    <t>Debt interest adjustments, £ million</t>
  </si>
  <si>
    <t>2028-29</t>
  </si>
  <si>
    <t>28-29</t>
  </si>
  <si>
    <r>
      <t>Triple lock</t>
    </r>
    <r>
      <rPr>
        <vertAlign val="superscript"/>
        <sz val="9"/>
        <color theme="1"/>
        <rFont val="Calibri"/>
        <family val="2"/>
        <scheme val="minor"/>
      </rPr>
      <t>1</t>
    </r>
  </si>
  <si>
    <r>
      <rPr>
        <vertAlign val="superscript"/>
        <sz val="9"/>
        <color theme="1"/>
        <rFont val="Calibri"/>
        <family val="2"/>
        <scheme val="minor"/>
      </rPr>
      <t>1</t>
    </r>
    <r>
      <rPr>
        <sz val="9"/>
        <color theme="1"/>
        <rFont val="Calibri"/>
        <family val="2"/>
        <scheme val="minor"/>
      </rPr>
      <t xml:space="preserve"> The triple lock series in this sheet corresponds to the year of the determinants being observed rather than the year of uprating. For example, the triple lock value in 2025-26 takes the maximum of Q2 2025 earnings, Q3 2025 inflation and 2.5, which is then used for uprating in 2026-27.</t>
    </r>
  </si>
  <si>
    <r>
      <rPr>
        <vertAlign val="superscript"/>
        <sz val="9"/>
        <color theme="1"/>
        <rFont val="Calibri"/>
        <family val="2"/>
        <scheme val="minor"/>
      </rPr>
      <t xml:space="preserve">1 </t>
    </r>
    <r>
      <rPr>
        <sz val="9"/>
        <color theme="1"/>
        <rFont val="Calibri"/>
        <family val="2"/>
        <scheme val="minor"/>
      </rPr>
      <t>The triple lock series in this sheet corresponds to the year of the determinants being observed rather than the year of uprating. For example, the triple lock value in 2025-26 takes the maximum of Q2 2025 earnings, Q3 2025 inflation and 2.5, which is then used for uprating in 2026-27.</t>
    </r>
  </si>
  <si>
    <t>This OBR ready reckoner does not have a relevant series to use as the base for this percentage change. Table 3.9 of the fiscal expenditure supplementary tables includes data on unfunded public sector pensions expenditure, which can be used as a base for percentage change. These supplementary tables are available on the OBR website.</t>
  </si>
  <si>
    <r>
      <rPr>
        <sz val="22"/>
        <color rgb="FF477391"/>
        <rFont val="Calibri"/>
        <family val="2"/>
        <scheme val="minor"/>
      </rPr>
      <t>Spring 2024</t>
    </r>
    <r>
      <rPr>
        <i/>
        <sz val="22"/>
        <color rgb="FF477391"/>
        <rFont val="Calibri"/>
        <family val="2"/>
        <scheme val="minor"/>
      </rPr>
      <t xml:space="preserve"> Economic and fiscal outlook</t>
    </r>
    <r>
      <rPr>
        <sz val="28"/>
        <color rgb="FF477391"/>
        <rFont val="Calibri"/>
        <family val="2"/>
        <scheme val="minor"/>
      </rPr>
      <t xml:space="preserve">
Ready-reckoners
</t>
    </r>
    <r>
      <rPr>
        <sz val="12"/>
        <color rgb="FF477391"/>
        <rFont val="Calibri"/>
        <family val="2"/>
        <scheme val="minor"/>
      </rPr>
      <t>25 July 2024</t>
    </r>
  </si>
  <si>
    <t>This spreadsheet uses ready-reckoners consistent with the March 2024 EFO to allow its user to obtain quick estimates of the impact that a particular change in one or more economic variables would have on fiscal variables. It should be considered a guide only, with the results only an approximation of fully modelled fiscal variables and subject to important caveats. Even so, we consider it a useful tool and use something very similar for in-house scenario analysis.</t>
  </si>
  <si>
    <t>March 2024 EFO</t>
  </si>
  <si>
    <t>Correction on 08 Nov 2024: In the original version of the March 2024 ready reckoner the impact of changes in oil prices, gas prices and the exchange rate were incorrect for Offshore corporation tax and the Energy profits levy. We have made this correction to the highlighted cells above.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</si>
</sst>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
    <numFmt numFmtId="167" formatCode="#,##0.000"/>
    <numFmt numFmtId="168" formatCode="#,##0.0000"/>
  </numFmts>
  <fonts count="29" x14ac:knownFonts="1">
    <font>
      <sz val="11"/>
      <color theme="1"/>
      <name val="Calibri"/>
      <family val="2"/>
      <scheme val="minor"/>
    </font>
    <font>
      <sz val="10"/>
      <name val="Arial"/>
      <family val="2"/>
    </font>
    <font>
      <u/>
      <sz val="11"/>
      <color theme="10"/>
      <name val="Calibri"/>
      <family val="2"/>
      <scheme val="minor"/>
    </font>
    <font>
      <sz val="12"/>
      <color theme="1"/>
      <name val="Arial"/>
      <family val="2"/>
    </font>
    <font>
      <u/>
      <sz val="9"/>
      <color theme="10"/>
      <name val="Calibri"/>
      <family val="2"/>
      <scheme val="minor"/>
    </font>
    <font>
      <sz val="11"/>
      <color theme="1"/>
      <name val="Calibri"/>
      <family val="2"/>
      <scheme val="minor"/>
    </font>
    <font>
      <sz val="10"/>
      <name val="Calibri"/>
      <family val="2"/>
      <scheme val="minor"/>
    </font>
    <font>
      <sz val="11"/>
      <color theme="8"/>
      <name val="Calibri"/>
      <family val="2"/>
      <scheme val="minor"/>
    </font>
    <font>
      <sz val="36"/>
      <color theme="8"/>
      <name val="Calibri"/>
      <family val="2"/>
      <scheme val="minor"/>
    </font>
    <font>
      <sz val="28"/>
      <color rgb="FF477391"/>
      <name val="Calibri"/>
      <family val="2"/>
      <scheme val="minor"/>
    </font>
    <font>
      <sz val="22"/>
      <color rgb="FF477391"/>
      <name val="Calibri"/>
      <family val="2"/>
      <scheme val="minor"/>
    </font>
    <font>
      <i/>
      <sz val="22"/>
      <color rgb="FF477391"/>
      <name val="Calibri"/>
      <family val="2"/>
      <scheme val="minor"/>
    </font>
    <font>
      <sz val="12"/>
      <color rgb="FF477391"/>
      <name val="Calibri"/>
      <family val="2"/>
      <scheme val="minor"/>
    </font>
    <font>
      <sz val="11"/>
      <name val="Calibri"/>
      <family val="2"/>
      <scheme val="minor"/>
    </font>
    <font>
      <sz val="16"/>
      <color rgb="FF477391"/>
      <name val="Calibri"/>
      <family val="2"/>
      <scheme val="minor"/>
    </font>
    <font>
      <sz val="10"/>
      <color rgb="FF477391"/>
      <name val="Calibri"/>
      <family val="2"/>
      <scheme val="minor"/>
    </font>
    <font>
      <sz val="11"/>
      <color rgb="FF477391"/>
      <name val="Calibri"/>
      <family val="2"/>
      <scheme val="minor"/>
    </font>
    <font>
      <b/>
      <sz val="11"/>
      <name val="Calibri"/>
      <family val="2"/>
      <scheme val="minor"/>
    </font>
    <font>
      <sz val="10"/>
      <color theme="1"/>
      <name val="Calibri"/>
      <family val="2"/>
      <scheme val="minor"/>
    </font>
    <font>
      <sz val="10"/>
      <color theme="8"/>
      <name val="Calibri"/>
      <family val="2"/>
      <scheme val="minor"/>
    </font>
    <font>
      <sz val="9"/>
      <color theme="1"/>
      <name val="Calibri"/>
      <family val="2"/>
      <scheme val="minor"/>
    </font>
    <font>
      <i/>
      <sz val="9"/>
      <color theme="2" tint="-0.499984740745262"/>
      <name val="Calibri"/>
      <family val="2"/>
      <scheme val="minor"/>
    </font>
    <font>
      <sz val="9"/>
      <name val="Calibri"/>
      <family val="2"/>
      <scheme val="minor"/>
    </font>
    <font>
      <i/>
      <sz val="9"/>
      <color theme="1"/>
      <name val="Calibri"/>
      <family val="2"/>
      <scheme val="minor"/>
    </font>
    <font>
      <i/>
      <sz val="9"/>
      <color theme="2"/>
      <name val="Calibri"/>
      <family val="2"/>
      <scheme val="minor"/>
    </font>
    <font>
      <i/>
      <sz val="9"/>
      <color theme="6"/>
      <name val="Calibri"/>
      <family val="2"/>
      <scheme val="minor"/>
    </font>
    <font>
      <sz val="8"/>
      <name val="Calibri"/>
      <family val="2"/>
      <scheme val="minor"/>
    </font>
    <font>
      <vertAlign val="superscript"/>
      <sz val="9"/>
      <color theme="1"/>
      <name val="Calibri"/>
      <family val="2"/>
      <scheme val="minor"/>
    </font>
    <font>
      <u/>
      <sz val="9"/>
      <color theme="1"/>
      <name val="Calibri"/>
      <family val="2"/>
      <scheme val="minor"/>
    </font>
  </fonts>
  <fills count="6">
    <fill>
      <patternFill patternType="none"/>
    </fill>
    <fill>
      <patternFill patternType="gray125"/>
    </fill>
    <fill>
      <patternFill patternType="solid">
        <fgColor theme="4"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rgb="FFFFFF00"/>
        <bgColor indexed="64"/>
      </patternFill>
    </fill>
  </fills>
  <borders count="7">
    <border>
      <left/>
      <right/>
      <top/>
      <bottom/>
      <diagonal/>
    </border>
    <border>
      <left/>
      <right/>
      <top style="thin">
        <color auto="1"/>
      </top>
      <bottom/>
      <diagonal/>
    </border>
    <border>
      <left/>
      <right/>
      <top/>
      <bottom style="thin">
        <color auto="1"/>
      </bottom>
      <diagonal/>
    </border>
    <border>
      <left/>
      <right/>
      <top style="thin">
        <color auto="1"/>
      </top>
      <bottom style="thin">
        <color auto="1"/>
      </bottom>
      <diagonal/>
    </border>
    <border>
      <left style="thin">
        <color auto="1"/>
      </left>
      <right/>
      <top/>
      <bottom/>
      <diagonal/>
    </border>
    <border>
      <left/>
      <right/>
      <top style="thin">
        <color rgb="FF477391"/>
      </top>
      <bottom/>
      <diagonal/>
    </border>
    <border>
      <left/>
      <right/>
      <top/>
      <bottom style="thin">
        <color rgb="FF477391"/>
      </bottom>
      <diagonal/>
    </border>
  </borders>
  <cellStyleXfs count="8">
    <xf numFmtId="0" fontId="0" fillId="0" borderId="0"/>
    <xf numFmtId="0" fontId="1" fillId="0" borderId="0"/>
    <xf numFmtId="0" fontId="2" fillId="0" borderId="0" applyNumberFormat="0" applyFill="0" applyBorder="0" applyAlignment="0" applyProtection="0"/>
    <xf numFmtId="0" fontId="1" fillId="0" borderId="0"/>
    <xf numFmtId="0" fontId="3" fillId="0" borderId="0"/>
    <xf numFmtId="9" fontId="5" fillId="0" borderId="0" applyFont="0" applyFill="0" applyBorder="0" applyAlignment="0" applyProtection="0"/>
    <xf numFmtId="9" fontId="1" fillId="0" borderId="0" applyFont="0" applyFill="0" applyBorder="0" applyAlignment="0" applyProtection="0"/>
    <xf numFmtId="0" fontId="1" fillId="0" borderId="0"/>
  </cellStyleXfs>
  <cellXfs count="170">
    <xf numFmtId="0" fontId="0" fillId="0" borderId="0" xfId="0"/>
    <xf numFmtId="0" fontId="4" fillId="2" borderId="0" xfId="2" applyFont="1" applyFill="1"/>
    <xf numFmtId="4" fontId="4" fillId="2" borderId="0" xfId="2" applyNumberFormat="1" applyFont="1" applyFill="1"/>
    <xf numFmtId="0" fontId="6" fillId="0" borderId="0" xfId="1" applyFont="1"/>
    <xf numFmtId="0" fontId="7" fillId="0" borderId="0" xfId="1" applyFont="1"/>
    <xf numFmtId="0" fontId="6" fillId="4" borderId="0" xfId="1" applyFont="1" applyFill="1"/>
    <xf numFmtId="0" fontId="8" fillId="0" borderId="0" xfId="3" applyFont="1" applyAlignment="1">
      <alignment vertical="center"/>
    </xf>
    <xf numFmtId="0" fontId="9" fillId="0" borderId="0" xfId="3" applyFont="1" applyAlignment="1">
      <alignment horizontal="center" vertical="center" wrapText="1"/>
    </xf>
    <xf numFmtId="0" fontId="13" fillId="0" borderId="0" xfId="3" applyFont="1" applyAlignment="1">
      <alignment vertical="center"/>
    </xf>
    <xf numFmtId="0" fontId="14" fillId="0" borderId="5" xfId="1" applyFont="1" applyBorder="1" applyAlignment="1">
      <alignment vertical="center"/>
    </xf>
    <xf numFmtId="0" fontId="15" fillId="0" borderId="5" xfId="1" applyFont="1" applyBorder="1" applyAlignment="1">
      <alignment vertical="center"/>
    </xf>
    <xf numFmtId="0" fontId="6" fillId="4" borderId="0" xfId="1" applyFont="1" applyFill="1" applyAlignment="1">
      <alignment vertical="center"/>
    </xf>
    <xf numFmtId="0" fontId="13" fillId="0" borderId="0" xfId="3" applyFont="1"/>
    <xf numFmtId="0" fontId="15" fillId="0" borderId="0" xfId="1" applyFont="1"/>
    <xf numFmtId="0" fontId="5" fillId="0" borderId="0" xfId="0" applyFont="1" applyFill="1"/>
    <xf numFmtId="0" fontId="16" fillId="0" borderId="0" xfId="1" applyFont="1"/>
    <xf numFmtId="0" fontId="16" fillId="0" borderId="0" xfId="3" applyFont="1" applyAlignment="1">
      <alignment vertical="top"/>
    </xf>
    <xf numFmtId="0" fontId="2" fillId="0" borderId="0" xfId="2" applyFont="1" applyFill="1" applyAlignment="1">
      <alignment horizontal="left" indent="1"/>
    </xf>
    <xf numFmtId="0" fontId="17" fillId="0" borderId="0" xfId="3" applyFont="1"/>
    <xf numFmtId="0" fontId="16" fillId="0" borderId="0" xfId="3" applyFont="1"/>
    <xf numFmtId="0" fontId="14" fillId="0" borderId="0" xfId="1" applyFont="1" applyAlignment="1">
      <alignment vertical="center"/>
    </xf>
    <xf numFmtId="0" fontId="5" fillId="0" borderId="0" xfId="4" applyFont="1"/>
    <xf numFmtId="0" fontId="7" fillId="0" borderId="0" xfId="3" applyFont="1"/>
    <xf numFmtId="0" fontId="19" fillId="0" borderId="0" xfId="3" applyFont="1" applyAlignment="1">
      <alignment vertical="center"/>
    </xf>
    <xf numFmtId="0" fontId="19" fillId="0" borderId="0" xfId="1" applyFont="1" applyAlignment="1">
      <alignment vertical="center"/>
    </xf>
    <xf numFmtId="0" fontId="16" fillId="0" borderId="0" xfId="4" applyFont="1" applyAlignment="1">
      <alignment vertical="center"/>
    </xf>
    <xf numFmtId="0" fontId="6" fillId="0" borderId="5" xfId="1" applyFont="1" applyBorder="1" applyAlignment="1">
      <alignment vertical="center"/>
    </xf>
    <xf numFmtId="0" fontId="19" fillId="0" borderId="0" xfId="3" applyFont="1" applyAlignment="1">
      <alignment horizontal="left" vertical="top"/>
    </xf>
    <xf numFmtId="0" fontId="19" fillId="4" borderId="0" xfId="3" applyFont="1" applyFill="1" applyAlignment="1">
      <alignment horizontal="left" vertical="top"/>
    </xf>
    <xf numFmtId="0" fontId="19" fillId="4" borderId="0" xfId="1" applyFont="1" applyFill="1"/>
    <xf numFmtId="17" fontId="20" fillId="2" borderId="0" xfId="0" quotePrefix="1" applyNumberFormat="1" applyFont="1" applyFill="1"/>
    <xf numFmtId="0" fontId="20" fillId="2" borderId="0" xfId="0" applyFont="1" applyFill="1"/>
    <xf numFmtId="0" fontId="20" fillId="3" borderId="4" xfId="0" applyFont="1" applyFill="1" applyBorder="1"/>
    <xf numFmtId="0" fontId="20" fillId="3" borderId="0" xfId="0" applyFont="1" applyFill="1"/>
    <xf numFmtId="0" fontId="20" fillId="0" borderId="0" xfId="0" applyFont="1"/>
    <xf numFmtId="0" fontId="20" fillId="2" borderId="0" xfId="0" applyFont="1" applyFill="1" applyAlignment="1">
      <alignment horizontal="center" wrapText="1"/>
    </xf>
    <xf numFmtId="0" fontId="20" fillId="3" borderId="4" xfId="0" applyFont="1" applyFill="1" applyBorder="1" applyAlignment="1">
      <alignment horizontal="center" wrapText="1"/>
    </xf>
    <xf numFmtId="0" fontId="20" fillId="3" borderId="0" xfId="0" applyFont="1" applyFill="1" applyAlignment="1">
      <alignment horizontal="center" wrapText="1"/>
    </xf>
    <xf numFmtId="164" fontId="20" fillId="0" borderId="0" xfId="0" applyNumberFormat="1" applyFont="1" applyAlignment="1">
      <alignment horizontal="center"/>
    </xf>
    <xf numFmtId="165" fontId="20" fillId="0" borderId="0" xfId="0" applyNumberFormat="1" applyFont="1" applyAlignment="1">
      <alignment horizontal="center"/>
    </xf>
    <xf numFmtId="164" fontId="20" fillId="0" borderId="4" xfId="0" applyNumberFormat="1" applyFont="1" applyBorder="1" applyAlignment="1">
      <alignment horizontal="center"/>
    </xf>
    <xf numFmtId="3" fontId="20" fillId="0" borderId="0" xfId="0" applyNumberFormat="1" applyFont="1"/>
    <xf numFmtId="164" fontId="20" fillId="0" borderId="0" xfId="0" applyNumberFormat="1" applyFont="1"/>
    <xf numFmtId="0" fontId="20" fillId="0" borderId="0" xfId="0" applyFont="1" applyAlignment="1">
      <alignment horizontal="left" indent="2"/>
    </xf>
    <xf numFmtId="0" fontId="20" fillId="0" borderId="0" xfId="0" applyFont="1" applyAlignment="1">
      <alignment horizontal="left" indent="1"/>
    </xf>
    <xf numFmtId="164" fontId="20" fillId="0" borderId="0" xfId="0" applyNumberFormat="1" applyFont="1" applyBorder="1"/>
    <xf numFmtId="0" fontId="20" fillId="0" borderId="0" xfId="0" applyFont="1" applyBorder="1"/>
    <xf numFmtId="0" fontId="21" fillId="0" borderId="0" xfId="0" applyFont="1"/>
    <xf numFmtId="0" fontId="20" fillId="0" borderId="0" xfId="0" applyFont="1" applyAlignment="1">
      <alignment horizontal="center" wrapText="1"/>
    </xf>
    <xf numFmtId="0" fontId="20" fillId="0" borderId="0" xfId="0" applyFont="1" applyAlignment="1">
      <alignment horizontal="center"/>
    </xf>
    <xf numFmtId="3" fontId="20" fillId="0" borderId="0" xfId="0" applyNumberFormat="1" applyFont="1" applyAlignment="1">
      <alignment horizontal="center"/>
    </xf>
    <xf numFmtId="2" fontId="20" fillId="0" borderId="0" xfId="0" applyNumberFormat="1" applyFont="1" applyAlignment="1">
      <alignment horizontal="center"/>
    </xf>
    <xf numFmtId="4" fontId="20" fillId="0" borderId="0" xfId="0" applyNumberFormat="1" applyFont="1" applyAlignment="1">
      <alignment horizontal="center"/>
    </xf>
    <xf numFmtId="2" fontId="20" fillId="0" borderId="0" xfId="0" applyNumberFormat="1" applyFont="1" applyAlignment="1">
      <alignment horizontal="center" wrapText="1"/>
    </xf>
    <xf numFmtId="165" fontId="20" fillId="0" borderId="0" xfId="0" applyNumberFormat="1" applyFont="1" applyAlignment="1">
      <alignment horizontal="center" wrapText="1"/>
    </xf>
    <xf numFmtId="0" fontId="20" fillId="2" borderId="0" xfId="0" applyFont="1" applyFill="1" applyAlignment="1"/>
    <xf numFmtId="4" fontId="20" fillId="0" borderId="0" xfId="0" applyNumberFormat="1" applyFont="1" applyAlignment="1">
      <alignment horizontal="center" wrapText="1"/>
    </xf>
    <xf numFmtId="3" fontId="20" fillId="0" borderId="0" xfId="0" applyNumberFormat="1" applyFont="1" applyAlignment="1">
      <alignment horizontal="center" wrapText="1"/>
    </xf>
    <xf numFmtId="164" fontId="20" fillId="0" borderId="0" xfId="0" applyNumberFormat="1" applyFont="1" applyAlignment="1">
      <alignment horizontal="center" wrapText="1"/>
    </xf>
    <xf numFmtId="0" fontId="20" fillId="0" borderId="0" xfId="0" applyFont="1" applyFill="1"/>
    <xf numFmtId="0" fontId="20" fillId="0" borderId="2" xfId="0" applyFont="1" applyBorder="1"/>
    <xf numFmtId="3" fontId="20" fillId="0" borderId="2" xfId="0" applyNumberFormat="1" applyFont="1" applyBorder="1"/>
    <xf numFmtId="3" fontId="20" fillId="0" borderId="1" xfId="0" applyNumberFormat="1" applyFont="1" applyBorder="1"/>
    <xf numFmtId="0" fontId="20" fillId="0" borderId="1" xfId="0" applyFont="1" applyBorder="1"/>
    <xf numFmtId="3" fontId="20" fillId="0" borderId="0" xfId="0" applyNumberFormat="1" applyFont="1" applyBorder="1"/>
    <xf numFmtId="0" fontId="20" fillId="0" borderId="3" xfId="0" applyFont="1" applyBorder="1"/>
    <xf numFmtId="0" fontId="22" fillId="0" borderId="0" xfId="0" applyFont="1"/>
    <xf numFmtId="3" fontId="22" fillId="0" borderId="2" xfId="0" applyNumberFormat="1" applyFont="1" applyBorder="1"/>
    <xf numFmtId="3" fontId="20" fillId="0" borderId="3" xfId="0" applyNumberFormat="1" applyFont="1" applyBorder="1"/>
    <xf numFmtId="0" fontId="20" fillId="0" borderId="0" xfId="0" applyFont="1" applyAlignment="1">
      <alignment vertical="top"/>
    </xf>
    <xf numFmtId="0" fontId="4" fillId="2" borderId="0" xfId="2" applyFont="1" applyFill="1" applyAlignment="1">
      <alignment vertical="top"/>
    </xf>
    <xf numFmtId="0" fontId="20" fillId="2" borderId="0" xfId="0" applyFont="1" applyFill="1" applyAlignment="1">
      <alignment vertical="top"/>
    </xf>
    <xf numFmtId="0" fontId="20" fillId="2" borderId="0" xfId="0" applyFont="1" applyFill="1" applyAlignment="1">
      <alignment vertical="top" wrapText="1"/>
    </xf>
    <xf numFmtId="0" fontId="20" fillId="0" borderId="0" xfId="0" applyFont="1" applyFill="1" applyAlignment="1">
      <alignment vertical="top"/>
    </xf>
    <xf numFmtId="0" fontId="20" fillId="0" borderId="2" xfId="0" applyFont="1" applyBorder="1" applyAlignment="1">
      <alignment vertical="top"/>
    </xf>
    <xf numFmtId="0" fontId="20" fillId="0" borderId="1" xfId="0" applyFont="1" applyBorder="1" applyAlignment="1">
      <alignment vertical="top"/>
    </xf>
    <xf numFmtId="0" fontId="22" fillId="0" borderId="1" xfId="0" applyFont="1" applyBorder="1" applyAlignment="1">
      <alignment vertical="top"/>
    </xf>
    <xf numFmtId="3" fontId="22" fillId="0" borderId="1" xfId="0" applyNumberFormat="1" applyFont="1" applyBorder="1" applyAlignment="1">
      <alignment vertical="top"/>
    </xf>
    <xf numFmtId="0" fontId="22" fillId="0" borderId="1" xfId="0" applyFont="1" applyBorder="1" applyAlignment="1">
      <alignment vertical="top" wrapText="1"/>
    </xf>
    <xf numFmtId="0" fontId="22" fillId="0" borderId="0" xfId="0" applyFont="1" applyAlignment="1">
      <alignment vertical="top"/>
    </xf>
    <xf numFmtId="3" fontId="22" fillId="0" borderId="0" xfId="0" applyNumberFormat="1" applyFont="1" applyBorder="1" applyAlignment="1">
      <alignment vertical="top"/>
    </xf>
    <xf numFmtId="0" fontId="22" fillId="0" borderId="0" xfId="0" applyFont="1" applyAlignment="1">
      <alignment vertical="top" wrapText="1"/>
    </xf>
    <xf numFmtId="0" fontId="22" fillId="0" borderId="2" xfId="0" applyFont="1" applyBorder="1" applyAlignment="1">
      <alignment vertical="top"/>
    </xf>
    <xf numFmtId="3" fontId="22" fillId="0" borderId="2" xfId="0" applyNumberFormat="1" applyFont="1" applyBorder="1" applyAlignment="1">
      <alignment vertical="top"/>
    </xf>
    <xf numFmtId="0" fontId="22" fillId="0" borderId="2" xfId="0" applyFont="1" applyBorder="1" applyAlignment="1">
      <alignment vertical="top" wrapText="1"/>
    </xf>
    <xf numFmtId="166" fontId="20" fillId="0" borderId="0" xfId="5" applyNumberFormat="1" applyFont="1"/>
    <xf numFmtId="166" fontId="20" fillId="2" borderId="0" xfId="5" applyNumberFormat="1" applyFont="1" applyFill="1"/>
    <xf numFmtId="3" fontId="22" fillId="0" borderId="0" xfId="0" applyNumberFormat="1" applyFont="1"/>
    <xf numFmtId="0" fontId="23" fillId="0" borderId="0" xfId="0" applyFont="1" applyFill="1" applyAlignment="1">
      <alignment horizontal="left" indent="2"/>
    </xf>
    <xf numFmtId="3" fontId="23" fillId="0" borderId="0" xfId="0" applyNumberFormat="1" applyFont="1"/>
    <xf numFmtId="0" fontId="20" fillId="2" borderId="0" xfId="0" applyFont="1" applyFill="1" applyBorder="1"/>
    <xf numFmtId="0" fontId="20" fillId="2" borderId="1" xfId="0" applyFont="1" applyFill="1" applyBorder="1"/>
    <xf numFmtId="0" fontId="24" fillId="0" borderId="0" xfId="0" applyFont="1"/>
    <xf numFmtId="0" fontId="20" fillId="0" borderId="0" xfId="0" applyFont="1" applyFill="1" applyBorder="1"/>
    <xf numFmtId="0" fontId="20" fillId="0" borderId="0" xfId="0" applyFont="1" applyAlignment="1">
      <alignment horizontal="left"/>
    </xf>
    <xf numFmtId="164" fontId="22" fillId="0" borderId="0" xfId="0" applyNumberFormat="1" applyFont="1"/>
    <xf numFmtId="164" fontId="22" fillId="0" borderId="0" xfId="0" applyNumberFormat="1" applyFont="1" applyAlignment="1">
      <alignment horizontal="center"/>
    </xf>
    <xf numFmtId="0" fontId="22" fillId="2" borderId="0" xfId="0" applyFont="1" applyFill="1" applyAlignment="1">
      <alignment horizontal="center" wrapText="1"/>
    </xf>
    <xf numFmtId="165" fontId="22" fillId="0" borderId="0" xfId="0" applyNumberFormat="1" applyFont="1"/>
    <xf numFmtId="3" fontId="22" fillId="0" borderId="1" xfId="0" applyNumberFormat="1" applyFont="1" applyFill="1" applyBorder="1"/>
    <xf numFmtId="0" fontId="22" fillId="0" borderId="1" xfId="0" applyFont="1" applyBorder="1"/>
    <xf numFmtId="3" fontId="22" fillId="0" borderId="1" xfId="0" applyNumberFormat="1" applyFont="1" applyBorder="1"/>
    <xf numFmtId="0" fontId="22" fillId="0" borderId="2" xfId="0" applyFont="1" applyBorder="1"/>
    <xf numFmtId="0" fontId="22" fillId="0" borderId="3" xfId="0" applyFont="1" applyBorder="1"/>
    <xf numFmtId="3" fontId="22" fillId="0" borderId="3" xfId="0" applyNumberFormat="1" applyFont="1" applyBorder="1"/>
    <xf numFmtId="0" fontId="22" fillId="0" borderId="0" xfId="0" applyFont="1" applyBorder="1"/>
    <xf numFmtId="3" fontId="22" fillId="0" borderId="0" xfId="0" applyNumberFormat="1" applyFont="1" applyBorder="1"/>
    <xf numFmtId="0" fontId="22" fillId="0" borderId="3" xfId="0" applyFont="1" applyBorder="1" applyAlignment="1">
      <alignment vertical="top"/>
    </xf>
    <xf numFmtId="0" fontId="22" fillId="0" borderId="0" xfId="0" applyFont="1" applyBorder="1" applyAlignment="1">
      <alignment vertical="top"/>
    </xf>
    <xf numFmtId="3" fontId="22" fillId="0" borderId="0" xfId="0" applyNumberFormat="1" applyFont="1" applyAlignment="1">
      <alignment vertical="top"/>
    </xf>
    <xf numFmtId="0" fontId="22" fillId="0" borderId="0" xfId="0" applyFont="1" applyBorder="1" applyAlignment="1">
      <alignment vertical="top" wrapText="1"/>
    </xf>
    <xf numFmtId="3" fontId="22" fillId="0" borderId="3" xfId="0" applyNumberFormat="1" applyFont="1" applyBorder="1" applyAlignment="1">
      <alignment vertical="top"/>
    </xf>
    <xf numFmtId="0" fontId="22" fillId="0" borderId="3" xfId="0" applyFont="1" applyBorder="1" applyAlignment="1">
      <alignment vertical="top" wrapText="1"/>
    </xf>
    <xf numFmtId="0" fontId="25" fillId="0" borderId="0" xfId="0" applyFont="1" applyFill="1"/>
    <xf numFmtId="167" fontId="25" fillId="0" borderId="0" xfId="0" applyNumberFormat="1" applyFont="1"/>
    <xf numFmtId="0" fontId="20" fillId="2" borderId="3" xfId="0" applyFont="1" applyFill="1" applyBorder="1"/>
    <xf numFmtId="4" fontId="20" fillId="0" borderId="0" xfId="0" applyNumberFormat="1" applyFont="1"/>
    <xf numFmtId="4" fontId="20" fillId="0" borderId="1" xfId="0" applyNumberFormat="1" applyFont="1" applyBorder="1"/>
    <xf numFmtId="4" fontId="20" fillId="0" borderId="0" xfId="0" applyNumberFormat="1" applyFont="1" applyBorder="1"/>
    <xf numFmtId="4" fontId="20" fillId="0" borderId="3" xfId="0" applyNumberFormat="1" applyFont="1" applyBorder="1"/>
    <xf numFmtId="4" fontId="20" fillId="0" borderId="0" xfId="5" applyNumberFormat="1" applyFont="1" applyAlignment="1">
      <alignment vertical="top"/>
    </xf>
    <xf numFmtId="4" fontId="20" fillId="0" borderId="2" xfId="5" applyNumberFormat="1" applyFont="1" applyBorder="1" applyAlignment="1">
      <alignment vertical="top"/>
    </xf>
    <xf numFmtId="4" fontId="22" fillId="0" borderId="0" xfId="5" applyNumberFormat="1" applyFont="1" applyAlignment="1">
      <alignment vertical="top"/>
    </xf>
    <xf numFmtId="4" fontId="22" fillId="0" borderId="2" xfId="5" applyNumberFormat="1" applyFont="1" applyBorder="1" applyAlignment="1">
      <alignment vertical="top"/>
    </xf>
    <xf numFmtId="4" fontId="22" fillId="0" borderId="1" xfId="5" applyNumberFormat="1" applyFont="1" applyBorder="1" applyAlignment="1">
      <alignment vertical="top"/>
    </xf>
    <xf numFmtId="4" fontId="22" fillId="0" borderId="3" xfId="5" applyNumberFormat="1" applyFont="1" applyBorder="1" applyAlignment="1">
      <alignment vertical="top"/>
    </xf>
    <xf numFmtId="4" fontId="22" fillId="0" borderId="0" xfId="5" applyNumberFormat="1" applyFont="1" applyBorder="1" applyAlignment="1">
      <alignment vertical="top"/>
    </xf>
    <xf numFmtId="4" fontId="22" fillId="0" borderId="1" xfId="5" applyNumberFormat="1" applyFont="1" applyFill="1" applyBorder="1" applyAlignment="1">
      <alignment vertical="top"/>
    </xf>
    <xf numFmtId="3" fontId="22" fillId="0" borderId="1" xfId="0" applyNumberFormat="1" applyFont="1" applyFill="1" applyBorder="1" applyAlignment="1">
      <alignment vertical="top"/>
    </xf>
    <xf numFmtId="0" fontId="22" fillId="0" borderId="2" xfId="0" applyFont="1" applyFill="1" applyBorder="1" applyAlignment="1">
      <alignment vertical="top" wrapText="1"/>
    </xf>
    <xf numFmtId="165" fontId="20" fillId="0" borderId="0" xfId="0" applyNumberFormat="1" applyFont="1"/>
    <xf numFmtId="3" fontId="22" fillId="0" borderId="0" xfId="0" applyNumberFormat="1" applyFont="1" applyFill="1" applyBorder="1" applyAlignment="1">
      <alignment vertical="top"/>
    </xf>
    <xf numFmtId="168" fontId="20" fillId="0" borderId="0" xfId="0" applyNumberFormat="1" applyFont="1"/>
    <xf numFmtId="168" fontId="20" fillId="0" borderId="0" xfId="0" applyNumberFormat="1" applyFont="1" applyAlignment="1">
      <alignment horizontal="center"/>
    </xf>
    <xf numFmtId="0" fontId="22" fillId="0" borderId="2" xfId="0" applyFont="1" applyFill="1" applyBorder="1" applyAlignment="1">
      <alignment vertical="top"/>
    </xf>
    <xf numFmtId="3" fontId="22" fillId="0" borderId="2" xfId="0" applyNumberFormat="1" applyFont="1" applyFill="1" applyBorder="1" applyAlignment="1">
      <alignment vertical="top"/>
    </xf>
    <xf numFmtId="0" fontId="22" fillId="0" borderId="0" xfId="0" applyFont="1" applyFill="1" applyAlignment="1">
      <alignment vertical="top"/>
    </xf>
    <xf numFmtId="0" fontId="28" fillId="0" borderId="0" xfId="0" applyFont="1"/>
    <xf numFmtId="167" fontId="25" fillId="4" borderId="0" xfId="0" applyNumberFormat="1" applyFont="1" applyFill="1"/>
    <xf numFmtId="165" fontId="22" fillId="0" borderId="0" xfId="0" applyNumberFormat="1" applyFont="1" applyAlignment="1">
      <alignment horizontal="center" wrapText="1"/>
    </xf>
    <xf numFmtId="0" fontId="22" fillId="0" borderId="1" xfId="0" applyFont="1" applyFill="1" applyBorder="1" applyAlignment="1">
      <alignment vertical="top"/>
    </xf>
    <xf numFmtId="0" fontId="22" fillId="0" borderId="3" xfId="0" applyFont="1" applyFill="1" applyBorder="1" applyAlignment="1">
      <alignment vertical="top"/>
    </xf>
    <xf numFmtId="4" fontId="22" fillId="0" borderId="2" xfId="5" applyNumberFormat="1" applyFont="1" applyFill="1" applyBorder="1" applyAlignment="1">
      <alignment vertical="top"/>
    </xf>
    <xf numFmtId="4" fontId="22" fillId="0" borderId="0" xfId="5" applyNumberFormat="1" applyFont="1" applyFill="1" applyBorder="1" applyAlignment="1">
      <alignment vertical="top"/>
    </xf>
    <xf numFmtId="3" fontId="20" fillId="4" borderId="1" xfId="0" applyNumberFormat="1" applyFont="1" applyFill="1" applyBorder="1"/>
    <xf numFmtId="3" fontId="20" fillId="4" borderId="0" xfId="0" applyNumberFormat="1" applyFont="1" applyFill="1" applyBorder="1"/>
    <xf numFmtId="3" fontId="20" fillId="4" borderId="2" xfId="0" applyNumberFormat="1" applyFont="1" applyFill="1" applyBorder="1"/>
    <xf numFmtId="3" fontId="20" fillId="4" borderId="3" xfId="0" applyNumberFormat="1" applyFont="1" applyFill="1" applyBorder="1"/>
    <xf numFmtId="164" fontId="20" fillId="4" borderId="0" xfId="0" applyNumberFormat="1" applyFont="1" applyFill="1"/>
    <xf numFmtId="2" fontId="20" fillId="4" borderId="0" xfId="0" applyNumberFormat="1" applyFont="1" applyFill="1" applyAlignment="1">
      <alignment horizontal="center"/>
    </xf>
    <xf numFmtId="165" fontId="20" fillId="4" borderId="0" xfId="0" applyNumberFormat="1" applyFont="1" applyFill="1" applyAlignment="1">
      <alignment horizontal="center" wrapText="1"/>
    </xf>
    <xf numFmtId="3" fontId="22" fillId="4" borderId="1" xfId="0" applyNumberFormat="1" applyFont="1" applyFill="1" applyBorder="1" applyAlignment="1">
      <alignment vertical="top"/>
    </xf>
    <xf numFmtId="3" fontId="22" fillId="4" borderId="2" xfId="0" applyNumberFormat="1" applyFont="1" applyFill="1" applyBorder="1" applyAlignment="1">
      <alignment vertical="top"/>
    </xf>
    <xf numFmtId="0" fontId="20" fillId="4" borderId="0" xfId="0" applyFont="1" applyFill="1"/>
    <xf numFmtId="3" fontId="20" fillId="4" borderId="0" xfId="0" applyNumberFormat="1" applyFont="1" applyFill="1"/>
    <xf numFmtId="3" fontId="22" fillId="5" borderId="1" xfId="0" applyNumberFormat="1" applyFont="1" applyFill="1" applyBorder="1" applyAlignment="1">
      <alignment vertical="top"/>
    </xf>
    <xf numFmtId="3" fontId="22" fillId="5" borderId="0" xfId="0" applyNumberFormat="1" applyFont="1" applyFill="1" applyBorder="1" applyAlignment="1">
      <alignment vertical="top"/>
    </xf>
    <xf numFmtId="3" fontId="22" fillId="4" borderId="0" xfId="0" applyNumberFormat="1" applyFont="1" applyFill="1" applyBorder="1" applyAlignment="1">
      <alignment vertical="top"/>
    </xf>
    <xf numFmtId="0" fontId="6" fillId="0" borderId="6" xfId="1" applyFont="1" applyBorder="1" applyAlignment="1">
      <alignment horizontal="left" vertical="center" wrapText="1"/>
    </xf>
    <xf numFmtId="0" fontId="6" fillId="0" borderId="0" xfId="3" applyFont="1" applyAlignment="1">
      <alignment horizontal="left" vertical="center" wrapText="1"/>
    </xf>
    <xf numFmtId="0" fontId="6" fillId="0" borderId="0" xfId="1" applyFont="1" applyAlignment="1">
      <alignment horizontal="left" vertical="center" wrapText="1"/>
    </xf>
    <xf numFmtId="0" fontId="15" fillId="0" borderId="6" xfId="1" applyFont="1" applyBorder="1" applyAlignment="1">
      <alignment horizontal="left" vertical="top" wrapText="1" indent="1"/>
    </xf>
    <xf numFmtId="0" fontId="18" fillId="0" borderId="0" xfId="0" applyFont="1" applyAlignment="1">
      <alignment horizontal="left" vertical="center" wrapText="1"/>
    </xf>
    <xf numFmtId="0" fontId="18" fillId="0" borderId="0" xfId="1" applyFont="1" applyAlignment="1">
      <alignment horizontal="left" vertical="center" wrapText="1"/>
    </xf>
    <xf numFmtId="0" fontId="18" fillId="0" borderId="0" xfId="3" applyFont="1" applyAlignment="1">
      <alignment horizontal="left" vertical="center" wrapText="1"/>
    </xf>
    <xf numFmtId="4" fontId="23" fillId="0" borderId="1" xfId="0" applyNumberFormat="1" applyFont="1" applyBorder="1" applyAlignment="1">
      <alignment horizontal="left" vertical="top" wrapText="1"/>
    </xf>
    <xf numFmtId="4" fontId="20" fillId="0" borderId="1" xfId="0" applyNumberFormat="1" applyFont="1" applyBorder="1" applyAlignment="1">
      <alignment horizontal="left" vertical="top" wrapText="1"/>
    </xf>
    <xf numFmtId="4" fontId="20" fillId="0" borderId="0" xfId="0" applyNumberFormat="1" applyFont="1" applyBorder="1" applyAlignment="1">
      <alignment horizontal="left" vertical="top" wrapText="1"/>
    </xf>
    <xf numFmtId="4" fontId="20" fillId="0" borderId="2" xfId="0" applyNumberFormat="1" applyFont="1" applyBorder="1" applyAlignment="1">
      <alignment horizontal="left" vertical="top" wrapText="1"/>
    </xf>
    <xf numFmtId="0" fontId="2" fillId="0" borderId="0" xfId="2" applyFill="1" applyAlignment="1">
      <alignment horizontal="left" indent="1"/>
    </xf>
  </cellXfs>
  <cellStyles count="8">
    <cellStyle name="Hyperlink" xfId="2" builtinId="8"/>
    <cellStyle name="Normal" xfId="0" builtinId="0"/>
    <cellStyle name="Normal 10 4" xfId="7" xr:uid="{3033F883-3267-4DBA-8FF2-3D1E62D71DB7}"/>
    <cellStyle name="Normal 2 2 2" xfId="1" xr:uid="{9C1AE0DE-CCAE-478B-8F4C-C771AF67DE3B}"/>
    <cellStyle name="Normal 2 3 2" xfId="3" xr:uid="{234AF7F0-7C20-4989-9660-8726C775F141}"/>
    <cellStyle name="Normal 2 4" xfId="4" xr:uid="{50686C5E-331F-412C-9A28-D778AF73A601}"/>
    <cellStyle name="Percent" xfId="5" builtinId="5"/>
    <cellStyle name="Percent 2 2" xfId="6" xr:uid="{0BDF6716-E8E9-4EF3-8CC4-6758D0A65237}"/>
  </cellStyles>
  <dxfs count="43">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FF7C80"/>
        </patternFill>
      </fill>
    </dxf>
    <dxf>
      <font>
        <color rgb="FF006100"/>
      </font>
      <fill>
        <patternFill>
          <bgColor rgb="FFC6EFCE"/>
        </patternFill>
      </fill>
    </dxf>
    <dxf>
      <font>
        <color rgb="FF9C0006"/>
      </font>
      <fill>
        <patternFill>
          <bgColor rgb="FFFFC7CE"/>
        </patternFill>
      </fill>
    </dxf>
    <dxf>
      <fill>
        <patternFill>
          <bgColor rgb="FFFF7C80"/>
        </patternFill>
      </fill>
    </dxf>
    <dxf>
      <font>
        <color rgb="FF006100"/>
      </font>
      <fill>
        <patternFill>
          <bgColor rgb="FFC6EFCE"/>
        </patternFill>
      </fill>
    </dxf>
    <dxf>
      <font>
        <color rgb="FF9C0006"/>
      </font>
      <fill>
        <patternFill>
          <bgColor rgb="FFFFC7CE"/>
        </patternFill>
      </fill>
    </dxf>
    <dxf>
      <fill>
        <patternFill>
          <bgColor rgb="FFFF7C80"/>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FF7C80"/>
        </patternFill>
      </fill>
    </dxf>
    <dxf>
      <font>
        <color rgb="FF006100"/>
      </font>
      <fill>
        <patternFill>
          <bgColor rgb="FFC6EFCE"/>
        </patternFill>
      </fill>
    </dxf>
    <dxf>
      <font>
        <color rgb="FF9C0006"/>
      </font>
      <fill>
        <patternFill>
          <bgColor rgb="FFFFC7CE"/>
        </patternFill>
      </fill>
    </dxf>
    <dxf>
      <fill>
        <patternFill>
          <bgColor rgb="FFFF7C80"/>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477391"/>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r>
              <a:rPr lang="en-GB"/>
              <a:t>Public sector current receipts (per cent of GDP)</a:t>
            </a:r>
          </a:p>
        </c:rich>
      </c:tx>
      <c:overlay val="0"/>
      <c:spPr>
        <a:noFill/>
        <a:ln>
          <a:noFill/>
        </a:ln>
        <a:effectLst/>
      </c:spPr>
      <c:txPr>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endParaRPr lang="en-US"/>
        </a:p>
      </c:txPr>
    </c:title>
    <c:autoTitleDeleted val="0"/>
    <c:plotArea>
      <c:layout/>
      <c:lineChart>
        <c:grouping val="standard"/>
        <c:varyColors val="0"/>
        <c:ser>
          <c:idx val="0"/>
          <c:order val="0"/>
          <c:tx>
            <c:strRef>
              <c:f>Aggregates!$B$1</c:f>
              <c:strCache>
                <c:ptCount val="1"/>
                <c:pt idx="0">
                  <c:v>Baseline</c:v>
                </c:pt>
              </c:strCache>
            </c:strRef>
          </c:tx>
          <c:spPr>
            <a:ln w="19050" cap="rnd">
              <a:solidFill>
                <a:srgbClr val="002060"/>
              </a:solidFill>
              <a:round/>
            </a:ln>
            <a:effectLst/>
          </c:spPr>
          <c:marker>
            <c:symbol val="none"/>
          </c:marker>
          <c:cat>
            <c:strRef>
              <c:f>Aggregates!$B$2:$G$2</c:f>
              <c:strCache>
                <c:ptCount val="6"/>
                <c:pt idx="0">
                  <c:v>2023-24</c:v>
                </c:pt>
                <c:pt idx="1">
                  <c:v>2024-25</c:v>
                </c:pt>
                <c:pt idx="2">
                  <c:v>2025-26</c:v>
                </c:pt>
                <c:pt idx="3">
                  <c:v>2026-27</c:v>
                </c:pt>
                <c:pt idx="4">
                  <c:v>2027-28</c:v>
                </c:pt>
                <c:pt idx="5">
                  <c:v>2028-29</c:v>
                </c:pt>
              </c:strCache>
            </c:strRef>
          </c:cat>
          <c:val>
            <c:numRef>
              <c:f>Aggregates!$B$4:$G$4</c:f>
              <c:numCache>
                <c:formatCode>#,##0.0</c:formatCode>
                <c:ptCount val="6"/>
                <c:pt idx="0">
                  <c:v>40.351128520702837</c:v>
                </c:pt>
                <c:pt idx="1">
                  <c:v>40.893017256342048</c:v>
                </c:pt>
                <c:pt idx="2">
                  <c:v>40.839990083024489</c:v>
                </c:pt>
                <c:pt idx="3">
                  <c:v>40.926670665910116</c:v>
                </c:pt>
                <c:pt idx="4">
                  <c:v>41.121457115861084</c:v>
                </c:pt>
                <c:pt idx="5">
                  <c:v>41.223728273165101</c:v>
                </c:pt>
              </c:numCache>
            </c:numRef>
          </c:val>
          <c:smooth val="0"/>
          <c:extLst>
            <c:ext xmlns:c16="http://schemas.microsoft.com/office/drawing/2014/chart" uri="{C3380CC4-5D6E-409C-BE32-E72D297353CC}">
              <c16:uniqueId val="{00000000-F5A4-4075-9FCC-E26B9AFA96D3}"/>
            </c:ext>
          </c:extLst>
        </c:ser>
        <c:ser>
          <c:idx val="1"/>
          <c:order val="1"/>
          <c:tx>
            <c:strRef>
              <c:f>Aggregates!$R$1</c:f>
              <c:strCache>
                <c:ptCount val="1"/>
                <c:pt idx="0">
                  <c:v>Scenario</c:v>
                </c:pt>
              </c:strCache>
            </c:strRef>
          </c:tx>
          <c:spPr>
            <a:ln w="19050" cap="rnd">
              <a:solidFill>
                <a:schemeClr val="accent4"/>
              </a:solidFill>
              <a:round/>
            </a:ln>
            <a:effectLst/>
          </c:spPr>
          <c:marker>
            <c:symbol val="none"/>
          </c:marker>
          <c:cat>
            <c:strRef>
              <c:f>Aggregates!$B$2:$G$2</c:f>
              <c:strCache>
                <c:ptCount val="6"/>
                <c:pt idx="0">
                  <c:v>2023-24</c:v>
                </c:pt>
                <c:pt idx="1">
                  <c:v>2024-25</c:v>
                </c:pt>
                <c:pt idx="2">
                  <c:v>2025-26</c:v>
                </c:pt>
                <c:pt idx="3">
                  <c:v>2026-27</c:v>
                </c:pt>
                <c:pt idx="4">
                  <c:v>2027-28</c:v>
                </c:pt>
                <c:pt idx="5">
                  <c:v>2028-29</c:v>
                </c:pt>
              </c:strCache>
            </c:strRef>
          </c:cat>
          <c:val>
            <c:numRef>
              <c:f>Aggregates!$R$4:$W$4</c:f>
              <c:numCache>
                <c:formatCode>#,##0.0</c:formatCode>
                <c:ptCount val="6"/>
                <c:pt idx="0">
                  <c:v>40.351128520702837</c:v>
                </c:pt>
                <c:pt idx="1">
                  <c:v>40.893017256342048</c:v>
                </c:pt>
                <c:pt idx="2">
                  <c:v>40.839990083024489</c:v>
                </c:pt>
                <c:pt idx="3">
                  <c:v>40.926670665910116</c:v>
                </c:pt>
                <c:pt idx="4">
                  <c:v>41.121457115861084</c:v>
                </c:pt>
                <c:pt idx="5">
                  <c:v>41.223728273165101</c:v>
                </c:pt>
              </c:numCache>
            </c:numRef>
          </c:val>
          <c:smooth val="0"/>
          <c:extLst>
            <c:ext xmlns:c16="http://schemas.microsoft.com/office/drawing/2014/chart" uri="{C3380CC4-5D6E-409C-BE32-E72D297353CC}">
              <c16:uniqueId val="{00000002-F5A4-4075-9FCC-E26B9AFA96D3}"/>
            </c:ext>
          </c:extLst>
        </c:ser>
        <c:dLbls>
          <c:showLegendKey val="0"/>
          <c:showVal val="0"/>
          <c:showCatName val="0"/>
          <c:showSerName val="0"/>
          <c:showPercent val="0"/>
          <c:showBubbleSize val="0"/>
        </c:dLbls>
        <c:smooth val="0"/>
        <c:axId val="756553600"/>
        <c:axId val="756558520"/>
      </c:lineChart>
      <c:catAx>
        <c:axId val="756553600"/>
        <c:scaling>
          <c:orientation val="minMax"/>
        </c:scaling>
        <c:delete val="0"/>
        <c:axPos val="b"/>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8520"/>
        <c:crosses val="autoZero"/>
        <c:auto val="1"/>
        <c:lblAlgn val="ctr"/>
        <c:lblOffset val="100"/>
        <c:noMultiLvlLbl val="0"/>
      </c:catAx>
      <c:valAx>
        <c:axId val="7565585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r>
                  <a:rPr lang="en-GB"/>
                  <a:t>Per cent of GDP</a:t>
                </a:r>
              </a:p>
            </c:rich>
          </c:tx>
          <c:overlay val="0"/>
          <c:spPr>
            <a:noFill/>
            <a:ln>
              <a:noFill/>
            </a:ln>
            <a:effectLst/>
          </c:spPr>
          <c:txPr>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title>
        <c:numFmt formatCode="#,##0.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3600"/>
        <c:crosses val="autoZero"/>
        <c:crossBetween val="between"/>
      </c:valAx>
      <c:spPr>
        <a:noFill/>
        <a:ln>
          <a:noFill/>
        </a:ln>
        <a:effectLst/>
      </c:spPr>
    </c:plotArea>
    <c:legend>
      <c:legendPos val="b"/>
      <c:layout>
        <c:manualLayout>
          <c:xMode val="edge"/>
          <c:yMode val="edge"/>
          <c:x val="0.6874047428042942"/>
          <c:y val="0.70527219494673155"/>
          <c:w val="0.21876690727604853"/>
          <c:h val="0.13596664390698571"/>
        </c:manualLayout>
      </c:layout>
      <c:overlay val="1"/>
      <c:spPr>
        <a:noFill/>
        <a:ln>
          <a:noFill/>
        </a:ln>
        <a:effectLst/>
      </c:spPr>
      <c:txPr>
        <a:bodyPr rot="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600">
          <a:solidFill>
            <a:sysClr val="windowText" lastClr="000000"/>
          </a:solidFill>
          <a:latin typeface="+mn-lt"/>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r>
              <a:rPr lang="en-GB"/>
              <a:t>Total managed expenditure (per cent of GDP)</a:t>
            </a:r>
          </a:p>
        </c:rich>
      </c:tx>
      <c:overlay val="0"/>
      <c:spPr>
        <a:noFill/>
        <a:ln>
          <a:noFill/>
        </a:ln>
        <a:effectLst/>
      </c:spPr>
      <c:txPr>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endParaRPr lang="en-US"/>
        </a:p>
      </c:txPr>
    </c:title>
    <c:autoTitleDeleted val="0"/>
    <c:plotArea>
      <c:layout/>
      <c:lineChart>
        <c:grouping val="standard"/>
        <c:varyColors val="0"/>
        <c:ser>
          <c:idx val="0"/>
          <c:order val="0"/>
          <c:tx>
            <c:strRef>
              <c:f>Aggregates!$B$1</c:f>
              <c:strCache>
                <c:ptCount val="1"/>
                <c:pt idx="0">
                  <c:v>Baseline</c:v>
                </c:pt>
              </c:strCache>
            </c:strRef>
          </c:tx>
          <c:spPr>
            <a:ln w="19050" cap="rnd">
              <a:solidFill>
                <a:srgbClr val="002060"/>
              </a:solidFill>
              <a:round/>
            </a:ln>
            <a:effectLst/>
          </c:spPr>
          <c:marker>
            <c:symbol val="none"/>
          </c:marker>
          <c:cat>
            <c:strRef>
              <c:f>Aggregates!$B$2:$G$2</c:f>
              <c:strCache>
                <c:ptCount val="6"/>
                <c:pt idx="0">
                  <c:v>2023-24</c:v>
                </c:pt>
                <c:pt idx="1">
                  <c:v>2024-25</c:v>
                </c:pt>
                <c:pt idx="2">
                  <c:v>2025-26</c:v>
                </c:pt>
                <c:pt idx="3">
                  <c:v>2026-27</c:v>
                </c:pt>
                <c:pt idx="4">
                  <c:v>2027-28</c:v>
                </c:pt>
                <c:pt idx="5">
                  <c:v>2028-29</c:v>
                </c:pt>
              </c:strCache>
            </c:strRef>
          </c:cat>
          <c:val>
            <c:numRef>
              <c:f>Aggregates!$B$7:$G$7</c:f>
              <c:numCache>
                <c:formatCode>#,##0.0</c:formatCode>
                <c:ptCount val="6"/>
                <c:pt idx="0">
                  <c:v>44.5277765968249</c:v>
                </c:pt>
                <c:pt idx="1">
                  <c:v>44.024340577227356</c:v>
                </c:pt>
                <c:pt idx="2">
                  <c:v>43.534969420920092</c:v>
                </c:pt>
                <c:pt idx="3">
                  <c:v>43.226989038419582</c:v>
                </c:pt>
                <c:pt idx="4">
                  <c:v>42.755398251061663</c:v>
                </c:pt>
                <c:pt idx="5">
                  <c:v>42.453192353273423</c:v>
                </c:pt>
              </c:numCache>
            </c:numRef>
          </c:val>
          <c:smooth val="0"/>
          <c:extLst>
            <c:ext xmlns:c16="http://schemas.microsoft.com/office/drawing/2014/chart" uri="{C3380CC4-5D6E-409C-BE32-E72D297353CC}">
              <c16:uniqueId val="{00000000-8668-4B5A-B283-9DB49091E8AA}"/>
            </c:ext>
          </c:extLst>
        </c:ser>
        <c:ser>
          <c:idx val="1"/>
          <c:order val="1"/>
          <c:tx>
            <c:strRef>
              <c:f>Aggregates!$R$1</c:f>
              <c:strCache>
                <c:ptCount val="1"/>
                <c:pt idx="0">
                  <c:v>Scenario</c:v>
                </c:pt>
              </c:strCache>
            </c:strRef>
          </c:tx>
          <c:spPr>
            <a:ln w="19050" cap="rnd">
              <a:solidFill>
                <a:schemeClr val="accent4"/>
              </a:solidFill>
              <a:round/>
            </a:ln>
            <a:effectLst/>
          </c:spPr>
          <c:marker>
            <c:symbol val="none"/>
          </c:marker>
          <c:cat>
            <c:strRef>
              <c:f>Aggregates!$B$2:$G$2</c:f>
              <c:strCache>
                <c:ptCount val="6"/>
                <c:pt idx="0">
                  <c:v>2023-24</c:v>
                </c:pt>
                <c:pt idx="1">
                  <c:v>2024-25</c:v>
                </c:pt>
                <c:pt idx="2">
                  <c:v>2025-26</c:v>
                </c:pt>
                <c:pt idx="3">
                  <c:v>2026-27</c:v>
                </c:pt>
                <c:pt idx="4">
                  <c:v>2027-28</c:v>
                </c:pt>
                <c:pt idx="5">
                  <c:v>2028-29</c:v>
                </c:pt>
              </c:strCache>
            </c:strRef>
          </c:cat>
          <c:val>
            <c:numRef>
              <c:f>Aggregates!$R$7:$W$7</c:f>
              <c:numCache>
                <c:formatCode>#,##0.0</c:formatCode>
                <c:ptCount val="6"/>
                <c:pt idx="0">
                  <c:v>44.5277765968249</c:v>
                </c:pt>
                <c:pt idx="1">
                  <c:v>44.024340577227356</c:v>
                </c:pt>
                <c:pt idx="2">
                  <c:v>43.534969420920092</c:v>
                </c:pt>
                <c:pt idx="3">
                  <c:v>43.226989038419582</c:v>
                </c:pt>
                <c:pt idx="4">
                  <c:v>42.755398251061663</c:v>
                </c:pt>
                <c:pt idx="5">
                  <c:v>42.453192353273423</c:v>
                </c:pt>
              </c:numCache>
            </c:numRef>
          </c:val>
          <c:smooth val="0"/>
          <c:extLst>
            <c:ext xmlns:c16="http://schemas.microsoft.com/office/drawing/2014/chart" uri="{C3380CC4-5D6E-409C-BE32-E72D297353CC}">
              <c16:uniqueId val="{00000001-8668-4B5A-B283-9DB49091E8AA}"/>
            </c:ext>
          </c:extLst>
        </c:ser>
        <c:dLbls>
          <c:showLegendKey val="0"/>
          <c:showVal val="0"/>
          <c:showCatName val="0"/>
          <c:showSerName val="0"/>
          <c:showPercent val="0"/>
          <c:showBubbleSize val="0"/>
        </c:dLbls>
        <c:smooth val="0"/>
        <c:axId val="756553600"/>
        <c:axId val="756558520"/>
      </c:lineChart>
      <c:catAx>
        <c:axId val="756553600"/>
        <c:scaling>
          <c:orientation val="minMax"/>
        </c:scaling>
        <c:delete val="0"/>
        <c:axPos val="b"/>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8520"/>
        <c:crosses val="autoZero"/>
        <c:auto val="1"/>
        <c:lblAlgn val="ctr"/>
        <c:lblOffset val="100"/>
        <c:noMultiLvlLbl val="0"/>
      </c:catAx>
      <c:valAx>
        <c:axId val="7565585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r>
                  <a:rPr lang="en-GB"/>
                  <a:t>Per cent of GDP</a:t>
                </a:r>
              </a:p>
            </c:rich>
          </c:tx>
          <c:overlay val="0"/>
          <c:spPr>
            <a:noFill/>
            <a:ln>
              <a:noFill/>
            </a:ln>
            <a:effectLst/>
          </c:spPr>
          <c:txPr>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title>
        <c:numFmt formatCode="#,##0.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3600"/>
        <c:crosses val="autoZero"/>
        <c:crossBetween val="between"/>
      </c:valAx>
      <c:spPr>
        <a:noFill/>
        <a:ln>
          <a:noFill/>
        </a:ln>
        <a:effectLst/>
      </c:spPr>
    </c:plotArea>
    <c:legend>
      <c:legendPos val="b"/>
      <c:layout>
        <c:manualLayout>
          <c:xMode val="edge"/>
          <c:yMode val="edge"/>
          <c:x val="0.67183044040325579"/>
          <c:y val="0.19403092529715318"/>
          <c:w val="0.21876690727604853"/>
          <c:h val="0.19004023973530648"/>
        </c:manualLayout>
      </c:layout>
      <c:overlay val="1"/>
      <c:spPr>
        <a:noFill/>
        <a:ln>
          <a:noFill/>
        </a:ln>
        <a:effectLst/>
      </c:spPr>
      <c:txPr>
        <a:bodyPr rot="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600">
          <a:solidFill>
            <a:sysClr val="windowText" lastClr="000000"/>
          </a:solidFill>
          <a:latin typeface="+mn-lt"/>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r>
              <a:rPr lang="en-GB"/>
              <a:t>Public sector net borrowing (£ billion)</a:t>
            </a:r>
          </a:p>
        </c:rich>
      </c:tx>
      <c:overlay val="0"/>
      <c:spPr>
        <a:noFill/>
        <a:ln>
          <a:noFill/>
        </a:ln>
        <a:effectLst/>
      </c:spPr>
      <c:txPr>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endParaRPr lang="en-US"/>
        </a:p>
      </c:txPr>
    </c:title>
    <c:autoTitleDeleted val="0"/>
    <c:plotArea>
      <c:layout/>
      <c:lineChart>
        <c:grouping val="standard"/>
        <c:varyColors val="0"/>
        <c:ser>
          <c:idx val="0"/>
          <c:order val="0"/>
          <c:tx>
            <c:strRef>
              <c:f>Aggregates!$B$1</c:f>
              <c:strCache>
                <c:ptCount val="1"/>
                <c:pt idx="0">
                  <c:v>Baseline</c:v>
                </c:pt>
              </c:strCache>
            </c:strRef>
          </c:tx>
          <c:spPr>
            <a:ln w="19050" cap="rnd">
              <a:solidFill>
                <a:srgbClr val="002060"/>
              </a:solidFill>
              <a:round/>
            </a:ln>
            <a:effectLst/>
          </c:spPr>
          <c:marker>
            <c:symbol val="none"/>
          </c:marker>
          <c:cat>
            <c:strRef>
              <c:f>Aggregates!$B$2:$G$2</c:f>
              <c:strCache>
                <c:ptCount val="6"/>
                <c:pt idx="0">
                  <c:v>2023-24</c:v>
                </c:pt>
                <c:pt idx="1">
                  <c:v>2024-25</c:v>
                </c:pt>
                <c:pt idx="2">
                  <c:v>2025-26</c:v>
                </c:pt>
                <c:pt idx="3">
                  <c:v>2026-27</c:v>
                </c:pt>
                <c:pt idx="4">
                  <c:v>2027-28</c:v>
                </c:pt>
                <c:pt idx="5">
                  <c:v>2028-29</c:v>
                </c:pt>
              </c:strCache>
            </c:strRef>
          </c:cat>
          <c:val>
            <c:numRef>
              <c:f>Aggregates!$B$9:$G$9</c:f>
              <c:numCache>
                <c:formatCode>#,##0.0</c:formatCode>
                <c:ptCount val="6"/>
                <c:pt idx="0">
                  <c:v>114.08492526417308</c:v>
                </c:pt>
                <c:pt idx="1">
                  <c:v>87.226581625990093</c:v>
                </c:pt>
                <c:pt idx="2">
                  <c:v>77.482315209377475</c:v>
                </c:pt>
                <c:pt idx="3">
                  <c:v>68.660641092847527</c:v>
                </c:pt>
                <c:pt idx="4">
                  <c:v>50.562151668469596</c:v>
                </c:pt>
                <c:pt idx="5">
                  <c:v>39.434759913042626</c:v>
                </c:pt>
              </c:numCache>
            </c:numRef>
          </c:val>
          <c:smooth val="0"/>
          <c:extLst>
            <c:ext xmlns:c16="http://schemas.microsoft.com/office/drawing/2014/chart" uri="{C3380CC4-5D6E-409C-BE32-E72D297353CC}">
              <c16:uniqueId val="{00000000-7370-4276-865C-3272F8F6ADA1}"/>
            </c:ext>
          </c:extLst>
        </c:ser>
        <c:ser>
          <c:idx val="1"/>
          <c:order val="1"/>
          <c:tx>
            <c:strRef>
              <c:f>Aggregates!$R$1</c:f>
              <c:strCache>
                <c:ptCount val="1"/>
                <c:pt idx="0">
                  <c:v>Scenario</c:v>
                </c:pt>
              </c:strCache>
            </c:strRef>
          </c:tx>
          <c:spPr>
            <a:ln w="19050" cap="rnd">
              <a:solidFill>
                <a:schemeClr val="accent4"/>
              </a:solidFill>
              <a:round/>
            </a:ln>
            <a:effectLst/>
          </c:spPr>
          <c:marker>
            <c:symbol val="none"/>
          </c:marker>
          <c:cat>
            <c:strRef>
              <c:f>Aggregates!$B$2:$G$2</c:f>
              <c:strCache>
                <c:ptCount val="6"/>
                <c:pt idx="0">
                  <c:v>2023-24</c:v>
                </c:pt>
                <c:pt idx="1">
                  <c:v>2024-25</c:v>
                </c:pt>
                <c:pt idx="2">
                  <c:v>2025-26</c:v>
                </c:pt>
                <c:pt idx="3">
                  <c:v>2026-27</c:v>
                </c:pt>
                <c:pt idx="4">
                  <c:v>2027-28</c:v>
                </c:pt>
                <c:pt idx="5">
                  <c:v>2028-29</c:v>
                </c:pt>
              </c:strCache>
            </c:strRef>
          </c:cat>
          <c:val>
            <c:numRef>
              <c:f>Aggregates!$R$9:$W$9</c:f>
              <c:numCache>
                <c:formatCode>#,##0.0</c:formatCode>
                <c:ptCount val="6"/>
                <c:pt idx="0">
                  <c:v>114.08492526417308</c:v>
                </c:pt>
                <c:pt idx="1">
                  <c:v>87.226581625990093</c:v>
                </c:pt>
                <c:pt idx="2">
                  <c:v>77.482315209377475</c:v>
                </c:pt>
                <c:pt idx="3">
                  <c:v>68.660641092847527</c:v>
                </c:pt>
                <c:pt idx="4">
                  <c:v>50.562151668469596</c:v>
                </c:pt>
                <c:pt idx="5">
                  <c:v>39.434759913042626</c:v>
                </c:pt>
              </c:numCache>
            </c:numRef>
          </c:val>
          <c:smooth val="0"/>
          <c:extLst>
            <c:ext xmlns:c16="http://schemas.microsoft.com/office/drawing/2014/chart" uri="{C3380CC4-5D6E-409C-BE32-E72D297353CC}">
              <c16:uniqueId val="{00000001-7370-4276-865C-3272F8F6ADA1}"/>
            </c:ext>
          </c:extLst>
        </c:ser>
        <c:dLbls>
          <c:showLegendKey val="0"/>
          <c:showVal val="0"/>
          <c:showCatName val="0"/>
          <c:showSerName val="0"/>
          <c:showPercent val="0"/>
          <c:showBubbleSize val="0"/>
        </c:dLbls>
        <c:smooth val="0"/>
        <c:axId val="756553600"/>
        <c:axId val="756558520"/>
      </c:lineChart>
      <c:catAx>
        <c:axId val="756553600"/>
        <c:scaling>
          <c:orientation val="minMax"/>
        </c:scaling>
        <c:delete val="0"/>
        <c:axPos val="b"/>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8520"/>
        <c:crosses val="autoZero"/>
        <c:auto val="1"/>
        <c:lblAlgn val="ctr"/>
        <c:lblOffset val="100"/>
        <c:noMultiLvlLbl val="0"/>
      </c:catAx>
      <c:valAx>
        <c:axId val="7565585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r>
                  <a:rPr lang="en-GB"/>
                  <a:t>£ billion</a:t>
                </a:r>
              </a:p>
            </c:rich>
          </c:tx>
          <c:overlay val="0"/>
          <c:spPr>
            <a:noFill/>
            <a:ln>
              <a:noFill/>
            </a:ln>
            <a:effectLst/>
          </c:spPr>
          <c:txPr>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3600"/>
        <c:crosses val="autoZero"/>
        <c:crossBetween val="between"/>
      </c:valAx>
      <c:spPr>
        <a:noFill/>
        <a:ln>
          <a:noFill/>
        </a:ln>
        <a:effectLst/>
      </c:spPr>
    </c:plotArea>
    <c:legend>
      <c:legendPos val="b"/>
      <c:layout>
        <c:manualLayout>
          <c:xMode val="edge"/>
          <c:yMode val="edge"/>
          <c:x val="0.67442615747009549"/>
          <c:y val="0.16453623666352363"/>
          <c:w val="0.21876690727604853"/>
          <c:h val="0.19004023973530648"/>
        </c:manualLayout>
      </c:layout>
      <c:overlay val="1"/>
      <c:spPr>
        <a:noFill/>
        <a:ln>
          <a:noFill/>
        </a:ln>
        <a:effectLst/>
      </c:spPr>
      <c:txPr>
        <a:bodyPr rot="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600">
          <a:solidFill>
            <a:sysClr val="windowText" lastClr="000000"/>
          </a:solidFill>
          <a:latin typeface="+mn-lt"/>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r>
              <a:rPr lang="en-GB"/>
              <a:t>Public sector net borrowing (per cent of GDP)</a:t>
            </a:r>
          </a:p>
        </c:rich>
      </c:tx>
      <c:overlay val="0"/>
      <c:spPr>
        <a:noFill/>
        <a:ln>
          <a:noFill/>
        </a:ln>
        <a:effectLst/>
      </c:spPr>
      <c:txPr>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endParaRPr lang="en-US"/>
        </a:p>
      </c:txPr>
    </c:title>
    <c:autoTitleDeleted val="0"/>
    <c:plotArea>
      <c:layout/>
      <c:lineChart>
        <c:grouping val="standard"/>
        <c:varyColors val="0"/>
        <c:ser>
          <c:idx val="0"/>
          <c:order val="0"/>
          <c:tx>
            <c:strRef>
              <c:f>Aggregates!$B$1</c:f>
              <c:strCache>
                <c:ptCount val="1"/>
                <c:pt idx="0">
                  <c:v>Baseline</c:v>
                </c:pt>
              </c:strCache>
            </c:strRef>
          </c:tx>
          <c:spPr>
            <a:ln w="19050" cap="rnd">
              <a:solidFill>
                <a:srgbClr val="002060"/>
              </a:solidFill>
              <a:round/>
            </a:ln>
            <a:effectLst/>
          </c:spPr>
          <c:marker>
            <c:symbol val="none"/>
          </c:marker>
          <c:cat>
            <c:strRef>
              <c:f>Aggregates!$B$2:$G$2</c:f>
              <c:strCache>
                <c:ptCount val="6"/>
                <c:pt idx="0">
                  <c:v>2023-24</c:v>
                </c:pt>
                <c:pt idx="1">
                  <c:v>2024-25</c:v>
                </c:pt>
                <c:pt idx="2">
                  <c:v>2025-26</c:v>
                </c:pt>
                <c:pt idx="3">
                  <c:v>2026-27</c:v>
                </c:pt>
                <c:pt idx="4">
                  <c:v>2027-28</c:v>
                </c:pt>
                <c:pt idx="5">
                  <c:v>2028-29</c:v>
                </c:pt>
              </c:strCache>
            </c:strRef>
          </c:cat>
          <c:val>
            <c:numRef>
              <c:f>Aggregates!$B$10:$G$10</c:f>
              <c:numCache>
                <c:formatCode>#,##0.0</c:formatCode>
                <c:ptCount val="6"/>
                <c:pt idx="0">
                  <c:v>4.1766480761220635</c:v>
                </c:pt>
                <c:pt idx="1">
                  <c:v>3.1313233208853064</c:v>
                </c:pt>
                <c:pt idx="2">
                  <c:v>2.6949793378956075</c:v>
                </c:pt>
                <c:pt idx="3">
                  <c:v>2.3003183725094707</c:v>
                </c:pt>
                <c:pt idx="4">
                  <c:v>1.6339411352005853</c:v>
                </c:pt>
                <c:pt idx="5">
                  <c:v>1.229464080108325</c:v>
                </c:pt>
              </c:numCache>
            </c:numRef>
          </c:val>
          <c:smooth val="0"/>
          <c:extLst>
            <c:ext xmlns:c16="http://schemas.microsoft.com/office/drawing/2014/chart" uri="{C3380CC4-5D6E-409C-BE32-E72D297353CC}">
              <c16:uniqueId val="{00000000-3EFF-435A-8BD0-EEEE1979BACB}"/>
            </c:ext>
          </c:extLst>
        </c:ser>
        <c:ser>
          <c:idx val="1"/>
          <c:order val="1"/>
          <c:tx>
            <c:strRef>
              <c:f>Aggregates!$R$1</c:f>
              <c:strCache>
                <c:ptCount val="1"/>
                <c:pt idx="0">
                  <c:v>Scenario</c:v>
                </c:pt>
              </c:strCache>
            </c:strRef>
          </c:tx>
          <c:spPr>
            <a:ln w="19050" cap="rnd">
              <a:solidFill>
                <a:schemeClr val="accent4"/>
              </a:solidFill>
              <a:round/>
            </a:ln>
            <a:effectLst/>
          </c:spPr>
          <c:marker>
            <c:symbol val="none"/>
          </c:marker>
          <c:cat>
            <c:strRef>
              <c:f>Aggregates!$B$2:$G$2</c:f>
              <c:strCache>
                <c:ptCount val="6"/>
                <c:pt idx="0">
                  <c:v>2023-24</c:v>
                </c:pt>
                <c:pt idx="1">
                  <c:v>2024-25</c:v>
                </c:pt>
                <c:pt idx="2">
                  <c:v>2025-26</c:v>
                </c:pt>
                <c:pt idx="3">
                  <c:v>2026-27</c:v>
                </c:pt>
                <c:pt idx="4">
                  <c:v>2027-28</c:v>
                </c:pt>
                <c:pt idx="5">
                  <c:v>2028-29</c:v>
                </c:pt>
              </c:strCache>
            </c:strRef>
          </c:cat>
          <c:val>
            <c:numRef>
              <c:f>Aggregates!$R$10:$W$10</c:f>
              <c:numCache>
                <c:formatCode>#,##0.0</c:formatCode>
                <c:ptCount val="6"/>
                <c:pt idx="0">
                  <c:v>4.1766480761220635</c:v>
                </c:pt>
                <c:pt idx="1">
                  <c:v>3.1313233208853064</c:v>
                </c:pt>
                <c:pt idx="2">
                  <c:v>2.6949793378956075</c:v>
                </c:pt>
                <c:pt idx="3">
                  <c:v>2.3003183725094707</c:v>
                </c:pt>
                <c:pt idx="4">
                  <c:v>1.6339411352005853</c:v>
                </c:pt>
                <c:pt idx="5">
                  <c:v>1.229464080108325</c:v>
                </c:pt>
              </c:numCache>
            </c:numRef>
          </c:val>
          <c:smooth val="0"/>
          <c:extLst>
            <c:ext xmlns:c16="http://schemas.microsoft.com/office/drawing/2014/chart" uri="{C3380CC4-5D6E-409C-BE32-E72D297353CC}">
              <c16:uniqueId val="{00000001-3EFF-435A-8BD0-EEEE1979BACB}"/>
            </c:ext>
          </c:extLst>
        </c:ser>
        <c:dLbls>
          <c:showLegendKey val="0"/>
          <c:showVal val="0"/>
          <c:showCatName val="0"/>
          <c:showSerName val="0"/>
          <c:showPercent val="0"/>
          <c:showBubbleSize val="0"/>
        </c:dLbls>
        <c:smooth val="0"/>
        <c:axId val="756553600"/>
        <c:axId val="756558520"/>
      </c:lineChart>
      <c:catAx>
        <c:axId val="756553600"/>
        <c:scaling>
          <c:orientation val="minMax"/>
        </c:scaling>
        <c:delete val="0"/>
        <c:axPos val="b"/>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8520"/>
        <c:crosses val="autoZero"/>
        <c:auto val="1"/>
        <c:lblAlgn val="ctr"/>
        <c:lblOffset val="100"/>
        <c:noMultiLvlLbl val="0"/>
      </c:catAx>
      <c:valAx>
        <c:axId val="7565585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r>
                  <a:rPr lang="en-GB"/>
                  <a:t>Per cent of GDP</a:t>
                </a:r>
              </a:p>
            </c:rich>
          </c:tx>
          <c:overlay val="0"/>
          <c:spPr>
            <a:noFill/>
            <a:ln>
              <a:noFill/>
            </a:ln>
            <a:effectLst/>
          </c:spPr>
          <c:txPr>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title>
        <c:numFmt formatCode="#,##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3600"/>
        <c:crosses val="autoZero"/>
        <c:crossBetween val="between"/>
      </c:valAx>
      <c:spPr>
        <a:noFill/>
        <a:ln>
          <a:noFill/>
        </a:ln>
        <a:effectLst/>
      </c:spPr>
    </c:plotArea>
    <c:legend>
      <c:legendPos val="b"/>
      <c:layout>
        <c:manualLayout>
          <c:xMode val="edge"/>
          <c:yMode val="edge"/>
          <c:x val="0.67183044040325579"/>
          <c:y val="0.19403092529715318"/>
          <c:w val="0.21876690727604853"/>
          <c:h val="0.19004023973530648"/>
        </c:manualLayout>
      </c:layout>
      <c:overlay val="1"/>
      <c:spPr>
        <a:noFill/>
        <a:ln>
          <a:noFill/>
        </a:ln>
        <a:effectLst/>
      </c:spPr>
      <c:txPr>
        <a:bodyPr rot="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600">
          <a:solidFill>
            <a:sysClr val="windowText" lastClr="000000"/>
          </a:solidFill>
          <a:latin typeface="+mn-lt"/>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r>
              <a:rPr lang="en-GB"/>
              <a:t>Public sector net debt (per cent of GDP)</a:t>
            </a:r>
          </a:p>
        </c:rich>
      </c:tx>
      <c:overlay val="0"/>
      <c:spPr>
        <a:noFill/>
        <a:ln>
          <a:noFill/>
        </a:ln>
        <a:effectLst/>
      </c:spPr>
      <c:txPr>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endParaRPr lang="en-US"/>
        </a:p>
      </c:txPr>
    </c:title>
    <c:autoTitleDeleted val="0"/>
    <c:plotArea>
      <c:layout/>
      <c:lineChart>
        <c:grouping val="standard"/>
        <c:varyColors val="0"/>
        <c:ser>
          <c:idx val="0"/>
          <c:order val="0"/>
          <c:tx>
            <c:strRef>
              <c:f>Aggregates!$B$1</c:f>
              <c:strCache>
                <c:ptCount val="1"/>
                <c:pt idx="0">
                  <c:v>Baseline</c:v>
                </c:pt>
              </c:strCache>
            </c:strRef>
          </c:tx>
          <c:spPr>
            <a:ln w="19050" cap="rnd">
              <a:solidFill>
                <a:srgbClr val="002060"/>
              </a:solidFill>
              <a:round/>
            </a:ln>
            <a:effectLst/>
          </c:spPr>
          <c:marker>
            <c:symbol val="none"/>
          </c:marker>
          <c:cat>
            <c:strRef>
              <c:f>Aggregates!$B$2:$G$2</c:f>
              <c:strCache>
                <c:ptCount val="6"/>
                <c:pt idx="0">
                  <c:v>2023-24</c:v>
                </c:pt>
                <c:pt idx="1">
                  <c:v>2024-25</c:v>
                </c:pt>
                <c:pt idx="2">
                  <c:v>2025-26</c:v>
                </c:pt>
                <c:pt idx="3">
                  <c:v>2026-27</c:v>
                </c:pt>
                <c:pt idx="4">
                  <c:v>2027-28</c:v>
                </c:pt>
                <c:pt idx="5">
                  <c:v>2028-29</c:v>
                </c:pt>
              </c:strCache>
            </c:strRef>
          </c:cat>
          <c:val>
            <c:numRef>
              <c:f>Aggregates!$B$19:$G$19</c:f>
              <c:numCache>
                <c:formatCode>#,##0.0</c:formatCode>
                <c:ptCount val="6"/>
                <c:pt idx="0">
                  <c:v>97.589332588386227</c:v>
                </c:pt>
                <c:pt idx="1">
                  <c:v>98.777579475392969</c:v>
                </c:pt>
                <c:pt idx="2">
                  <c:v>96.357306720094442</c:v>
                </c:pt>
                <c:pt idx="3">
                  <c:v>95.479821529204358</c:v>
                </c:pt>
                <c:pt idx="4">
                  <c:v>95.061624897069535</c:v>
                </c:pt>
                <c:pt idx="5">
                  <c:v>94.298719514612415</c:v>
                </c:pt>
              </c:numCache>
            </c:numRef>
          </c:val>
          <c:smooth val="0"/>
          <c:extLst>
            <c:ext xmlns:c16="http://schemas.microsoft.com/office/drawing/2014/chart" uri="{C3380CC4-5D6E-409C-BE32-E72D297353CC}">
              <c16:uniqueId val="{00000000-5F98-4B78-9E59-94335E18B36A}"/>
            </c:ext>
          </c:extLst>
        </c:ser>
        <c:ser>
          <c:idx val="1"/>
          <c:order val="1"/>
          <c:tx>
            <c:strRef>
              <c:f>Aggregates!$R$1</c:f>
              <c:strCache>
                <c:ptCount val="1"/>
                <c:pt idx="0">
                  <c:v>Scenario</c:v>
                </c:pt>
              </c:strCache>
            </c:strRef>
          </c:tx>
          <c:spPr>
            <a:ln w="19050" cap="rnd">
              <a:solidFill>
                <a:schemeClr val="accent4"/>
              </a:solidFill>
              <a:round/>
            </a:ln>
            <a:effectLst/>
          </c:spPr>
          <c:marker>
            <c:symbol val="none"/>
          </c:marker>
          <c:cat>
            <c:strRef>
              <c:f>Aggregates!$B$2:$G$2</c:f>
              <c:strCache>
                <c:ptCount val="6"/>
                <c:pt idx="0">
                  <c:v>2023-24</c:v>
                </c:pt>
                <c:pt idx="1">
                  <c:v>2024-25</c:v>
                </c:pt>
                <c:pt idx="2">
                  <c:v>2025-26</c:v>
                </c:pt>
                <c:pt idx="3">
                  <c:v>2026-27</c:v>
                </c:pt>
                <c:pt idx="4">
                  <c:v>2027-28</c:v>
                </c:pt>
                <c:pt idx="5">
                  <c:v>2028-29</c:v>
                </c:pt>
              </c:strCache>
            </c:strRef>
          </c:cat>
          <c:val>
            <c:numRef>
              <c:f>Aggregates!$R$19:$W$19</c:f>
              <c:numCache>
                <c:formatCode>#,##0.0</c:formatCode>
                <c:ptCount val="6"/>
                <c:pt idx="0">
                  <c:v>97.589332588386227</c:v>
                </c:pt>
                <c:pt idx="1">
                  <c:v>98.777579475392969</c:v>
                </c:pt>
                <c:pt idx="2">
                  <c:v>96.357306720094442</c:v>
                </c:pt>
                <c:pt idx="3">
                  <c:v>95.479821529204358</c:v>
                </c:pt>
                <c:pt idx="4">
                  <c:v>95.061624897069535</c:v>
                </c:pt>
                <c:pt idx="5">
                  <c:v>94.298719514612415</c:v>
                </c:pt>
              </c:numCache>
            </c:numRef>
          </c:val>
          <c:smooth val="0"/>
          <c:extLst>
            <c:ext xmlns:c16="http://schemas.microsoft.com/office/drawing/2014/chart" uri="{C3380CC4-5D6E-409C-BE32-E72D297353CC}">
              <c16:uniqueId val="{00000001-5F98-4B78-9E59-94335E18B36A}"/>
            </c:ext>
          </c:extLst>
        </c:ser>
        <c:dLbls>
          <c:showLegendKey val="0"/>
          <c:showVal val="0"/>
          <c:showCatName val="0"/>
          <c:showSerName val="0"/>
          <c:showPercent val="0"/>
          <c:showBubbleSize val="0"/>
        </c:dLbls>
        <c:smooth val="0"/>
        <c:axId val="756553600"/>
        <c:axId val="756558520"/>
      </c:lineChart>
      <c:catAx>
        <c:axId val="756553600"/>
        <c:scaling>
          <c:orientation val="minMax"/>
        </c:scaling>
        <c:delete val="0"/>
        <c:axPos val="b"/>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8520"/>
        <c:crosses val="autoZero"/>
        <c:auto val="1"/>
        <c:lblAlgn val="ctr"/>
        <c:lblOffset val="100"/>
        <c:noMultiLvlLbl val="0"/>
      </c:catAx>
      <c:valAx>
        <c:axId val="7565585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r>
                  <a:rPr lang="en-GB"/>
                  <a:t>Per cent of GDP</a:t>
                </a:r>
              </a:p>
            </c:rich>
          </c:tx>
          <c:overlay val="0"/>
          <c:spPr>
            <a:noFill/>
            <a:ln>
              <a:noFill/>
            </a:ln>
            <a:effectLst/>
          </c:spPr>
          <c:txPr>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title>
        <c:numFmt formatCode="#,##0.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3600"/>
        <c:crosses val="autoZero"/>
        <c:crossBetween val="between"/>
      </c:valAx>
      <c:spPr>
        <a:noFill/>
        <a:ln>
          <a:noFill/>
        </a:ln>
        <a:effectLst/>
      </c:spPr>
    </c:plotArea>
    <c:legend>
      <c:legendPos val="b"/>
      <c:layout>
        <c:manualLayout>
          <c:xMode val="edge"/>
          <c:yMode val="edge"/>
          <c:x val="0.6874047428042942"/>
          <c:y val="0.70527219494673155"/>
          <c:w val="0.21876690727604853"/>
          <c:h val="0.13596664390698571"/>
        </c:manualLayout>
      </c:layout>
      <c:overlay val="1"/>
      <c:spPr>
        <a:noFill/>
        <a:ln>
          <a:noFill/>
        </a:ln>
        <a:effectLst/>
      </c:spPr>
      <c:txPr>
        <a:bodyPr rot="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600">
          <a:solidFill>
            <a:sysClr val="windowText" lastClr="000000"/>
          </a:solidFill>
          <a:latin typeface="+mn-lt"/>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r>
              <a:rPr lang="en-GB"/>
              <a:t>Public sector net debt excluding Bank of England (per cent of GDP)</a:t>
            </a:r>
          </a:p>
        </c:rich>
      </c:tx>
      <c:overlay val="0"/>
      <c:spPr>
        <a:noFill/>
        <a:ln>
          <a:noFill/>
        </a:ln>
        <a:effectLst/>
      </c:spPr>
      <c:txPr>
        <a:bodyPr rot="0" spcFirstLastPara="1" vertOverflow="ellipsis" vert="horz" wrap="square" anchor="ctr" anchorCtr="1"/>
        <a:lstStyle/>
        <a:p>
          <a:pPr>
            <a:defRPr sz="720" b="0" i="0" u="none" strike="noStrike" kern="1200" spc="0" baseline="0">
              <a:solidFill>
                <a:sysClr val="windowText" lastClr="000000"/>
              </a:solidFill>
              <a:latin typeface="+mn-lt"/>
              <a:ea typeface="+mn-ea"/>
              <a:cs typeface="+mn-cs"/>
            </a:defRPr>
          </a:pPr>
          <a:endParaRPr lang="en-US"/>
        </a:p>
      </c:txPr>
    </c:title>
    <c:autoTitleDeleted val="0"/>
    <c:plotArea>
      <c:layout/>
      <c:lineChart>
        <c:grouping val="standard"/>
        <c:varyColors val="0"/>
        <c:ser>
          <c:idx val="0"/>
          <c:order val="0"/>
          <c:tx>
            <c:strRef>
              <c:f>Aggregates!$B$1</c:f>
              <c:strCache>
                <c:ptCount val="1"/>
                <c:pt idx="0">
                  <c:v>Baseline</c:v>
                </c:pt>
              </c:strCache>
            </c:strRef>
          </c:tx>
          <c:spPr>
            <a:ln w="19050" cap="rnd">
              <a:solidFill>
                <a:srgbClr val="002060"/>
              </a:solidFill>
              <a:round/>
            </a:ln>
            <a:effectLst/>
          </c:spPr>
          <c:marker>
            <c:symbol val="none"/>
          </c:marker>
          <c:cat>
            <c:strRef>
              <c:f>Aggregates!$B$2:$G$2</c:f>
              <c:strCache>
                <c:ptCount val="6"/>
                <c:pt idx="0">
                  <c:v>2023-24</c:v>
                </c:pt>
                <c:pt idx="1">
                  <c:v>2024-25</c:v>
                </c:pt>
                <c:pt idx="2">
                  <c:v>2025-26</c:v>
                </c:pt>
                <c:pt idx="3">
                  <c:v>2026-27</c:v>
                </c:pt>
                <c:pt idx="4">
                  <c:v>2027-28</c:v>
                </c:pt>
                <c:pt idx="5">
                  <c:v>2028-29</c:v>
                </c:pt>
              </c:strCache>
            </c:strRef>
          </c:cat>
          <c:val>
            <c:numRef>
              <c:f>Aggregates!$B$22:$G$22</c:f>
              <c:numCache>
                <c:formatCode>#,##0.0</c:formatCode>
                <c:ptCount val="6"/>
                <c:pt idx="0">
                  <c:v>88.751485021305569</c:v>
                </c:pt>
                <c:pt idx="1">
                  <c:v>91.690627283912079</c:v>
                </c:pt>
                <c:pt idx="2">
                  <c:v>92.763531041871346</c:v>
                </c:pt>
                <c:pt idx="3">
                  <c:v>93.161001763025126</c:v>
                </c:pt>
                <c:pt idx="4">
                  <c:v>93.192661565826455</c:v>
                </c:pt>
                <c:pt idx="5">
                  <c:v>92.918594679221826</c:v>
                </c:pt>
              </c:numCache>
            </c:numRef>
          </c:val>
          <c:smooth val="0"/>
          <c:extLst>
            <c:ext xmlns:c16="http://schemas.microsoft.com/office/drawing/2014/chart" uri="{C3380CC4-5D6E-409C-BE32-E72D297353CC}">
              <c16:uniqueId val="{00000000-FC99-4223-A703-0B2D810F69C7}"/>
            </c:ext>
          </c:extLst>
        </c:ser>
        <c:ser>
          <c:idx val="1"/>
          <c:order val="1"/>
          <c:tx>
            <c:strRef>
              <c:f>Aggregates!$R$1</c:f>
              <c:strCache>
                <c:ptCount val="1"/>
                <c:pt idx="0">
                  <c:v>Scenario</c:v>
                </c:pt>
              </c:strCache>
            </c:strRef>
          </c:tx>
          <c:spPr>
            <a:ln w="19050" cap="rnd">
              <a:solidFill>
                <a:schemeClr val="accent4"/>
              </a:solidFill>
              <a:round/>
            </a:ln>
            <a:effectLst/>
          </c:spPr>
          <c:marker>
            <c:symbol val="none"/>
          </c:marker>
          <c:cat>
            <c:strRef>
              <c:f>Aggregates!$B$2:$G$2</c:f>
              <c:strCache>
                <c:ptCount val="6"/>
                <c:pt idx="0">
                  <c:v>2023-24</c:v>
                </c:pt>
                <c:pt idx="1">
                  <c:v>2024-25</c:v>
                </c:pt>
                <c:pt idx="2">
                  <c:v>2025-26</c:v>
                </c:pt>
                <c:pt idx="3">
                  <c:v>2026-27</c:v>
                </c:pt>
                <c:pt idx="4">
                  <c:v>2027-28</c:v>
                </c:pt>
                <c:pt idx="5">
                  <c:v>2028-29</c:v>
                </c:pt>
              </c:strCache>
            </c:strRef>
          </c:cat>
          <c:val>
            <c:numRef>
              <c:f>Aggregates!$R$22:$W$22</c:f>
              <c:numCache>
                <c:formatCode>#,##0.0</c:formatCode>
                <c:ptCount val="6"/>
                <c:pt idx="0">
                  <c:v>88.751485021305569</c:v>
                </c:pt>
                <c:pt idx="1">
                  <c:v>91.690627283912079</c:v>
                </c:pt>
                <c:pt idx="2">
                  <c:v>92.763531041871346</c:v>
                </c:pt>
                <c:pt idx="3">
                  <c:v>93.161001763025126</c:v>
                </c:pt>
                <c:pt idx="4">
                  <c:v>93.192661565826455</c:v>
                </c:pt>
                <c:pt idx="5">
                  <c:v>92.918594679221826</c:v>
                </c:pt>
              </c:numCache>
            </c:numRef>
          </c:val>
          <c:smooth val="0"/>
          <c:extLst>
            <c:ext xmlns:c16="http://schemas.microsoft.com/office/drawing/2014/chart" uri="{C3380CC4-5D6E-409C-BE32-E72D297353CC}">
              <c16:uniqueId val="{00000001-FC99-4223-A703-0B2D810F69C7}"/>
            </c:ext>
          </c:extLst>
        </c:ser>
        <c:dLbls>
          <c:showLegendKey val="0"/>
          <c:showVal val="0"/>
          <c:showCatName val="0"/>
          <c:showSerName val="0"/>
          <c:showPercent val="0"/>
          <c:showBubbleSize val="0"/>
        </c:dLbls>
        <c:smooth val="0"/>
        <c:axId val="756553600"/>
        <c:axId val="756558520"/>
      </c:lineChart>
      <c:catAx>
        <c:axId val="756553600"/>
        <c:scaling>
          <c:orientation val="minMax"/>
        </c:scaling>
        <c:delete val="0"/>
        <c:axPos val="b"/>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8520"/>
        <c:crosses val="autoZero"/>
        <c:auto val="1"/>
        <c:lblAlgn val="ctr"/>
        <c:lblOffset val="100"/>
        <c:noMultiLvlLbl val="0"/>
      </c:catAx>
      <c:valAx>
        <c:axId val="7565585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r>
                  <a:rPr lang="en-GB"/>
                  <a:t>Per cent of GDP</a:t>
                </a:r>
              </a:p>
            </c:rich>
          </c:tx>
          <c:overlay val="0"/>
          <c:spPr>
            <a:noFill/>
            <a:ln>
              <a:noFill/>
            </a:ln>
            <a:effectLst/>
          </c:spPr>
          <c:txPr>
            <a:bodyPr rot="-54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title>
        <c:numFmt formatCode="#,##0.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crossAx val="756553600"/>
        <c:crosses val="autoZero"/>
        <c:crossBetween val="between"/>
      </c:valAx>
      <c:spPr>
        <a:noFill/>
        <a:ln>
          <a:noFill/>
        </a:ln>
        <a:effectLst/>
      </c:spPr>
    </c:plotArea>
    <c:legend>
      <c:legendPos val="b"/>
      <c:layout>
        <c:manualLayout>
          <c:xMode val="edge"/>
          <c:yMode val="edge"/>
          <c:x val="0.67183044040325579"/>
          <c:y val="0.63645125480159592"/>
          <c:w val="0.21876690727604853"/>
          <c:h val="0.19004023973530648"/>
        </c:manualLayout>
      </c:layout>
      <c:overlay val="1"/>
      <c:spPr>
        <a:noFill/>
        <a:ln>
          <a:noFill/>
        </a:ln>
        <a:effectLst/>
      </c:spPr>
      <c:txPr>
        <a:bodyPr rot="0" spcFirstLastPara="1" vertOverflow="ellipsis" vert="horz" wrap="square" anchor="ctr" anchorCtr="1"/>
        <a:lstStyle/>
        <a:p>
          <a:pPr>
            <a:defRPr sz="600" b="0" i="0" u="none" strike="noStrike" kern="1200" baseline="0">
              <a:solidFill>
                <a:sysClr val="windowText" lastClr="000000"/>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600">
          <a:solidFill>
            <a:sysClr val="windowText" lastClr="000000"/>
          </a:solidFill>
          <a:latin typeface="+mn-lt"/>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1</xdr:col>
      <xdr:colOff>47625</xdr:colOff>
      <xdr:row>1</xdr:row>
      <xdr:rowOff>0</xdr:rowOff>
    </xdr:from>
    <xdr:to>
      <xdr:col>4</xdr:col>
      <xdr:colOff>66964</xdr:colOff>
      <xdr:row>1</xdr:row>
      <xdr:rowOff>752447</xdr:rowOff>
    </xdr:to>
    <xdr:pic>
      <xdr:nvPicPr>
        <xdr:cNvPr id="2" name="Picture 1">
          <a:extLst>
            <a:ext uri="{FF2B5EF4-FFF2-40B4-BE49-F238E27FC236}">
              <a16:creationId xmlns:a16="http://schemas.microsoft.com/office/drawing/2014/main" id="{8F706595-042D-4400-A9A6-BCBB16B7FB6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4475" y="184150"/>
          <a:ext cx="1615094" cy="74800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292100</xdr:colOff>
      <xdr:row>2</xdr:row>
      <xdr:rowOff>12700</xdr:rowOff>
    </xdr:from>
    <xdr:to>
      <xdr:col>8</xdr:col>
      <xdr:colOff>307975</xdr:colOff>
      <xdr:row>19</xdr:row>
      <xdr:rowOff>113366</xdr:rowOff>
    </xdr:to>
    <xdr:graphicFrame macro="">
      <xdr:nvGraphicFramePr>
        <xdr:cNvPr id="3" name="Chart 2">
          <a:extLst>
            <a:ext uri="{FF2B5EF4-FFF2-40B4-BE49-F238E27FC236}">
              <a16:creationId xmlns:a16="http://schemas.microsoft.com/office/drawing/2014/main" id="{C472B8A9-81A5-40A6-B07D-BE4AA639B6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368300</xdr:colOff>
      <xdr:row>2</xdr:row>
      <xdr:rowOff>12700</xdr:rowOff>
    </xdr:from>
    <xdr:to>
      <xdr:col>16</xdr:col>
      <xdr:colOff>384175</xdr:colOff>
      <xdr:row>19</xdr:row>
      <xdr:rowOff>113366</xdr:rowOff>
    </xdr:to>
    <xdr:graphicFrame macro="">
      <xdr:nvGraphicFramePr>
        <xdr:cNvPr id="4" name="Chart 3">
          <a:extLst>
            <a:ext uri="{FF2B5EF4-FFF2-40B4-BE49-F238E27FC236}">
              <a16:creationId xmlns:a16="http://schemas.microsoft.com/office/drawing/2014/main" id="{4E75EDBB-647A-4BEF-8F7B-A801ABCEAD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311150</xdr:colOff>
      <xdr:row>21</xdr:row>
      <xdr:rowOff>0</xdr:rowOff>
    </xdr:from>
    <xdr:to>
      <xdr:col>8</xdr:col>
      <xdr:colOff>327025</xdr:colOff>
      <xdr:row>38</xdr:row>
      <xdr:rowOff>100666</xdr:rowOff>
    </xdr:to>
    <xdr:graphicFrame macro="">
      <xdr:nvGraphicFramePr>
        <xdr:cNvPr id="7" name="Chart 6">
          <a:extLst>
            <a:ext uri="{FF2B5EF4-FFF2-40B4-BE49-F238E27FC236}">
              <a16:creationId xmlns:a16="http://schemas.microsoft.com/office/drawing/2014/main" id="{68852C74-6FA1-4B0E-9D28-9570660879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387350</xdr:colOff>
      <xdr:row>21</xdr:row>
      <xdr:rowOff>0</xdr:rowOff>
    </xdr:from>
    <xdr:to>
      <xdr:col>16</xdr:col>
      <xdr:colOff>403225</xdr:colOff>
      <xdr:row>38</xdr:row>
      <xdr:rowOff>100666</xdr:rowOff>
    </xdr:to>
    <xdr:graphicFrame macro="">
      <xdr:nvGraphicFramePr>
        <xdr:cNvPr id="8" name="Chart 7">
          <a:extLst>
            <a:ext uri="{FF2B5EF4-FFF2-40B4-BE49-F238E27FC236}">
              <a16:creationId xmlns:a16="http://schemas.microsoft.com/office/drawing/2014/main" id="{8C3CE4DE-452E-4D84-AE4F-8D2627FD11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254000</xdr:colOff>
      <xdr:row>39</xdr:row>
      <xdr:rowOff>63500</xdr:rowOff>
    </xdr:from>
    <xdr:to>
      <xdr:col>8</xdr:col>
      <xdr:colOff>269875</xdr:colOff>
      <xdr:row>57</xdr:row>
      <xdr:rowOff>18116</xdr:rowOff>
    </xdr:to>
    <xdr:graphicFrame macro="">
      <xdr:nvGraphicFramePr>
        <xdr:cNvPr id="9" name="Chart 8">
          <a:extLst>
            <a:ext uri="{FF2B5EF4-FFF2-40B4-BE49-F238E27FC236}">
              <a16:creationId xmlns:a16="http://schemas.microsoft.com/office/drawing/2014/main" id="{4AAB34D1-8F02-44BD-B1A4-A65D272ED6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330200</xdr:colOff>
      <xdr:row>39</xdr:row>
      <xdr:rowOff>63500</xdr:rowOff>
    </xdr:from>
    <xdr:to>
      <xdr:col>16</xdr:col>
      <xdr:colOff>346075</xdr:colOff>
      <xdr:row>57</xdr:row>
      <xdr:rowOff>18116</xdr:rowOff>
    </xdr:to>
    <xdr:graphicFrame macro="">
      <xdr:nvGraphicFramePr>
        <xdr:cNvPr id="10" name="Chart 9">
          <a:extLst>
            <a:ext uri="{FF2B5EF4-FFF2-40B4-BE49-F238E27FC236}">
              <a16:creationId xmlns:a16="http://schemas.microsoft.com/office/drawing/2014/main" id="{01FDDC46-1170-4067-99AF-16D2B474B6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8E3965-13FD-4BB5-8E7A-5EA4EC713526}">
  <sheetPr>
    <tabColor rgb="FF477391"/>
    <pageSetUpPr fitToPage="1"/>
  </sheetPr>
  <dimension ref="A1:E42"/>
  <sheetViews>
    <sheetView showGridLines="0" tabSelected="1" zoomScale="90" zoomScaleNormal="90" workbookViewId="0"/>
  </sheetViews>
  <sheetFormatPr defaultColWidth="9.1796875" defaultRowHeight="0" customHeight="1" zeroHeight="1" x14ac:dyDescent="0.3"/>
  <cols>
    <col min="1" max="1" width="2.81640625" style="5" customWidth="1"/>
    <col min="2" max="2" width="1.54296875" style="29" customWidth="1"/>
    <col min="3" max="3" width="3.81640625" style="29" customWidth="1"/>
    <col min="4" max="4" width="17.54296875" style="5" customWidth="1"/>
    <col min="5" max="5" width="146.54296875" style="5" customWidth="1"/>
    <col min="6" max="16383" width="0" style="5" hidden="1" customWidth="1"/>
    <col min="16384" max="16384" width="0.1796875" style="5" customWidth="1"/>
  </cols>
  <sheetData>
    <row r="1" spans="1:5" ht="14.5" x14ac:dyDescent="0.35">
      <c r="A1" s="3"/>
      <c r="B1" s="4"/>
      <c r="C1" s="4"/>
      <c r="D1" s="3"/>
      <c r="E1" s="3"/>
    </row>
    <row r="2" spans="1:5" ht="104.25" customHeight="1" x14ac:dyDescent="0.3">
      <c r="A2" s="6"/>
      <c r="B2" s="6"/>
      <c r="C2" s="6"/>
      <c r="D2" s="6"/>
      <c r="E2" s="7" t="s">
        <v>294</v>
      </c>
    </row>
    <row r="3" spans="1:5" s="11" customFormat="1" ht="37.5" customHeight="1" x14ac:dyDescent="0.35">
      <c r="A3" s="8"/>
      <c r="B3" s="9" t="s">
        <v>197</v>
      </c>
      <c r="C3" s="9"/>
      <c r="D3" s="10"/>
      <c r="E3" s="10"/>
    </row>
    <row r="4" spans="1:5" ht="14.5" x14ac:dyDescent="0.35">
      <c r="A4" s="12"/>
      <c r="B4" s="13"/>
      <c r="C4" s="14" t="s">
        <v>213</v>
      </c>
      <c r="D4" s="15"/>
      <c r="E4" s="16"/>
    </row>
    <row r="5" spans="1:5" ht="14.5" x14ac:dyDescent="0.35">
      <c r="A5" s="12"/>
      <c r="B5" s="13"/>
      <c r="C5" s="17" t="s">
        <v>105</v>
      </c>
      <c r="D5" s="15"/>
      <c r="E5" s="16"/>
    </row>
    <row r="6" spans="1:5" ht="14.5" x14ac:dyDescent="0.35">
      <c r="A6" s="12"/>
      <c r="B6" s="13"/>
      <c r="C6" s="14" t="s">
        <v>204</v>
      </c>
      <c r="D6" s="15"/>
      <c r="E6" s="16"/>
    </row>
    <row r="7" spans="1:5" ht="14.5" x14ac:dyDescent="0.35">
      <c r="A7" s="12"/>
      <c r="B7" s="13"/>
      <c r="C7" s="169" t="s">
        <v>214</v>
      </c>
      <c r="D7" s="15"/>
      <c r="E7" s="16"/>
    </row>
    <row r="8" spans="1:5" ht="14.5" x14ac:dyDescent="0.35">
      <c r="A8" s="12"/>
      <c r="B8" s="13"/>
      <c r="C8" s="17" t="s">
        <v>215</v>
      </c>
      <c r="D8" s="15"/>
      <c r="E8" s="16"/>
    </row>
    <row r="9" spans="1:5" ht="14.5" x14ac:dyDescent="0.35">
      <c r="A9" s="12"/>
      <c r="B9" s="13"/>
      <c r="C9" s="17" t="s">
        <v>216</v>
      </c>
      <c r="D9" s="15"/>
      <c r="E9" s="16"/>
    </row>
    <row r="10" spans="1:5" ht="14.5" x14ac:dyDescent="0.35">
      <c r="A10" s="12"/>
      <c r="B10" s="13"/>
      <c r="C10" s="14" t="s">
        <v>217</v>
      </c>
      <c r="D10" s="15"/>
      <c r="E10" s="16"/>
    </row>
    <row r="11" spans="1:5" ht="14.5" x14ac:dyDescent="0.35">
      <c r="A11" s="12"/>
      <c r="B11" s="13"/>
      <c r="C11" s="17" t="s">
        <v>218</v>
      </c>
      <c r="D11" s="15"/>
      <c r="E11" s="16"/>
    </row>
    <row r="12" spans="1:5" ht="14.5" x14ac:dyDescent="0.35">
      <c r="A12" s="12"/>
      <c r="B12" s="13"/>
      <c r="C12" s="17" t="s">
        <v>219</v>
      </c>
      <c r="D12" s="15"/>
      <c r="E12" s="16"/>
    </row>
    <row r="13" spans="1:5" ht="14.5" x14ac:dyDescent="0.35">
      <c r="A13" s="12"/>
      <c r="B13" s="13"/>
      <c r="C13" s="169" t="s">
        <v>220</v>
      </c>
      <c r="D13" s="15"/>
      <c r="E13" s="16"/>
    </row>
    <row r="14" spans="1:5" ht="14.5" x14ac:dyDescent="0.35">
      <c r="A14" s="12"/>
      <c r="B14" s="13"/>
      <c r="C14" s="17" t="s">
        <v>221</v>
      </c>
      <c r="D14" s="15"/>
      <c r="E14" s="16"/>
    </row>
    <row r="15" spans="1:5" ht="14.5" x14ac:dyDescent="0.35">
      <c r="A15" s="12"/>
      <c r="B15" s="13"/>
      <c r="C15" s="17" t="s">
        <v>222</v>
      </c>
      <c r="D15" s="15"/>
      <c r="E15" s="16"/>
    </row>
    <row r="16" spans="1:5" ht="14.5" x14ac:dyDescent="0.35">
      <c r="A16" s="12"/>
      <c r="B16" s="13"/>
      <c r="C16" s="17" t="s">
        <v>230</v>
      </c>
      <c r="D16" s="15"/>
      <c r="E16" s="16"/>
    </row>
    <row r="17" spans="1:5" ht="14.5" x14ac:dyDescent="0.35">
      <c r="A17" s="12"/>
      <c r="B17" s="13"/>
      <c r="C17" s="17" t="s">
        <v>223</v>
      </c>
      <c r="D17" s="15"/>
      <c r="E17" s="16"/>
    </row>
    <row r="18" spans="1:5" ht="14.5" x14ac:dyDescent="0.35">
      <c r="A18" s="12"/>
      <c r="B18" s="13"/>
      <c r="C18" s="17" t="s">
        <v>231</v>
      </c>
      <c r="D18" s="15"/>
      <c r="E18" s="16"/>
    </row>
    <row r="19" spans="1:5" ht="14.5" x14ac:dyDescent="0.35">
      <c r="A19" s="12"/>
      <c r="B19" s="13"/>
      <c r="C19" s="17" t="s">
        <v>224</v>
      </c>
      <c r="D19" s="15"/>
      <c r="E19" s="16"/>
    </row>
    <row r="20" spans="1:5" ht="14.5" x14ac:dyDescent="0.35">
      <c r="A20" s="12"/>
      <c r="B20" s="13"/>
      <c r="C20" s="17" t="s">
        <v>226</v>
      </c>
      <c r="D20" s="15"/>
      <c r="E20" s="16"/>
    </row>
    <row r="21" spans="1:5" ht="14.5" x14ac:dyDescent="0.35">
      <c r="A21" s="12"/>
      <c r="B21" s="13"/>
      <c r="C21" s="17" t="s">
        <v>227</v>
      </c>
      <c r="D21" s="15"/>
      <c r="E21" s="16"/>
    </row>
    <row r="22" spans="1:5" ht="14.5" x14ac:dyDescent="0.35">
      <c r="A22" s="12"/>
      <c r="B22" s="13"/>
      <c r="C22" s="17" t="s">
        <v>225</v>
      </c>
      <c r="D22" s="15"/>
      <c r="E22" s="16"/>
    </row>
    <row r="23" spans="1:5" ht="14.5" x14ac:dyDescent="0.35">
      <c r="A23" s="12"/>
      <c r="B23" s="13"/>
      <c r="C23" s="17" t="s">
        <v>228</v>
      </c>
      <c r="D23" s="15"/>
      <c r="E23" s="16"/>
    </row>
    <row r="24" spans="1:5" ht="14.5" x14ac:dyDescent="0.35">
      <c r="A24" s="12"/>
      <c r="B24" s="13"/>
      <c r="C24" s="17" t="s">
        <v>229</v>
      </c>
      <c r="D24" s="15"/>
      <c r="E24" s="16"/>
    </row>
    <row r="25" spans="1:5" ht="14.5" x14ac:dyDescent="0.35">
      <c r="A25" s="12"/>
      <c r="B25" s="13"/>
      <c r="C25" s="17" t="s">
        <v>232</v>
      </c>
      <c r="D25" s="15"/>
      <c r="E25" s="16"/>
    </row>
    <row r="26" spans="1:5" ht="14.5" x14ac:dyDescent="0.35">
      <c r="A26" s="12"/>
      <c r="B26" s="13"/>
      <c r="C26" s="17" t="s">
        <v>233</v>
      </c>
      <c r="D26" s="15"/>
      <c r="E26" s="16"/>
    </row>
    <row r="27" spans="1:5" ht="14.5" x14ac:dyDescent="0.35">
      <c r="A27" s="12"/>
      <c r="B27" s="13"/>
      <c r="C27" s="17" t="s">
        <v>234</v>
      </c>
      <c r="D27" s="15"/>
      <c r="E27" s="16"/>
    </row>
    <row r="28" spans="1:5" ht="14.5" x14ac:dyDescent="0.35">
      <c r="A28" s="12"/>
      <c r="B28" s="13"/>
      <c r="C28" s="17" t="s">
        <v>235</v>
      </c>
      <c r="D28" s="15"/>
      <c r="E28" s="16"/>
    </row>
    <row r="29" spans="1:5" ht="14.5" x14ac:dyDescent="0.35">
      <c r="A29" s="12"/>
      <c r="B29" s="13"/>
      <c r="C29" s="17" t="s">
        <v>195</v>
      </c>
      <c r="D29" s="15"/>
      <c r="E29" s="16"/>
    </row>
    <row r="30" spans="1:5" ht="14.5" x14ac:dyDescent="0.35">
      <c r="A30" s="18"/>
      <c r="B30" s="19"/>
      <c r="C30" s="13"/>
      <c r="D30" s="161"/>
      <c r="E30" s="161"/>
    </row>
    <row r="31" spans="1:5" s="11" customFormat="1" ht="37.5" customHeight="1" x14ac:dyDescent="0.35">
      <c r="A31" s="8"/>
      <c r="B31" s="9" t="s">
        <v>198</v>
      </c>
      <c r="C31" s="9"/>
      <c r="D31" s="10"/>
      <c r="E31" s="10"/>
    </row>
    <row r="32" spans="1:5" s="11" customFormat="1" ht="40.5" customHeight="1" x14ac:dyDescent="0.35">
      <c r="A32" s="8"/>
      <c r="B32" s="20"/>
      <c r="C32" s="20"/>
      <c r="D32" s="162" t="s">
        <v>295</v>
      </c>
      <c r="E32" s="162"/>
    </row>
    <row r="33" spans="1:5" s="11" customFormat="1" ht="74.150000000000006" customHeight="1" x14ac:dyDescent="0.35">
      <c r="A33" s="8"/>
      <c r="B33" s="20"/>
      <c r="C33" s="20"/>
      <c r="D33" s="163" t="s">
        <v>270</v>
      </c>
      <c r="E33" s="163"/>
    </row>
    <row r="34" spans="1:5" s="11" customFormat="1" ht="65.5" customHeight="1" x14ac:dyDescent="0.35">
      <c r="A34" s="8"/>
      <c r="B34" s="20"/>
      <c r="C34" s="20"/>
      <c r="D34" s="163" t="s">
        <v>271</v>
      </c>
      <c r="E34" s="163"/>
    </row>
    <row r="35" spans="1:5" s="11" customFormat="1" ht="73.5" customHeight="1" x14ac:dyDescent="0.35">
      <c r="A35" s="8"/>
      <c r="B35" s="20"/>
      <c r="C35" s="20"/>
      <c r="D35" s="163" t="s">
        <v>272</v>
      </c>
      <c r="E35" s="163"/>
    </row>
    <row r="36" spans="1:5" s="11" customFormat="1" ht="57" customHeight="1" x14ac:dyDescent="0.35">
      <c r="A36" s="8"/>
      <c r="B36" s="20"/>
      <c r="C36" s="20"/>
      <c r="D36" s="163" t="s">
        <v>273</v>
      </c>
      <c r="E36" s="163"/>
    </row>
    <row r="37" spans="1:5" s="11" customFormat="1" ht="42.75" customHeight="1" x14ac:dyDescent="0.35">
      <c r="A37" s="8"/>
      <c r="B37" s="20"/>
      <c r="C37" s="20"/>
      <c r="D37" s="163" t="s">
        <v>203</v>
      </c>
      <c r="E37" s="163"/>
    </row>
    <row r="38" spans="1:5" ht="31.5" customHeight="1" x14ac:dyDescent="0.35">
      <c r="A38" s="21"/>
      <c r="B38" s="22"/>
      <c r="C38" s="23"/>
      <c r="D38" s="164" t="s">
        <v>199</v>
      </c>
      <c r="E38" s="164"/>
    </row>
    <row r="39" spans="1:5" ht="22.5" customHeight="1" x14ac:dyDescent="0.35">
      <c r="A39" s="12"/>
      <c r="B39" s="3"/>
      <c r="C39" s="24"/>
      <c r="D39" s="158"/>
      <c r="E39" s="158"/>
    </row>
    <row r="40" spans="1:5" s="11" customFormat="1" ht="37.5" customHeight="1" x14ac:dyDescent="0.35">
      <c r="A40" s="25"/>
      <c r="B40" s="20" t="s">
        <v>200</v>
      </c>
      <c r="C40" s="10"/>
      <c r="D40" s="10"/>
      <c r="E40" s="26"/>
    </row>
    <row r="41" spans="1:5" ht="22.5" customHeight="1" x14ac:dyDescent="0.35">
      <c r="A41" s="12"/>
      <c r="B41" s="3"/>
      <c r="C41" s="5"/>
      <c r="D41" s="159" t="s">
        <v>201</v>
      </c>
      <c r="E41" s="159"/>
    </row>
    <row r="42" spans="1:5" ht="22.5" customHeight="1" x14ac:dyDescent="0.35">
      <c r="A42" s="21"/>
      <c r="B42" s="27"/>
      <c r="C42" s="28"/>
      <c r="D42" s="160" t="s">
        <v>202</v>
      </c>
      <c r="E42" s="160"/>
    </row>
  </sheetData>
  <mergeCells count="11">
    <mergeCell ref="D39:E39"/>
    <mergeCell ref="D41:E41"/>
    <mergeCell ref="D42:E42"/>
    <mergeCell ref="D30:E30"/>
    <mergeCell ref="D32:E32"/>
    <mergeCell ref="D33:E33"/>
    <mergeCell ref="D34:E34"/>
    <mergeCell ref="D37:E37"/>
    <mergeCell ref="D38:E38"/>
    <mergeCell ref="D35:E35"/>
    <mergeCell ref="D36:E36"/>
  </mergeCells>
  <hyperlinks>
    <hyperlink ref="C5" location="Scenario_inputs!A1" display="Scenario" xr:uid="{1B5B62C1-621E-4403-80FB-BED47FCF13BF}"/>
    <hyperlink ref="C7" location="Receipts_and_spending!A1" display="Receipts and spending summary tables" xr:uid="{75CA488C-00C5-43AF-8D34-2B4CD6A8F817}"/>
    <hyperlink ref="C8" location="Aggregates!A1" display="Aggregates tables" xr:uid="{E966FF0B-3A58-4A59-9691-A192E980F40C}"/>
    <hyperlink ref="C9" location="Charts!A1" display="Charts" xr:uid="{7BC15DE6-7013-40A2-A28A-B1CC671BA795}"/>
    <hyperlink ref="C11" location="Determinants!A1" display="Baseline and scenario determinants" xr:uid="{D10E6116-D449-4058-9E57-5C9DC436B59D}"/>
    <hyperlink ref="C12" location="Receipts_determinants!A1" display="Determinants used for receipts" xr:uid="{6B363BBE-EFB5-4B70-9F74-EF4BEFBD9845}"/>
    <hyperlink ref="C13" location="'Receipts_RR£'!A1" display="Receipts ready-reckoners (£)" xr:uid="{F12E5175-5258-4DD3-B844-12FD96E211A2}"/>
    <hyperlink ref="C14" location="Receipts_RRpc!A1" display="Receipts ready-reckoners (per cent)" xr:uid="{4C01E3AA-C40E-451B-8B8F-2EB30CF89429}"/>
    <hyperlink ref="C15" location="Receipts_effects!A1" display="Scenario effects on receipts" xr:uid="{85FAC587-ABB6-4B06-A663-427D133D5C2F}"/>
    <hyperlink ref="C16" location="Receipts_by_stream!A1" display="Scenario effects on receipts by receipts stream" xr:uid="{5C1625D7-D004-40BE-9398-52B65A12BE9B}"/>
    <hyperlink ref="C17" location="Receipts_by_determinant!A1" display="Scenario effects on receipts by determinant" xr:uid="{CCFE30D5-1C8E-4DE2-8585-8BE704D15EB2}"/>
    <hyperlink ref="C19" location="Spending_determinants!A1" display="Determinants used for primary spending" xr:uid="{AC0DA1B8-D13C-44DE-97A3-9C5B2D1385D2}"/>
    <hyperlink ref="C20" location="'Spending_RR£'!A1" display="Primary spending ready-reckoners (£)" xr:uid="{03BDFAA8-D2E7-4F52-B222-F6EB28944AF2}"/>
    <hyperlink ref="C21" location="Spending_RRpc!A1" display="Primary spending ready-reckoners (per cent)" xr:uid="{7FE533C7-2F57-423B-9EDC-CCFA3E4B2953}"/>
    <hyperlink ref="C22" location="Spending_effects!A1" display="Scenario effects on primary spending" xr:uid="{0C580BD5-B5D5-4802-9077-0CF97E639F1A}"/>
    <hyperlink ref="C23" location="Spending_by_stream!A1" display="Scenario effects on primary spending by stream" xr:uid="{6703DD34-9396-453F-9839-FE7085E8EDD2}"/>
    <hyperlink ref="C24" location="Spending_by_determinant!A1" display="Scenario effects on primary spending by determinant" xr:uid="{A13E4CF9-C81F-41C1-9994-68CC18F941AC}"/>
    <hyperlink ref="C18" location="Receipts_adjustments!A1" display="Receipts adjustments" xr:uid="{8AACE89B-7984-4FC5-AE25-6922F201D2D7}"/>
    <hyperlink ref="C25" location="Spending_adjustments!A1" display="Primary spending adjustments" xr:uid="{EDB45EC7-128D-4A17-8742-8CED959DDFCD}"/>
    <hyperlink ref="C26" location="Debt_interest_determinants!A1" display="Determinants used for debt interest" xr:uid="{B9D1BC71-4498-49B1-8F0B-DF918CBA8377}"/>
    <hyperlink ref="C27" location="Debt_interest_RR!A1" display="Debt interest ready-reckoners (£)" xr:uid="{D5899371-9E6D-441C-84EA-7AC18269F790}"/>
    <hyperlink ref="C29" location="Debt_interest_adjustments!A1" display="Debt interest adjustments" xr:uid="{30A72F2F-40A6-4432-AD33-228FB0EA0C5C}"/>
    <hyperlink ref="C28" location="Debt_interest_effects!A1" display="Scenario effects on debt interest" xr:uid="{8237D7FA-68CB-4C2C-9DB0-5FD3037C247D}"/>
  </hyperlinks>
  <pageMargins left="0.7" right="0.7" top="0.75" bottom="0.75" header="0.3" footer="0.3"/>
  <pageSetup paperSize="8" scale="8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2BFE2-1F40-46FB-BB10-51F9479EF454}">
  <dimension ref="A1:G32"/>
  <sheetViews>
    <sheetView showGridLines="0" zoomScaleNormal="100" workbookViewId="0">
      <pane xSplit="1" ySplit="2" topLeftCell="B3" activePane="bottomRight" state="frozen"/>
      <selection pane="topRight"/>
      <selection pane="bottomLeft"/>
      <selection pane="bottomRight"/>
    </sheetView>
  </sheetViews>
  <sheetFormatPr defaultColWidth="8.81640625" defaultRowHeight="12" x14ac:dyDescent="0.3"/>
  <cols>
    <col min="1" max="1" width="38.81640625" style="34" bestFit="1" customWidth="1"/>
    <col min="2" max="6" width="8.81640625" style="34"/>
    <col min="7" max="7" width="8.7265625" style="34" customWidth="1"/>
    <col min="8" max="16384" width="8.81640625" style="34"/>
  </cols>
  <sheetData>
    <row r="1" spans="1:7" x14ac:dyDescent="0.3">
      <c r="A1" s="1" t="s">
        <v>205</v>
      </c>
    </row>
    <row r="2" spans="1:7" x14ac:dyDescent="0.3">
      <c r="A2" s="31" t="s">
        <v>115</v>
      </c>
      <c r="B2" s="31" t="s">
        <v>3</v>
      </c>
      <c r="C2" s="31" t="s">
        <v>4</v>
      </c>
      <c r="D2" s="31" t="s">
        <v>5</v>
      </c>
      <c r="E2" s="31" t="s">
        <v>6</v>
      </c>
      <c r="F2" s="31" t="s">
        <v>7</v>
      </c>
      <c r="G2" s="31" t="s">
        <v>288</v>
      </c>
    </row>
    <row r="3" spans="1:7" x14ac:dyDescent="0.3">
      <c r="A3" s="34" t="s">
        <v>0</v>
      </c>
      <c r="B3" s="42">
        <f t="array" ref="B3:G3">TRANSPOSE(Scenario_inputs!$B$5:$B$10)</f>
        <v>0</v>
      </c>
      <c r="C3" s="42">
        <v>0</v>
      </c>
      <c r="D3" s="42">
        <v>0</v>
      </c>
      <c r="E3" s="42">
        <v>0</v>
      </c>
      <c r="F3" s="42">
        <v>0</v>
      </c>
      <c r="G3" s="130">
        <v>0</v>
      </c>
    </row>
    <row r="4" spans="1:7" x14ac:dyDescent="0.3">
      <c r="A4" s="34" t="s">
        <v>8</v>
      </c>
      <c r="B4" s="42">
        <f t="array" ref="B4:G4">TRANSPOSE(Scenario_inputs!$C$5:$C$10)</f>
        <v>0</v>
      </c>
      <c r="C4" s="42">
        <v>0</v>
      </c>
      <c r="D4" s="42">
        <v>0</v>
      </c>
      <c r="E4" s="42">
        <v>0</v>
      </c>
      <c r="F4" s="42">
        <v>0</v>
      </c>
      <c r="G4" s="130">
        <v>0</v>
      </c>
    </row>
    <row r="5" spans="1:7" x14ac:dyDescent="0.3">
      <c r="A5" s="34" t="s">
        <v>10</v>
      </c>
      <c r="B5" s="42">
        <f t="array" ref="B5:G5">TRANSPOSE(Scenario_inputs!$D$5:$D$10)</f>
        <v>0</v>
      </c>
      <c r="C5" s="42">
        <v>0</v>
      </c>
      <c r="D5" s="42">
        <v>0</v>
      </c>
      <c r="E5" s="42">
        <v>0</v>
      </c>
      <c r="F5" s="42">
        <v>0</v>
      </c>
      <c r="G5" s="130">
        <v>0</v>
      </c>
    </row>
    <row r="6" spans="1:7" x14ac:dyDescent="0.3">
      <c r="A6" s="66" t="s">
        <v>253</v>
      </c>
      <c r="B6" s="95">
        <f t="array" ref="B6:G6">TRANSPOSE(Scenario_inputs!$E$5:$E$10)</f>
        <v>0</v>
      </c>
      <c r="C6" s="95">
        <v>0</v>
      </c>
      <c r="D6" s="95">
        <v>0</v>
      </c>
      <c r="E6" s="95">
        <v>0</v>
      </c>
      <c r="F6" s="95">
        <v>0</v>
      </c>
      <c r="G6" s="130">
        <v>0</v>
      </c>
    </row>
    <row r="7" spans="1:7" x14ac:dyDescent="0.3">
      <c r="A7" s="34" t="s">
        <v>11</v>
      </c>
      <c r="B7" s="42">
        <f t="array" ref="B7:G7">TRANSPOSE(Scenario_inputs!$F$5:$F$10)</f>
        <v>0</v>
      </c>
      <c r="C7" s="42">
        <v>0</v>
      </c>
      <c r="D7" s="42">
        <v>0</v>
      </c>
      <c r="E7" s="42">
        <v>0</v>
      </c>
      <c r="F7" s="42">
        <v>0</v>
      </c>
      <c r="G7" s="130">
        <v>0</v>
      </c>
    </row>
    <row r="8" spans="1:7" x14ac:dyDescent="0.3">
      <c r="A8" s="34" t="s">
        <v>13</v>
      </c>
      <c r="B8" s="42">
        <f t="array" ref="B8:G8">TRANSPOSE(Scenario_inputs!$G$5:$G$10)</f>
        <v>0</v>
      </c>
      <c r="C8" s="42">
        <v>0</v>
      </c>
      <c r="D8" s="42">
        <v>0</v>
      </c>
      <c r="E8" s="42">
        <v>0</v>
      </c>
      <c r="F8" s="42">
        <v>0</v>
      </c>
      <c r="G8" s="130">
        <v>0</v>
      </c>
    </row>
    <row r="9" spans="1:7" x14ac:dyDescent="0.3">
      <c r="A9" s="66" t="s">
        <v>251</v>
      </c>
      <c r="B9" s="95">
        <f t="array" ref="B9:G9">TRANSPOSE(Scenario_inputs!$H$5:$H$10)</f>
        <v>0</v>
      </c>
      <c r="C9" s="95">
        <v>0</v>
      </c>
      <c r="D9" s="95">
        <v>0</v>
      </c>
      <c r="E9" s="95">
        <v>0</v>
      </c>
      <c r="F9" s="95">
        <v>0</v>
      </c>
      <c r="G9" s="130">
        <v>0</v>
      </c>
    </row>
    <row r="10" spans="1:7" x14ac:dyDescent="0.3">
      <c r="A10" s="34" t="s">
        <v>16</v>
      </c>
      <c r="B10" s="42">
        <f t="array" ref="B10:G10">TRANSPOSE(Scenario_inputs!$I$5:$I$10)</f>
        <v>0</v>
      </c>
      <c r="C10" s="42">
        <v>0</v>
      </c>
      <c r="D10" s="42">
        <v>0</v>
      </c>
      <c r="E10" s="42">
        <v>0</v>
      </c>
      <c r="F10" s="42">
        <v>0</v>
      </c>
      <c r="G10" s="130">
        <v>0</v>
      </c>
    </row>
    <row r="11" spans="1:7" x14ac:dyDescent="0.3">
      <c r="A11" s="66" t="s">
        <v>244</v>
      </c>
      <c r="B11" s="95">
        <f t="array" ref="B11:G11">TRANSPOSE(Scenario_inputs!$K$5:$K$10)</f>
        <v>0</v>
      </c>
      <c r="C11" s="95">
        <v>0</v>
      </c>
      <c r="D11" s="95">
        <v>0</v>
      </c>
      <c r="E11" s="95">
        <v>0</v>
      </c>
      <c r="F11" s="95">
        <v>0</v>
      </c>
      <c r="G11" s="130">
        <v>0</v>
      </c>
    </row>
    <row r="12" spans="1:7" x14ac:dyDescent="0.3">
      <c r="A12" s="34" t="s">
        <v>18</v>
      </c>
      <c r="B12" s="42">
        <f t="array" ref="B12:G12">TRANSPOSE(Scenario_inputs!$J$5:$J$10)</f>
        <v>0</v>
      </c>
      <c r="C12" s="42">
        <v>0</v>
      </c>
      <c r="D12" s="42">
        <v>0</v>
      </c>
      <c r="E12" s="42">
        <v>0</v>
      </c>
      <c r="F12" s="42">
        <v>0</v>
      </c>
      <c r="G12" s="130">
        <v>0</v>
      </c>
    </row>
    <row r="13" spans="1:7" x14ac:dyDescent="0.3">
      <c r="A13" s="34" t="s">
        <v>20</v>
      </c>
      <c r="B13" s="42">
        <f t="array" ref="B13:G13">TRANSPOSE(Scenario_inputs!$L$5:$L$10)</f>
        <v>0</v>
      </c>
      <c r="C13" s="42">
        <v>0</v>
      </c>
      <c r="D13" s="42">
        <v>0</v>
      </c>
      <c r="E13" s="42">
        <v>0</v>
      </c>
      <c r="F13" s="42">
        <v>0</v>
      </c>
      <c r="G13" s="130">
        <v>0</v>
      </c>
    </row>
    <row r="14" spans="1:7" x14ac:dyDescent="0.3">
      <c r="A14" s="34" t="s">
        <v>100</v>
      </c>
      <c r="B14" s="42">
        <f t="array" ref="B14:G14">TRANSPOSE(Scenario_inputs!$N$5:$N$10)</f>
        <v>0</v>
      </c>
      <c r="C14" s="42">
        <v>0</v>
      </c>
      <c r="D14" s="42">
        <v>0</v>
      </c>
      <c r="E14" s="42">
        <v>0</v>
      </c>
      <c r="F14" s="42">
        <v>0</v>
      </c>
      <c r="G14" s="130">
        <v>0</v>
      </c>
    </row>
    <row r="15" spans="1:7" x14ac:dyDescent="0.3">
      <c r="A15" s="34" t="s">
        <v>22</v>
      </c>
      <c r="B15" s="42">
        <f t="array" ref="B15:G15">TRANSPOSE(Scenario_inputs!$M$5:$M$10)</f>
        <v>0</v>
      </c>
      <c r="C15" s="42">
        <v>0</v>
      </c>
      <c r="D15" s="42">
        <v>0</v>
      </c>
      <c r="E15" s="42">
        <v>0</v>
      </c>
      <c r="F15" s="42">
        <v>0</v>
      </c>
      <c r="G15" s="130">
        <v>0</v>
      </c>
    </row>
    <row r="16" spans="1:7" x14ac:dyDescent="0.3">
      <c r="A16" s="34" t="s">
        <v>23</v>
      </c>
      <c r="B16" s="42">
        <f t="array" ref="B16:G16">TRANSPOSE(Scenario_inputs!$O$5:$O$10)</f>
        <v>0</v>
      </c>
      <c r="C16" s="42">
        <v>0</v>
      </c>
      <c r="D16" s="42">
        <v>0</v>
      </c>
      <c r="E16" s="42">
        <v>0</v>
      </c>
      <c r="F16" s="42">
        <v>0</v>
      </c>
      <c r="G16" s="130">
        <v>0</v>
      </c>
    </row>
    <row r="17" spans="1:7" x14ac:dyDescent="0.3">
      <c r="A17" s="34" t="s">
        <v>28</v>
      </c>
      <c r="B17" s="42">
        <f t="array" ref="B17:G17">TRANSPOSE(Scenario_inputs!$P$5:$P$10)</f>
        <v>0</v>
      </c>
      <c r="C17" s="42">
        <v>0</v>
      </c>
      <c r="D17" s="42">
        <v>0</v>
      </c>
      <c r="E17" s="42">
        <v>0</v>
      </c>
      <c r="F17" s="42">
        <v>0</v>
      </c>
      <c r="G17" s="130">
        <v>0</v>
      </c>
    </row>
    <row r="18" spans="1:7" x14ac:dyDescent="0.3">
      <c r="A18" s="34" t="s">
        <v>29</v>
      </c>
      <c r="B18" s="42">
        <f t="array" ref="B18:G18">TRANSPOSE(Scenario_inputs!$Q$5:$Q$10)</f>
        <v>0</v>
      </c>
      <c r="C18" s="42">
        <v>0</v>
      </c>
      <c r="D18" s="42">
        <v>0</v>
      </c>
      <c r="E18" s="42">
        <v>0</v>
      </c>
      <c r="F18" s="42">
        <v>0</v>
      </c>
      <c r="G18" s="130">
        <v>0</v>
      </c>
    </row>
    <row r="19" spans="1:7" x14ac:dyDescent="0.3">
      <c r="A19" s="34" t="s">
        <v>30</v>
      </c>
      <c r="B19" s="42">
        <f t="array" ref="B19:G19">TRANSPOSE(Scenario_inputs!$T$5:$T$10)/10</f>
        <v>0</v>
      </c>
      <c r="C19" s="42">
        <v>0</v>
      </c>
      <c r="D19" s="42">
        <v>0</v>
      </c>
      <c r="E19" s="42">
        <v>0</v>
      </c>
      <c r="F19" s="42">
        <v>0</v>
      </c>
      <c r="G19" s="130">
        <v>0</v>
      </c>
    </row>
    <row r="20" spans="1:7" x14ac:dyDescent="0.3">
      <c r="A20" s="34" t="s">
        <v>45</v>
      </c>
      <c r="B20" s="42">
        <f t="array" ref="B20:G20">TRANSPOSE(Scenario_inputs!$U$5:$U$10)</f>
        <v>0</v>
      </c>
      <c r="C20" s="42">
        <v>0</v>
      </c>
      <c r="D20" s="42">
        <v>0</v>
      </c>
      <c r="E20" s="42">
        <v>0</v>
      </c>
      <c r="F20" s="42">
        <v>0</v>
      </c>
      <c r="G20" s="130">
        <v>0</v>
      </c>
    </row>
    <row r="21" spans="1:7" x14ac:dyDescent="0.3">
      <c r="A21" s="34" t="s">
        <v>49</v>
      </c>
      <c r="B21" s="42">
        <f t="array" ref="B21:G21">TRANSPOSE(Scenario_inputs!$AI$5:$AI$10)/10</f>
        <v>0</v>
      </c>
      <c r="C21" s="42">
        <v>0</v>
      </c>
      <c r="D21" s="42">
        <v>0</v>
      </c>
      <c r="E21" s="42">
        <v>0</v>
      </c>
      <c r="F21" s="42">
        <v>0</v>
      </c>
      <c r="G21" s="130">
        <v>0</v>
      </c>
    </row>
    <row r="22" spans="1:7" x14ac:dyDescent="0.3">
      <c r="A22" s="34" t="s">
        <v>269</v>
      </c>
      <c r="B22" s="42">
        <f t="array" ref="B22:G22">TRANSPOSE(Scenario_inputs!V5:V10)/10</f>
        <v>0</v>
      </c>
      <c r="C22" s="42">
        <v>0</v>
      </c>
      <c r="D22" s="42">
        <v>0</v>
      </c>
      <c r="E22" s="42">
        <v>0</v>
      </c>
      <c r="F22" s="42">
        <v>0</v>
      </c>
      <c r="G22" s="130">
        <v>0</v>
      </c>
    </row>
    <row r="23" spans="1:7" x14ac:dyDescent="0.3">
      <c r="A23" s="34" t="s">
        <v>51</v>
      </c>
      <c r="B23" s="42">
        <f t="array" ref="B23:G23">TRANSPOSE(Scenario_inputs!$W$5:$W$10)</f>
        <v>0</v>
      </c>
      <c r="C23" s="42">
        <v>0</v>
      </c>
      <c r="D23" s="42">
        <v>0</v>
      </c>
      <c r="E23" s="42">
        <v>0</v>
      </c>
      <c r="F23" s="42">
        <v>0</v>
      </c>
      <c r="G23" s="130">
        <v>0</v>
      </c>
    </row>
    <row r="24" spans="1:7" x14ac:dyDescent="0.3">
      <c r="A24" s="34" t="s">
        <v>114</v>
      </c>
      <c r="B24" s="42">
        <f t="array" ref="B24:G24">TRANSPOSE(Scenario_inputs!$AQ$5:$AQ$10)</f>
        <v>2.2204460492503131E-14</v>
      </c>
      <c r="C24" s="42">
        <v>2.2204460492503131E-14</v>
      </c>
      <c r="D24" s="42">
        <v>0</v>
      </c>
      <c r="E24" s="42">
        <v>2.2204460492503131E-14</v>
      </c>
      <c r="F24" s="42">
        <v>2.2204460492503131E-14</v>
      </c>
      <c r="G24" s="130">
        <v>2.2204460492503131E-14</v>
      </c>
    </row>
    <row r="25" spans="1:7" x14ac:dyDescent="0.3">
      <c r="A25" s="34" t="s">
        <v>120</v>
      </c>
      <c r="B25" s="42">
        <f t="array" ref="B25:G25">TRANSPOSE(Scenario_inputs!$AO$5:$AO$10)</f>
        <v>0</v>
      </c>
      <c r="C25" s="42">
        <v>0</v>
      </c>
      <c r="D25" s="42">
        <v>2.2204460492503131E-14</v>
      </c>
      <c r="E25" s="42">
        <v>2.2204460492503131E-14</v>
      </c>
      <c r="F25" s="42">
        <v>0</v>
      </c>
      <c r="G25" s="130">
        <v>0</v>
      </c>
    </row>
    <row r="26" spans="1:7" x14ac:dyDescent="0.3">
      <c r="A26" s="34" t="s">
        <v>121</v>
      </c>
      <c r="B26" s="42">
        <f t="array" ref="B26:G26">TRANSPOSE(Scenario_inputs!$AP$5:$AP$10)</f>
        <v>0</v>
      </c>
      <c r="C26" s="42">
        <v>0</v>
      </c>
      <c r="D26" s="42">
        <v>0</v>
      </c>
      <c r="E26" s="42">
        <v>0</v>
      </c>
      <c r="F26" s="42">
        <v>0</v>
      </c>
      <c r="G26" s="130">
        <v>0</v>
      </c>
    </row>
    <row r="27" spans="1:7" x14ac:dyDescent="0.3">
      <c r="A27" s="34" t="s">
        <v>95</v>
      </c>
      <c r="B27" s="42">
        <f t="array" ref="B27:G27">TRANSPOSE(Scenario_inputs!$Y$5:$Y$10)</f>
        <v>0</v>
      </c>
      <c r="C27" s="42">
        <v>0</v>
      </c>
      <c r="D27" s="42">
        <v>0</v>
      </c>
      <c r="E27" s="42">
        <v>0</v>
      </c>
      <c r="F27" s="42">
        <v>0</v>
      </c>
      <c r="G27" s="130">
        <v>0</v>
      </c>
    </row>
    <row r="28" spans="1:7" x14ac:dyDescent="0.3">
      <c r="A28" s="34" t="s">
        <v>60</v>
      </c>
      <c r="B28" s="42">
        <f t="array" ref="B28:G28">TRANSPOSE(Scenario_inputs!$Z$5:$Z$10)</f>
        <v>0</v>
      </c>
      <c r="C28" s="42">
        <v>0</v>
      </c>
      <c r="D28" s="42">
        <v>0</v>
      </c>
      <c r="E28" s="42">
        <v>0</v>
      </c>
      <c r="F28" s="42">
        <v>0</v>
      </c>
      <c r="G28" s="130">
        <v>0</v>
      </c>
    </row>
    <row r="29" spans="1:7" x14ac:dyDescent="0.3">
      <c r="A29" s="34" t="s">
        <v>63</v>
      </c>
      <c r="B29" s="42">
        <f t="array" ref="B29:G29">TRANSPOSE(Scenario_inputs!$AA$5:$AA$10)</f>
        <v>0</v>
      </c>
      <c r="C29" s="42">
        <v>0</v>
      </c>
      <c r="D29" s="42">
        <v>0</v>
      </c>
      <c r="E29" s="42">
        <v>0</v>
      </c>
      <c r="F29" s="42">
        <v>0</v>
      </c>
      <c r="G29" s="130">
        <v>0</v>
      </c>
    </row>
    <row r="30" spans="1:7" x14ac:dyDescent="0.3">
      <c r="A30" s="66" t="s">
        <v>240</v>
      </c>
      <c r="B30" s="98">
        <f t="array" ref="B30:G30">TRANSPOSE(Scenario_inputs!$R$5:$R$10)</f>
        <v>0</v>
      </c>
      <c r="C30" s="98">
        <v>0</v>
      </c>
      <c r="D30" s="98">
        <v>0</v>
      </c>
      <c r="E30" s="98">
        <v>0</v>
      </c>
      <c r="F30" s="98">
        <v>0</v>
      </c>
      <c r="G30" s="130">
        <v>0</v>
      </c>
    </row>
    <row r="31" spans="1:7" x14ac:dyDescent="0.3">
      <c r="A31" s="66" t="s">
        <v>241</v>
      </c>
      <c r="B31" s="98">
        <f t="array" ref="B31:G31">TRANSPOSE(Scenario_inputs!$S$5:$S$10)</f>
        <v>0</v>
      </c>
      <c r="C31" s="98">
        <v>0</v>
      </c>
      <c r="D31" s="98">
        <v>0</v>
      </c>
      <c r="E31" s="98">
        <v>0</v>
      </c>
      <c r="F31" s="98">
        <v>0</v>
      </c>
      <c r="G31" s="130">
        <v>0</v>
      </c>
    </row>
    <row r="32" spans="1:7" x14ac:dyDescent="0.3">
      <c r="A32" s="34" t="s">
        <v>140</v>
      </c>
      <c r="B32" s="98">
        <f t="array" ref="B32:G32">TRANSPOSE(Scenario_inputs!$AG$5:$AG$10)</f>
        <v>0</v>
      </c>
      <c r="C32" s="98">
        <v>0</v>
      </c>
      <c r="D32" s="98">
        <v>0</v>
      </c>
      <c r="E32" s="98">
        <v>0</v>
      </c>
      <c r="F32" s="98">
        <v>0</v>
      </c>
      <c r="G32" s="130">
        <v>0</v>
      </c>
    </row>
  </sheetData>
  <phoneticPr fontId="26" type="noConversion"/>
  <hyperlinks>
    <hyperlink ref="A1" location="Notes!A1" display="Back to contents" xr:uid="{7DA6DBEE-5253-4664-BDA9-0B6D7AF978D9}"/>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BB3C6-7510-4106-B8B3-7FE6BF6CACA8}">
  <dimension ref="A1:T63"/>
  <sheetViews>
    <sheetView showGridLines="0" zoomScale="85" zoomScaleNormal="85" workbookViewId="0">
      <pane xSplit="2" ySplit="2" topLeftCell="C3" activePane="bottomRight" state="frozen"/>
      <selection pane="topRight"/>
      <selection pane="bottomLeft"/>
      <selection pane="bottomRight" activeCell="C3" sqref="C3"/>
    </sheetView>
  </sheetViews>
  <sheetFormatPr defaultColWidth="8.81640625" defaultRowHeight="12" x14ac:dyDescent="0.35"/>
  <cols>
    <col min="1" max="1" width="51.26953125" style="69" customWidth="1"/>
    <col min="2" max="2" width="29" style="69" bestFit="1" customWidth="1"/>
    <col min="3" max="8" width="8.81640625" style="69"/>
    <col min="9" max="9" width="73" style="69" customWidth="1"/>
    <col min="10" max="16384" width="8.81640625" style="69"/>
  </cols>
  <sheetData>
    <row r="1" spans="1:20" x14ac:dyDescent="0.35">
      <c r="A1" s="70" t="s">
        <v>205</v>
      </c>
    </row>
    <row r="2" spans="1:20" x14ac:dyDescent="0.35">
      <c r="A2" s="71" t="s">
        <v>278</v>
      </c>
      <c r="B2" s="71" t="s">
        <v>19</v>
      </c>
      <c r="C2" s="71" t="s">
        <v>3</v>
      </c>
      <c r="D2" s="71" t="s">
        <v>4</v>
      </c>
      <c r="E2" s="71" t="s">
        <v>5</v>
      </c>
      <c r="F2" s="71" t="s">
        <v>6</v>
      </c>
      <c r="G2" s="71" t="s">
        <v>7</v>
      </c>
      <c r="H2" s="71" t="s">
        <v>288</v>
      </c>
      <c r="I2" s="72" t="s">
        <v>32</v>
      </c>
      <c r="J2" s="73"/>
      <c r="K2" s="73"/>
      <c r="L2" s="73"/>
      <c r="M2" s="73"/>
      <c r="N2" s="73"/>
      <c r="O2" s="73"/>
      <c r="P2" s="73"/>
      <c r="Q2" s="73"/>
      <c r="R2" s="73"/>
      <c r="S2" s="73"/>
      <c r="T2" s="73"/>
    </row>
    <row r="3" spans="1:20" ht="24" x14ac:dyDescent="0.35">
      <c r="A3" s="79" t="s">
        <v>0</v>
      </c>
      <c r="B3" s="79" t="s">
        <v>1</v>
      </c>
      <c r="C3" s="109">
        <v>0</v>
      </c>
      <c r="D3" s="109">
        <v>3200.3316592234187</v>
      </c>
      <c r="E3" s="109">
        <v>3728.4992218653206</v>
      </c>
      <c r="F3" s="109">
        <v>3839.3342339650262</v>
      </c>
      <c r="G3" s="109">
        <v>3956.4006860751542</v>
      </c>
      <c r="H3" s="109">
        <v>4089.2540671599563</v>
      </c>
      <c r="I3" s="81" t="s">
        <v>65</v>
      </c>
    </row>
    <row r="4" spans="1:20" ht="24" x14ac:dyDescent="0.35">
      <c r="A4" s="82"/>
      <c r="B4" s="82" t="s">
        <v>2</v>
      </c>
      <c r="C4" s="83">
        <v>0</v>
      </c>
      <c r="D4" s="83">
        <v>1901.6164882494577</v>
      </c>
      <c r="E4" s="83">
        <v>2179.8304848513035</v>
      </c>
      <c r="F4" s="83">
        <v>2239.7028241994112</v>
      </c>
      <c r="G4" s="83">
        <v>2304.0611533438978</v>
      </c>
      <c r="H4" s="83">
        <v>2374.1118209068363</v>
      </c>
      <c r="I4" s="84" t="s">
        <v>65</v>
      </c>
    </row>
    <row r="5" spans="1:20" x14ac:dyDescent="0.35">
      <c r="A5" s="79" t="s">
        <v>8</v>
      </c>
      <c r="B5" s="79" t="s">
        <v>9</v>
      </c>
      <c r="C5" s="109">
        <v>0</v>
      </c>
      <c r="D5" s="109">
        <v>-4.9962966064122156</v>
      </c>
      <c r="E5" s="109">
        <v>937.30948876715411</v>
      </c>
      <c r="F5" s="109">
        <v>719.23851953878329</v>
      </c>
      <c r="G5" s="109">
        <v>764.5248344870779</v>
      </c>
      <c r="H5" s="109">
        <v>810.35042484401492</v>
      </c>
      <c r="I5" s="81" t="s">
        <v>33</v>
      </c>
    </row>
    <row r="6" spans="1:20" x14ac:dyDescent="0.35">
      <c r="A6" s="82"/>
      <c r="B6" s="82" t="s">
        <v>2</v>
      </c>
      <c r="C6" s="83">
        <v>0</v>
      </c>
      <c r="D6" s="83">
        <v>0</v>
      </c>
      <c r="E6" s="83">
        <v>52.992244020783801</v>
      </c>
      <c r="F6" s="83">
        <v>40.396094095799526</v>
      </c>
      <c r="G6" s="83">
        <v>42.734285545886451</v>
      </c>
      <c r="H6" s="83">
        <v>45.213377061586471</v>
      </c>
      <c r="I6" s="84" t="s">
        <v>33</v>
      </c>
    </row>
    <row r="7" spans="1:20" x14ac:dyDescent="0.35">
      <c r="A7" s="79" t="s">
        <v>10</v>
      </c>
      <c r="B7" s="79" t="s">
        <v>1</v>
      </c>
      <c r="C7" s="109">
        <v>0</v>
      </c>
      <c r="D7" s="109">
        <v>1903.1386281287414</v>
      </c>
      <c r="E7" s="109">
        <v>2234.1584245913546</v>
      </c>
      <c r="F7" s="109">
        <v>2324.7514421161031</v>
      </c>
      <c r="G7" s="109">
        <v>2424.9892450818443</v>
      </c>
      <c r="H7" s="109">
        <v>2536.5327717249165</v>
      </c>
      <c r="I7" s="81" t="s">
        <v>34</v>
      </c>
    </row>
    <row r="8" spans="1:20" x14ac:dyDescent="0.35">
      <c r="A8" s="82"/>
      <c r="B8" s="82" t="s">
        <v>2</v>
      </c>
      <c r="C8" s="83">
        <v>0</v>
      </c>
      <c r="D8" s="83">
        <v>1478.1171036981523</v>
      </c>
      <c r="E8" s="83">
        <v>1702.0739609075677</v>
      </c>
      <c r="F8" s="83">
        <v>1758.5788299190485</v>
      </c>
      <c r="G8" s="83">
        <v>1819.9771889704652</v>
      </c>
      <c r="H8" s="83">
        <v>1887.4895193978577</v>
      </c>
      <c r="I8" s="84" t="s">
        <v>34</v>
      </c>
    </row>
    <row r="9" spans="1:20" x14ac:dyDescent="0.3">
      <c r="A9" s="66" t="s">
        <v>253</v>
      </c>
      <c r="B9" s="79" t="s">
        <v>1</v>
      </c>
      <c r="C9" s="109">
        <v>0</v>
      </c>
      <c r="D9" s="109">
        <v>74.214710016094614</v>
      </c>
      <c r="E9" s="109">
        <v>82.203188642510213</v>
      </c>
      <c r="F9" s="109">
        <v>86.283901721006259</v>
      </c>
      <c r="G9" s="109">
        <v>90.948496963188518</v>
      </c>
      <c r="H9" s="109">
        <v>96.10713286884129</v>
      </c>
      <c r="I9" s="81" t="s">
        <v>246</v>
      </c>
    </row>
    <row r="10" spans="1:20" x14ac:dyDescent="0.35">
      <c r="A10" s="82"/>
      <c r="B10" s="82" t="s">
        <v>9</v>
      </c>
      <c r="C10" s="109">
        <v>0</v>
      </c>
      <c r="D10" s="109">
        <v>0.47304127427196363</v>
      </c>
      <c r="E10" s="109">
        <v>-88.760685661240132</v>
      </c>
      <c r="F10" s="109">
        <v>-64.768289233077667</v>
      </c>
      <c r="G10" s="109">
        <v>-69.282082510660985</v>
      </c>
      <c r="H10" s="109">
        <v>-73.010350311000366</v>
      </c>
      <c r="I10" s="84" t="s">
        <v>246</v>
      </c>
    </row>
    <row r="11" spans="1:20" x14ac:dyDescent="0.35">
      <c r="A11" s="79" t="s">
        <v>11</v>
      </c>
      <c r="B11" s="79" t="s">
        <v>12</v>
      </c>
      <c r="C11" s="77">
        <v>0</v>
      </c>
      <c r="D11" s="77">
        <v>1254.5377499792958</v>
      </c>
      <c r="E11" s="77">
        <v>1301.1142445552396</v>
      </c>
      <c r="F11" s="77">
        <v>1360.0098367991741</v>
      </c>
      <c r="G11" s="77">
        <v>1422.532940355828</v>
      </c>
      <c r="H11" s="77">
        <v>1486.405118249415</v>
      </c>
      <c r="I11" s="81" t="s">
        <v>35</v>
      </c>
    </row>
    <row r="12" spans="1:20" x14ac:dyDescent="0.35">
      <c r="A12" s="82"/>
      <c r="B12" s="82" t="s">
        <v>236</v>
      </c>
      <c r="C12" s="83">
        <v>0</v>
      </c>
      <c r="D12" s="83">
        <v>41.768867415606955</v>
      </c>
      <c r="E12" s="83">
        <v>43.285324406133242</v>
      </c>
      <c r="F12" s="83">
        <v>44.935624095001067</v>
      </c>
      <c r="G12" s="83">
        <v>46.706494433560735</v>
      </c>
      <c r="H12" s="83">
        <v>48.550324702046076</v>
      </c>
      <c r="I12" s="84" t="s">
        <v>35</v>
      </c>
    </row>
    <row r="13" spans="1:20" x14ac:dyDescent="0.35">
      <c r="A13" s="79" t="s">
        <v>13</v>
      </c>
      <c r="B13" s="79" t="s">
        <v>14</v>
      </c>
      <c r="C13" s="77">
        <v>0</v>
      </c>
      <c r="D13" s="77">
        <v>159.66137069252517</v>
      </c>
      <c r="E13" s="77">
        <v>168.42750663081341</v>
      </c>
      <c r="F13" s="77">
        <v>177.82191529241021</v>
      </c>
      <c r="G13" s="77">
        <v>188.30981723427192</v>
      </c>
      <c r="H13" s="80">
        <v>198.06749828643495</v>
      </c>
      <c r="I13" s="81" t="s">
        <v>36</v>
      </c>
    </row>
    <row r="14" spans="1:20" x14ac:dyDescent="0.35">
      <c r="A14" s="82"/>
      <c r="B14" s="82" t="s">
        <v>15</v>
      </c>
      <c r="C14" s="83">
        <v>0</v>
      </c>
      <c r="D14" s="83">
        <v>12.511616293484366</v>
      </c>
      <c r="E14" s="83">
        <v>13.79509975139306</v>
      </c>
      <c r="F14" s="83">
        <v>13.885652546997306</v>
      </c>
      <c r="G14" s="83">
        <v>13.971656916629154</v>
      </c>
      <c r="H14" s="83">
        <v>13.870213036612059</v>
      </c>
      <c r="I14" s="84" t="s">
        <v>36</v>
      </c>
    </row>
    <row r="15" spans="1:20" x14ac:dyDescent="0.35">
      <c r="A15" s="108" t="s">
        <v>251</v>
      </c>
      <c r="B15" s="108" t="s">
        <v>12</v>
      </c>
      <c r="C15" s="77">
        <v>0</v>
      </c>
      <c r="D15" s="77">
        <v>286.31881908279695</v>
      </c>
      <c r="E15" s="77">
        <v>306.28578859952631</v>
      </c>
      <c r="F15" s="77">
        <v>320.78175691449968</v>
      </c>
      <c r="G15" s="77">
        <v>336.75682729442684</v>
      </c>
      <c r="H15" s="80">
        <v>350.88087398703948</v>
      </c>
      <c r="I15" s="110" t="s">
        <v>252</v>
      </c>
    </row>
    <row r="16" spans="1:20" x14ac:dyDescent="0.35">
      <c r="A16" s="76" t="s">
        <v>16</v>
      </c>
      <c r="B16" s="76" t="s">
        <v>17</v>
      </c>
      <c r="C16" s="77">
        <v>0</v>
      </c>
      <c r="D16" s="77">
        <v>413.43746903161696</v>
      </c>
      <c r="E16" s="77">
        <v>607.84545227858553</v>
      </c>
      <c r="F16" s="77">
        <v>606.02724737838719</v>
      </c>
      <c r="G16" s="77">
        <v>615.65895036299332</v>
      </c>
      <c r="H16" s="77">
        <v>641.41062391807316</v>
      </c>
      <c r="I16" s="78" t="s">
        <v>37</v>
      </c>
    </row>
    <row r="17" spans="1:9" x14ac:dyDescent="0.35">
      <c r="A17" s="82"/>
      <c r="B17" s="82" t="s">
        <v>9</v>
      </c>
      <c r="C17" s="83">
        <v>0</v>
      </c>
      <c r="D17" s="83">
        <v>-1.1511995685650618</v>
      </c>
      <c r="E17" s="83">
        <v>215.96506415463227</v>
      </c>
      <c r="F17" s="83">
        <v>165.88599889358011</v>
      </c>
      <c r="G17" s="83">
        <v>178.73828110756585</v>
      </c>
      <c r="H17" s="83">
        <v>192.16680112815811</v>
      </c>
      <c r="I17" s="84" t="s">
        <v>37</v>
      </c>
    </row>
    <row r="18" spans="1:9" x14ac:dyDescent="0.35">
      <c r="A18" s="82" t="s">
        <v>244</v>
      </c>
      <c r="B18" s="82" t="s">
        <v>17</v>
      </c>
      <c r="C18" s="77">
        <v>0</v>
      </c>
      <c r="D18" s="77">
        <v>159.36097099020122</v>
      </c>
      <c r="E18" s="77">
        <v>160.40835427780044</v>
      </c>
      <c r="F18" s="77">
        <v>154.11948675284276</v>
      </c>
      <c r="G18" s="77">
        <v>151.77484471977911</v>
      </c>
      <c r="H18" s="80">
        <v>153.51887785589298</v>
      </c>
      <c r="I18" s="84" t="s">
        <v>260</v>
      </c>
    </row>
    <row r="19" spans="1:9" x14ac:dyDescent="0.35">
      <c r="A19" s="107" t="s">
        <v>18</v>
      </c>
      <c r="B19" s="107" t="s">
        <v>17</v>
      </c>
      <c r="C19" s="111">
        <v>0</v>
      </c>
      <c r="D19" s="111">
        <v>-96.133358326044871</v>
      </c>
      <c r="E19" s="111">
        <v>-143.36652202010976</v>
      </c>
      <c r="F19" s="111">
        <v>-152.04578143309769</v>
      </c>
      <c r="G19" s="111">
        <v>-156.35249783077498</v>
      </c>
      <c r="H19" s="111">
        <v>-160.41859923907134</v>
      </c>
      <c r="I19" s="112" t="s">
        <v>38</v>
      </c>
    </row>
    <row r="20" spans="1:9" x14ac:dyDescent="0.35">
      <c r="A20" s="79" t="s">
        <v>20</v>
      </c>
      <c r="B20" s="79" t="s">
        <v>15</v>
      </c>
      <c r="C20" s="80">
        <v>1.7857804124332688E-9</v>
      </c>
      <c r="D20" s="80">
        <v>3.9887939375015424</v>
      </c>
      <c r="E20" s="80">
        <v>4.4189004533413918</v>
      </c>
      <c r="F20" s="80">
        <v>4.4790865244268669</v>
      </c>
      <c r="G20" s="80">
        <v>4.5483200278403881</v>
      </c>
      <c r="H20" s="80">
        <v>4.5801496800876969</v>
      </c>
      <c r="I20" s="81" t="s">
        <v>39</v>
      </c>
    </row>
    <row r="21" spans="1:9" x14ac:dyDescent="0.35">
      <c r="A21" s="82"/>
      <c r="B21" s="82" t="s">
        <v>21</v>
      </c>
      <c r="C21" s="83">
        <v>0</v>
      </c>
      <c r="D21" s="83">
        <v>40.741363585011179</v>
      </c>
      <c r="E21" s="83">
        <v>45.630825473164748</v>
      </c>
      <c r="F21" s="83">
        <v>49.804045022564665</v>
      </c>
      <c r="G21" s="83">
        <v>55.694064133741662</v>
      </c>
      <c r="H21" s="83">
        <v>61.710817647269145</v>
      </c>
      <c r="I21" s="84" t="s">
        <v>39</v>
      </c>
    </row>
    <row r="22" spans="1:9" x14ac:dyDescent="0.35">
      <c r="A22" s="107" t="s">
        <v>100</v>
      </c>
      <c r="B22" s="107" t="s">
        <v>12</v>
      </c>
      <c r="C22" s="111">
        <v>0</v>
      </c>
      <c r="D22" s="111">
        <v>211.56160512068891</v>
      </c>
      <c r="E22" s="111">
        <v>219.06662358946051</v>
      </c>
      <c r="F22" s="111">
        <v>226.05372625365271</v>
      </c>
      <c r="G22" s="111">
        <v>234.01065086538438</v>
      </c>
      <c r="H22" s="111">
        <v>242.24765336094401</v>
      </c>
      <c r="I22" s="112" t="s">
        <v>40</v>
      </c>
    </row>
    <row r="23" spans="1:9" x14ac:dyDescent="0.35">
      <c r="A23" s="134" t="s">
        <v>22</v>
      </c>
      <c r="B23" s="134" t="s">
        <v>151</v>
      </c>
      <c r="C23" s="152">
        <v>0</v>
      </c>
      <c r="D23" s="135">
        <v>688.51267662771022</v>
      </c>
      <c r="E23" s="135">
        <v>701.78948876806146</v>
      </c>
      <c r="F23" s="135">
        <v>725.42557286796091</v>
      </c>
      <c r="G23" s="135">
        <v>758.03659630577499</v>
      </c>
      <c r="H23" s="135">
        <v>787.5186504317719</v>
      </c>
      <c r="I23" s="84" t="s">
        <v>40</v>
      </c>
    </row>
    <row r="24" spans="1:9" x14ac:dyDescent="0.35">
      <c r="A24" s="79" t="s">
        <v>23</v>
      </c>
      <c r="B24" s="79" t="s">
        <v>24</v>
      </c>
      <c r="C24" s="80">
        <v>0</v>
      </c>
      <c r="D24" s="80">
        <v>13.321277099999861</v>
      </c>
      <c r="E24" s="80">
        <v>30.031407600000421</v>
      </c>
      <c r="F24" s="80">
        <v>34.154697999998461</v>
      </c>
      <c r="G24" s="80">
        <v>36.99042190000182</v>
      </c>
      <c r="H24" s="80">
        <v>39.651783300001625</v>
      </c>
      <c r="I24" s="81" t="s">
        <v>41</v>
      </c>
    </row>
    <row r="25" spans="1:9" x14ac:dyDescent="0.35">
      <c r="A25" s="79"/>
      <c r="B25" s="79" t="s">
        <v>25</v>
      </c>
      <c r="C25" s="80">
        <v>0</v>
      </c>
      <c r="D25" s="80">
        <v>35.128953136136715</v>
      </c>
      <c r="E25" s="80">
        <v>36.289148946359546</v>
      </c>
      <c r="F25" s="80">
        <v>37.65435316138155</v>
      </c>
      <c r="G25" s="80">
        <v>39.043589405318926</v>
      </c>
      <c r="H25" s="80">
        <v>40.469252929107824</v>
      </c>
      <c r="I25" s="81" t="s">
        <v>41</v>
      </c>
    </row>
    <row r="26" spans="1:9" x14ac:dyDescent="0.35">
      <c r="A26" s="79"/>
      <c r="B26" s="79" t="s">
        <v>26</v>
      </c>
      <c r="C26" s="83">
        <v>0</v>
      </c>
      <c r="D26" s="83">
        <v>8.3450104624716914E-2</v>
      </c>
      <c r="E26" s="83">
        <v>294.68323950906597</v>
      </c>
      <c r="F26" s="83">
        <v>332.47730830814544</v>
      </c>
      <c r="G26" s="83">
        <v>373.27923244821068</v>
      </c>
      <c r="H26" s="80">
        <v>415.34623175277375</v>
      </c>
      <c r="I26" s="81" t="s">
        <v>41</v>
      </c>
    </row>
    <row r="27" spans="1:9" x14ac:dyDescent="0.35">
      <c r="A27" s="76" t="s">
        <v>28</v>
      </c>
      <c r="B27" s="76" t="s">
        <v>24</v>
      </c>
      <c r="C27" s="77">
        <v>0</v>
      </c>
      <c r="D27" s="77">
        <v>30.891922699999668</v>
      </c>
      <c r="E27" s="77">
        <v>69.052171300000737</v>
      </c>
      <c r="F27" s="77">
        <v>78.290658699999767</v>
      </c>
      <c r="G27" s="77">
        <v>87.175802700001441</v>
      </c>
      <c r="H27" s="77">
        <v>95.911037300002135</v>
      </c>
      <c r="I27" s="78" t="s">
        <v>42</v>
      </c>
    </row>
    <row r="28" spans="1:9" x14ac:dyDescent="0.35">
      <c r="A28" s="79"/>
      <c r="B28" s="79" t="s">
        <v>25</v>
      </c>
      <c r="C28" s="80">
        <v>0</v>
      </c>
      <c r="D28" s="80">
        <v>145.30305557903051</v>
      </c>
      <c r="E28" s="80">
        <v>149.30097969329123</v>
      </c>
      <c r="F28" s="80">
        <v>174.43106750917357</v>
      </c>
      <c r="G28" s="80">
        <v>200.84457943873568</v>
      </c>
      <c r="H28" s="80">
        <v>232.16590541137109</v>
      </c>
      <c r="I28" s="81" t="s">
        <v>42</v>
      </c>
    </row>
    <row r="29" spans="1:9" x14ac:dyDescent="0.35">
      <c r="A29" s="82"/>
      <c r="B29" s="82" t="s">
        <v>26</v>
      </c>
      <c r="C29" s="83">
        <v>0</v>
      </c>
      <c r="D29" s="83">
        <v>14.187831088927851</v>
      </c>
      <c r="E29" s="83">
        <v>48.272466095644631</v>
      </c>
      <c r="F29" s="83">
        <v>52.692709615752392</v>
      </c>
      <c r="G29" s="83">
        <v>59.716526258929662</v>
      </c>
      <c r="H29" s="83">
        <v>67.688099156093813</v>
      </c>
      <c r="I29" s="84" t="s">
        <v>42</v>
      </c>
    </row>
    <row r="30" spans="1:9" x14ac:dyDescent="0.35">
      <c r="A30" s="79" t="s">
        <v>29</v>
      </c>
      <c r="B30" s="79" t="s">
        <v>25</v>
      </c>
      <c r="C30" s="77">
        <v>0</v>
      </c>
      <c r="D30" s="77">
        <v>95.053675385431958</v>
      </c>
      <c r="E30" s="77">
        <v>101.91735670622458</v>
      </c>
      <c r="F30" s="77">
        <v>118.88295450378507</v>
      </c>
      <c r="G30" s="77">
        <v>138.26725590075361</v>
      </c>
      <c r="H30" s="80">
        <v>158.52435859213455</v>
      </c>
      <c r="I30" s="81" t="s">
        <v>43</v>
      </c>
    </row>
    <row r="31" spans="1:9" x14ac:dyDescent="0.35">
      <c r="A31" s="82"/>
      <c r="B31" s="82" t="s">
        <v>26</v>
      </c>
      <c r="C31" s="83">
        <v>0</v>
      </c>
      <c r="D31" s="83">
        <v>14.187831088927851</v>
      </c>
      <c r="E31" s="83">
        <v>48.272466095644631</v>
      </c>
      <c r="F31" s="83">
        <v>52.692709615752392</v>
      </c>
      <c r="G31" s="83">
        <v>59.716526258929662</v>
      </c>
      <c r="H31" s="83">
        <v>67.688099156093813</v>
      </c>
      <c r="I31" s="84" t="s">
        <v>43</v>
      </c>
    </row>
    <row r="32" spans="1:9" x14ac:dyDescent="0.35">
      <c r="A32" s="136" t="s">
        <v>30</v>
      </c>
      <c r="B32" s="136" t="s">
        <v>31</v>
      </c>
      <c r="C32" s="151">
        <v>0</v>
      </c>
      <c r="D32" s="155">
        <v>483.58213639543624</v>
      </c>
      <c r="E32" s="155">
        <v>467.51333222148065</v>
      </c>
      <c r="F32" s="155">
        <v>407.41685903799208</v>
      </c>
      <c r="G32" s="155">
        <v>371.85233698736357</v>
      </c>
      <c r="H32" s="155">
        <v>337.76965536713021</v>
      </c>
      <c r="I32" s="81" t="s">
        <v>44</v>
      </c>
    </row>
    <row r="33" spans="1:9" x14ac:dyDescent="0.35">
      <c r="A33" s="136"/>
      <c r="B33" s="136" t="s">
        <v>46</v>
      </c>
      <c r="C33" s="157">
        <v>3.3100932341767473E-7</v>
      </c>
      <c r="D33" s="156">
        <v>329.24195144206305</v>
      </c>
      <c r="E33" s="156">
        <v>350.33772225595112</v>
      </c>
      <c r="F33" s="156">
        <v>360.70210992024022</v>
      </c>
      <c r="G33" s="156">
        <v>314.17004818088481</v>
      </c>
      <c r="H33" s="156">
        <v>334.81903526031124</v>
      </c>
      <c r="I33" s="81" t="s">
        <v>44</v>
      </c>
    </row>
    <row r="34" spans="1:9" x14ac:dyDescent="0.35">
      <c r="A34" s="136"/>
      <c r="B34" s="136" t="s">
        <v>15</v>
      </c>
      <c r="C34" s="135">
        <v>1.7857804124332688E-9</v>
      </c>
      <c r="D34" s="135">
        <v>-23.626847696541716</v>
      </c>
      <c r="E34" s="135">
        <v>-26.715688490363576</v>
      </c>
      <c r="F34" s="135">
        <v>-27.172205478231895</v>
      </c>
      <c r="G34" s="135">
        <v>-27.425155234188086</v>
      </c>
      <c r="H34" s="131">
        <v>-27.380173223887578</v>
      </c>
      <c r="I34" s="81" t="s">
        <v>44</v>
      </c>
    </row>
    <row r="35" spans="1:9" x14ac:dyDescent="0.35">
      <c r="A35" s="140" t="s">
        <v>45</v>
      </c>
      <c r="B35" s="140" t="s">
        <v>31</v>
      </c>
      <c r="C35" s="128">
        <v>0</v>
      </c>
      <c r="D35" s="128">
        <v>28.820600470458885</v>
      </c>
      <c r="E35" s="155">
        <v>27.455781109626741</v>
      </c>
      <c r="F35" s="155">
        <v>22.815009370865766</v>
      </c>
      <c r="G35" s="155">
        <v>20.969718344371671</v>
      </c>
      <c r="H35" s="155">
        <v>19.900185998894727</v>
      </c>
      <c r="I35" s="78" t="s">
        <v>50</v>
      </c>
    </row>
    <row r="36" spans="1:9" x14ac:dyDescent="0.35">
      <c r="A36" s="134"/>
      <c r="B36" s="134" t="s">
        <v>46</v>
      </c>
      <c r="C36" s="135">
        <v>0</v>
      </c>
      <c r="D36" s="135">
        <v>23.351528564121054</v>
      </c>
      <c r="E36" s="135">
        <v>23.319516849507181</v>
      </c>
      <c r="F36" s="135">
        <v>31.530490793121771</v>
      </c>
      <c r="G36" s="135">
        <v>18.368919462146096</v>
      </c>
      <c r="H36" s="131">
        <v>17.90375003362351</v>
      </c>
      <c r="I36" s="84" t="s">
        <v>50</v>
      </c>
    </row>
    <row r="37" spans="1:9" x14ac:dyDescent="0.3">
      <c r="A37" s="59" t="s">
        <v>269</v>
      </c>
      <c r="B37" s="141" t="s">
        <v>47</v>
      </c>
      <c r="C37" s="128">
        <v>0</v>
      </c>
      <c r="D37" s="128">
        <v>179.65146240461263</v>
      </c>
      <c r="E37" s="128">
        <v>192.27489707724339</v>
      </c>
      <c r="F37" s="128">
        <v>140.24561015622817</v>
      </c>
      <c r="G37" s="128">
        <v>39.462607850413001</v>
      </c>
      <c r="H37" s="128">
        <v>9.0142662978553787</v>
      </c>
      <c r="I37" s="112" t="s">
        <v>50</v>
      </c>
    </row>
    <row r="38" spans="1:9" x14ac:dyDescent="0.35">
      <c r="A38" s="140" t="s">
        <v>242</v>
      </c>
      <c r="B38" s="140" t="s">
        <v>31</v>
      </c>
      <c r="C38" s="151">
        <v>0</v>
      </c>
      <c r="D38" s="128">
        <v>-266.94942219290965</v>
      </c>
      <c r="E38" s="155">
        <v>-250.12186630078068</v>
      </c>
      <c r="F38" s="155">
        <v>-196.54300987715621</v>
      </c>
      <c r="G38" s="155">
        <v>-183.79689734867921</v>
      </c>
      <c r="H38" s="155">
        <v>-165.17837416404359</v>
      </c>
      <c r="I38" s="78" t="s">
        <v>247</v>
      </c>
    </row>
    <row r="39" spans="1:9" x14ac:dyDescent="0.35">
      <c r="A39" s="134"/>
      <c r="B39" s="134" t="s">
        <v>15</v>
      </c>
      <c r="C39" s="135">
        <v>1.7857804124332688E-8</v>
      </c>
      <c r="D39" s="135">
        <v>140.41275411716268</v>
      </c>
      <c r="E39" s="135">
        <v>156.01484731516007</v>
      </c>
      <c r="F39" s="135">
        <v>156.90882439218794</v>
      </c>
      <c r="G39" s="135">
        <v>158.83541991472802</v>
      </c>
      <c r="H39" s="135">
        <v>159.73986334286195</v>
      </c>
      <c r="I39" s="84" t="s">
        <v>247</v>
      </c>
    </row>
    <row r="40" spans="1:9" x14ac:dyDescent="0.35">
      <c r="A40" s="79" t="s">
        <v>114</v>
      </c>
      <c r="B40" s="79" t="s">
        <v>15</v>
      </c>
      <c r="C40" s="151">
        <v>1.7857804124332688E-9</v>
      </c>
      <c r="D40" s="77">
        <v>-7.1525061429156267E-9</v>
      </c>
      <c r="E40" s="77">
        <v>277.17703691611246</v>
      </c>
      <c r="F40" s="77">
        <v>278.74110489670522</v>
      </c>
      <c r="G40" s="77">
        <v>283.73708129745256</v>
      </c>
      <c r="H40" s="80">
        <v>286.40214826282937</v>
      </c>
      <c r="I40" s="81" t="s">
        <v>56</v>
      </c>
    </row>
    <row r="41" spans="1:9" x14ac:dyDescent="0.35">
      <c r="A41" s="79"/>
      <c r="B41" s="79" t="s">
        <v>14</v>
      </c>
      <c r="C41" s="80">
        <v>0</v>
      </c>
      <c r="D41" s="80">
        <v>15.571144891957374</v>
      </c>
      <c r="E41" s="80">
        <v>122.1096557206821</v>
      </c>
      <c r="F41" s="80">
        <v>128.18018201651381</v>
      </c>
      <c r="G41" s="80">
        <v>134.96092519940771</v>
      </c>
      <c r="H41" s="80">
        <v>141.34886416011108</v>
      </c>
      <c r="I41" s="81" t="s">
        <v>56</v>
      </c>
    </row>
    <row r="42" spans="1:9" x14ac:dyDescent="0.35">
      <c r="A42" s="79"/>
      <c r="B42" s="79" t="s">
        <v>53</v>
      </c>
      <c r="C42" s="80">
        <v>0</v>
      </c>
      <c r="D42" s="80">
        <v>1.0836653643527825</v>
      </c>
      <c r="E42" s="80">
        <v>14.602514033693296</v>
      </c>
      <c r="F42" s="80">
        <v>15.713415258200257</v>
      </c>
      <c r="G42" s="80">
        <v>16.880852874153788</v>
      </c>
      <c r="H42" s="80">
        <v>18.087390825365219</v>
      </c>
      <c r="I42" s="81" t="s">
        <v>56</v>
      </c>
    </row>
    <row r="43" spans="1:9" x14ac:dyDescent="0.35">
      <c r="A43" s="79"/>
      <c r="B43" s="79" t="s">
        <v>54</v>
      </c>
      <c r="C43" s="80">
        <v>0</v>
      </c>
      <c r="D43" s="80">
        <v>0</v>
      </c>
      <c r="E43" s="80">
        <v>59.327147379093731</v>
      </c>
      <c r="F43" s="80">
        <v>62.251630379299968</v>
      </c>
      <c r="G43" s="80">
        <v>62.599445611542251</v>
      </c>
      <c r="H43" s="80">
        <v>63.46934228365717</v>
      </c>
      <c r="I43" s="81" t="s">
        <v>56</v>
      </c>
    </row>
    <row r="44" spans="1:9" x14ac:dyDescent="0.35">
      <c r="A44" s="108"/>
      <c r="B44" s="108" t="s">
        <v>55</v>
      </c>
      <c r="C44" s="80">
        <v>0</v>
      </c>
      <c r="D44" s="80">
        <v>0</v>
      </c>
      <c r="E44" s="80">
        <v>0</v>
      </c>
      <c r="F44" s="80">
        <v>8.0075076917221395</v>
      </c>
      <c r="G44" s="80">
        <v>17.46722754399525</v>
      </c>
      <c r="H44" s="80">
        <v>18.306199953164878</v>
      </c>
      <c r="I44" s="110" t="s">
        <v>56</v>
      </c>
    </row>
    <row r="45" spans="1:9" x14ac:dyDescent="0.35">
      <c r="A45" s="82"/>
      <c r="B45" s="82" t="s">
        <v>21</v>
      </c>
      <c r="C45" s="83">
        <v>0</v>
      </c>
      <c r="D45" s="83">
        <v>0</v>
      </c>
      <c r="E45" s="83">
        <v>0</v>
      </c>
      <c r="F45" s="83">
        <v>31.036257785557179</v>
      </c>
      <c r="G45" s="83">
        <v>32.380169108211348</v>
      </c>
      <c r="H45" s="83">
        <v>33.848382584063025</v>
      </c>
      <c r="I45" s="84" t="s">
        <v>56</v>
      </c>
    </row>
    <row r="46" spans="1:9" x14ac:dyDescent="0.35">
      <c r="A46" s="82" t="s">
        <v>212</v>
      </c>
      <c r="B46" s="82" t="s">
        <v>61</v>
      </c>
      <c r="C46" s="128">
        <v>0</v>
      </c>
      <c r="D46" s="128">
        <v>1304.2290616407031</v>
      </c>
      <c r="E46" s="128">
        <v>1421.3145811034005</v>
      </c>
      <c r="F46" s="128">
        <v>1545.8652982484441</v>
      </c>
      <c r="G46" s="128">
        <v>1681.3304753924147</v>
      </c>
      <c r="H46" s="131">
        <v>1828.6665537329125</v>
      </c>
      <c r="I46" s="129" t="s">
        <v>277</v>
      </c>
    </row>
    <row r="47" spans="1:9" x14ac:dyDescent="0.35">
      <c r="A47" s="79" t="s">
        <v>121</v>
      </c>
      <c r="B47" s="79" t="s">
        <v>14</v>
      </c>
      <c r="C47" s="77">
        <v>0</v>
      </c>
      <c r="D47" s="77">
        <v>23.169501958799231</v>
      </c>
      <c r="E47" s="77">
        <v>24.942058003221632</v>
      </c>
      <c r="F47" s="77">
        <v>26.917918452441711</v>
      </c>
      <c r="G47" s="77">
        <v>29.159067674775258</v>
      </c>
      <c r="H47" s="77">
        <v>31.297660488044642</v>
      </c>
      <c r="I47" s="81" t="s">
        <v>58</v>
      </c>
    </row>
    <row r="48" spans="1:9" x14ac:dyDescent="0.35">
      <c r="A48" s="108"/>
      <c r="B48" s="108" t="s">
        <v>53</v>
      </c>
      <c r="C48" s="80">
        <v>0</v>
      </c>
      <c r="D48" s="80">
        <v>72.812066654985756</v>
      </c>
      <c r="E48" s="80">
        <v>92.656409565784998</v>
      </c>
      <c r="F48" s="80">
        <v>88.873657938624092</v>
      </c>
      <c r="G48" s="80">
        <v>85.524931503454354</v>
      </c>
      <c r="H48" s="80">
        <v>82.238801044655702</v>
      </c>
      <c r="I48" s="110" t="s">
        <v>58</v>
      </c>
    </row>
    <row r="49" spans="1:9" x14ac:dyDescent="0.35">
      <c r="A49" s="108"/>
      <c r="B49" s="108" t="s">
        <v>27</v>
      </c>
      <c r="C49" s="80">
        <v>0</v>
      </c>
      <c r="D49" s="80">
        <v>78.811110821565308</v>
      </c>
      <c r="E49" s="80">
        <v>80.075295633283531</v>
      </c>
      <c r="F49" s="80">
        <v>81.411324819437141</v>
      </c>
      <c r="G49" s="80">
        <v>83.016845177349751</v>
      </c>
      <c r="H49" s="80">
        <v>84.677211417460057</v>
      </c>
      <c r="I49" s="110" t="s">
        <v>58</v>
      </c>
    </row>
    <row r="50" spans="1:9" x14ac:dyDescent="0.35">
      <c r="A50" s="108"/>
      <c r="B50" s="108" t="s">
        <v>149</v>
      </c>
      <c r="C50" s="80">
        <v>0</v>
      </c>
      <c r="D50" s="80">
        <v>0</v>
      </c>
      <c r="E50" s="80">
        <v>387.99416116476687</v>
      </c>
      <c r="F50" s="80">
        <v>392.34352354646785</v>
      </c>
      <c r="G50" s="80">
        <v>404.05309345892397</v>
      </c>
      <c r="H50" s="80">
        <v>404.81587437667076</v>
      </c>
      <c r="I50" s="110" t="s">
        <v>58</v>
      </c>
    </row>
    <row r="51" spans="1:9" x14ac:dyDescent="0.35">
      <c r="A51" s="108"/>
      <c r="B51" s="108" t="s">
        <v>47</v>
      </c>
      <c r="C51" s="80">
        <v>0</v>
      </c>
      <c r="D51" s="80">
        <v>-23.550031488740022</v>
      </c>
      <c r="E51" s="80">
        <v>-21.251177342032751</v>
      </c>
      <c r="F51" s="80">
        <v>-7.6229175568161809</v>
      </c>
      <c r="G51" s="80">
        <v>-3.3152150907588909</v>
      </c>
      <c r="H51" s="80">
        <v>0</v>
      </c>
      <c r="I51" s="110" t="s">
        <v>58</v>
      </c>
    </row>
    <row r="52" spans="1:9" x14ac:dyDescent="0.35">
      <c r="A52" s="108"/>
      <c r="B52" s="108" t="s">
        <v>248</v>
      </c>
      <c r="C52" s="83">
        <v>0</v>
      </c>
      <c r="D52" s="83">
        <v>40.294264919540517</v>
      </c>
      <c r="E52" s="83">
        <v>39.693253149311339</v>
      </c>
      <c r="F52" s="83">
        <v>39.189890230654036</v>
      </c>
      <c r="G52" s="83">
        <v>40.255672272858718</v>
      </c>
      <c r="H52" s="80">
        <v>37.298346349508535</v>
      </c>
      <c r="I52" s="110" t="s">
        <v>58</v>
      </c>
    </row>
    <row r="53" spans="1:9" s="75" customFormat="1" ht="12" customHeight="1" x14ac:dyDescent="0.35">
      <c r="A53" s="76" t="s">
        <v>209</v>
      </c>
      <c r="B53" s="76" t="s">
        <v>1</v>
      </c>
      <c r="C53" s="77">
        <v>0</v>
      </c>
      <c r="D53" s="77">
        <v>0</v>
      </c>
      <c r="E53" s="77">
        <v>0</v>
      </c>
      <c r="F53" s="77">
        <v>0</v>
      </c>
      <c r="G53" s="77">
        <v>0</v>
      </c>
      <c r="H53" s="77">
        <v>-1333.5118194901788</v>
      </c>
      <c r="I53" s="78" t="s">
        <v>59</v>
      </c>
    </row>
    <row r="54" spans="1:9" ht="12" customHeight="1" x14ac:dyDescent="0.35">
      <c r="A54" s="79"/>
      <c r="B54" s="79" t="s">
        <v>2</v>
      </c>
      <c r="C54" s="80">
        <v>0</v>
      </c>
      <c r="D54" s="80">
        <v>0</v>
      </c>
      <c r="E54" s="80">
        <v>0</v>
      </c>
      <c r="F54" s="80">
        <v>0</v>
      </c>
      <c r="G54" s="80">
        <v>0</v>
      </c>
      <c r="H54" s="80">
        <v>-409.80812836749351</v>
      </c>
      <c r="I54" s="81" t="s">
        <v>59</v>
      </c>
    </row>
    <row r="55" spans="1:9" ht="12" customHeight="1" x14ac:dyDescent="0.35">
      <c r="A55" s="82"/>
      <c r="B55" s="82" t="s">
        <v>9</v>
      </c>
      <c r="C55" s="83">
        <v>0</v>
      </c>
      <c r="D55" s="83">
        <v>0</v>
      </c>
      <c r="E55" s="83">
        <v>0</v>
      </c>
      <c r="F55" s="83">
        <v>0</v>
      </c>
      <c r="G55" s="83">
        <v>0</v>
      </c>
      <c r="H55" s="83">
        <v>0</v>
      </c>
      <c r="I55" s="84" t="s">
        <v>59</v>
      </c>
    </row>
    <row r="56" spans="1:9" x14ac:dyDescent="0.35">
      <c r="A56" s="82" t="s">
        <v>210</v>
      </c>
      <c r="B56" s="107" t="s">
        <v>61</v>
      </c>
      <c r="C56" s="111">
        <v>0</v>
      </c>
      <c r="D56" s="111">
        <v>1911.9990491008382</v>
      </c>
      <c r="E56" s="111">
        <v>1917.9820606037883</v>
      </c>
      <c r="F56" s="111">
        <v>1919.7082249077805</v>
      </c>
      <c r="G56" s="111">
        <v>1919.9674107683891</v>
      </c>
      <c r="H56" s="111">
        <v>1919.6619704693089</v>
      </c>
      <c r="I56" s="112" t="s">
        <v>62</v>
      </c>
    </row>
    <row r="57" spans="1:9" x14ac:dyDescent="0.35">
      <c r="A57" s="107" t="s">
        <v>211</v>
      </c>
      <c r="B57" s="107" t="s">
        <v>9</v>
      </c>
      <c r="C57" s="111">
        <v>0</v>
      </c>
      <c r="D57" s="111">
        <v>-8.5990957897083717</v>
      </c>
      <c r="E57" s="111">
        <v>1613.0422281662613</v>
      </c>
      <c r="F57" s="111">
        <v>1266.7641233019604</v>
      </c>
      <c r="G57" s="111">
        <v>1394.3119559787883</v>
      </c>
      <c r="H57" s="111">
        <v>1509.8969569515612</v>
      </c>
      <c r="I57" s="112" t="s">
        <v>64</v>
      </c>
    </row>
    <row r="58" spans="1:9" x14ac:dyDescent="0.35">
      <c r="A58" s="107" t="s">
        <v>240</v>
      </c>
      <c r="B58" s="107" t="s">
        <v>258</v>
      </c>
      <c r="C58" s="111">
        <v>0</v>
      </c>
      <c r="D58" s="111">
        <v>56.056062644328449</v>
      </c>
      <c r="E58" s="111">
        <v>55.990626849029468</v>
      </c>
      <c r="F58" s="111">
        <v>56.331129873934515</v>
      </c>
      <c r="G58" s="111">
        <v>57.290588403729998</v>
      </c>
      <c r="H58" s="80">
        <v>58.546997109580843</v>
      </c>
      <c r="I58" s="110" t="s">
        <v>249</v>
      </c>
    </row>
    <row r="59" spans="1:9" x14ac:dyDescent="0.35">
      <c r="A59" s="76" t="s">
        <v>241</v>
      </c>
      <c r="B59" s="76" t="s">
        <v>24</v>
      </c>
      <c r="C59" s="77">
        <v>0</v>
      </c>
      <c r="D59" s="77">
        <v>14.606348500000422</v>
      </c>
      <c r="E59" s="77">
        <v>33.704295100000309</v>
      </c>
      <c r="F59" s="77">
        <v>40.178898999998637</v>
      </c>
      <c r="G59" s="77">
        <v>46.255913500001043</v>
      </c>
      <c r="H59" s="77">
        <v>52.336421800002427</v>
      </c>
      <c r="I59" s="76" t="s">
        <v>250</v>
      </c>
    </row>
    <row r="63" spans="1:9" x14ac:dyDescent="0.35">
      <c r="A63" s="69" t="s">
        <v>297</v>
      </c>
    </row>
  </sheetData>
  <hyperlinks>
    <hyperlink ref="A1" location="Notes!A1" display="Back to contents" xr:uid="{A011A198-9BDD-4BEE-80B1-13C6C37386A0}"/>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FEBAB-AAC5-427C-B638-CBE139D10D27}">
  <dimension ref="A1:R58"/>
  <sheetViews>
    <sheetView showGridLines="0" zoomScaleNormal="100" workbookViewId="0">
      <pane xSplit="2" ySplit="2" topLeftCell="C3" activePane="bottomRight" state="frozen"/>
      <selection pane="topRight"/>
      <selection pane="bottomLeft"/>
      <selection pane="bottomRight"/>
    </sheetView>
  </sheetViews>
  <sheetFormatPr defaultColWidth="8.81640625" defaultRowHeight="12" x14ac:dyDescent="0.3"/>
  <cols>
    <col min="1" max="1" width="50.54296875" style="34" bestFit="1" customWidth="1"/>
    <col min="2" max="2" width="29" style="34" bestFit="1" customWidth="1"/>
    <col min="3" max="7" width="8.81640625" style="85"/>
    <col min="8" max="16384" width="8.81640625" style="34"/>
  </cols>
  <sheetData>
    <row r="1" spans="1:18" x14ac:dyDescent="0.3">
      <c r="A1" s="1" t="s">
        <v>205</v>
      </c>
    </row>
    <row r="2" spans="1:18" x14ac:dyDescent="0.3">
      <c r="A2" s="31" t="s">
        <v>279</v>
      </c>
      <c r="B2" s="31" t="s">
        <v>19</v>
      </c>
      <c r="C2" s="86" t="s">
        <v>3</v>
      </c>
      <c r="D2" s="86" t="s">
        <v>4</v>
      </c>
      <c r="E2" s="86" t="s">
        <v>5</v>
      </c>
      <c r="F2" s="86" t="s">
        <v>6</v>
      </c>
      <c r="G2" s="86" t="s">
        <v>7</v>
      </c>
      <c r="H2" s="86" t="s">
        <v>288</v>
      </c>
      <c r="I2" s="59"/>
      <c r="J2" s="59"/>
      <c r="K2" s="59"/>
      <c r="L2" s="59"/>
      <c r="M2" s="59"/>
      <c r="N2" s="59"/>
      <c r="O2" s="59"/>
      <c r="P2" s="59"/>
      <c r="Q2" s="59"/>
      <c r="R2" s="59"/>
    </row>
    <row r="3" spans="1:18" x14ac:dyDescent="0.3">
      <c r="A3" s="69" t="s">
        <v>0</v>
      </c>
      <c r="B3" s="69" t="s">
        <v>1</v>
      </c>
      <c r="C3" s="120">
        <f>('Receipts_RR£'!C3/1000)/_xlfn.XLOOKUP($B3,Receipts_and_spending!$A$4:$A$28,Receipts_and_spending!B$4:B$28)*100</f>
        <v>0</v>
      </c>
      <c r="D3" s="120">
        <f>('Receipts_RR£'!D3/1000)/_xlfn.XLOOKUP($B3,Receipts_and_spending!$A$4:$A$28,Receipts_and_spending!C$4:C$28)*100</f>
        <v>1.2585989642389748</v>
      </c>
      <c r="E3" s="120">
        <f>('Receipts_RR£'!E3/1000)/_xlfn.XLOOKUP($B3,Receipts_and_spending!$A$4:$A$28,Receipts_and_spending!D$4:D$28)*100</f>
        <v>1.4098195096652877</v>
      </c>
      <c r="F3" s="120">
        <f>('Receipts_RR£'!F3/1000)/_xlfn.XLOOKUP($B3,Receipts_and_spending!$A$4:$A$28,Receipts_and_spending!E$4:E$28)*100</f>
        <v>1.3935583284483024</v>
      </c>
      <c r="G3" s="120">
        <f>('Receipts_RR£'!G3/1000)/_xlfn.XLOOKUP($B3,Receipts_and_spending!$A$4:$A$28,Receipts_and_spending!F$4:F$28)*100</f>
        <v>1.3753553256364857</v>
      </c>
      <c r="H3" s="120">
        <f>('Receipts_RR£'!H3/1000)/_xlfn.XLOOKUP($B3,Receipts_and_spending!$A$4:$A$28,Receipts_and_spending!G$4:G$28)*100</f>
        <v>1.3694780397405968</v>
      </c>
    </row>
    <row r="4" spans="1:18" x14ac:dyDescent="0.3">
      <c r="A4" s="74"/>
      <c r="B4" s="74" t="s">
        <v>2</v>
      </c>
      <c r="C4" s="121">
        <f>('Receipts_RR£'!C4/1000)/_xlfn.XLOOKUP($B4,Receipts_and_spending!$A$4:$A$28,Receipts_and_spending!B$4:B$28)*100</f>
        <v>0</v>
      </c>
      <c r="D4" s="121">
        <f>('Receipts_RR£'!D4/1000)/_xlfn.XLOOKUP($B4,Receipts_and_spending!$A$4:$A$28,Receipts_and_spending!C$4:C$28)*100</f>
        <v>1.1309499736689179</v>
      </c>
      <c r="E4" s="121">
        <f>('Receipts_RR£'!E4/1000)/_xlfn.XLOOKUP($B4,Receipts_and_spending!$A$4:$A$28,Receipts_and_spending!D$4:D$28)*100</f>
        <v>1.255596209153476</v>
      </c>
      <c r="F4" s="121">
        <f>('Receipts_RR£'!F4/1000)/_xlfn.XLOOKUP($B4,Receipts_and_spending!$A$4:$A$28,Receipts_and_spending!E$4:E$28)*100</f>
        <v>1.2458650925285759</v>
      </c>
      <c r="G4" s="121">
        <f>('Receipts_RR£'!G4/1000)/_xlfn.XLOOKUP($B4,Receipts_and_spending!$A$4:$A$28,Receipts_and_spending!F$4:F$28)*100</f>
        <v>1.2378482380355298</v>
      </c>
      <c r="H4" s="121">
        <f>('Receipts_RR£'!H4/1000)/_xlfn.XLOOKUP($B4,Receipts_and_spending!$A$4:$A$28,Receipts_and_spending!G$4:G$28)*100</f>
        <v>1.2357517983636186</v>
      </c>
    </row>
    <row r="5" spans="1:18" x14ac:dyDescent="0.3">
      <c r="A5" s="79" t="s">
        <v>8</v>
      </c>
      <c r="B5" s="79" t="s">
        <v>9</v>
      </c>
      <c r="C5" s="122">
        <f>('Receipts_RR£'!C5/1000)/_xlfn.XLOOKUP($B5,Receipts_and_spending!$A$4:$A$28,Receipts_and_spending!B$4:B$28)*100</f>
        <v>0</v>
      </c>
      <c r="D5" s="122">
        <f>('Receipts_RR£'!D5/1000)/_xlfn.XLOOKUP($B5,Receipts_and_spending!$A$4:$A$28,Receipts_and_spending!C$4:C$28)*100</f>
        <v>-9.0155000650428436E-3</v>
      </c>
      <c r="E5" s="122">
        <f>('Receipts_RR£'!E5/1000)/_xlfn.XLOOKUP($B5,Receipts_and_spending!$A$4:$A$28,Receipts_and_spending!D$4:D$28)*100</f>
        <v>1.6014128017266049</v>
      </c>
      <c r="F5" s="122">
        <f>('Receipts_RR£'!F5/1000)/_xlfn.XLOOKUP($B5,Receipts_and_spending!$A$4:$A$28,Receipts_and_spending!E$4:E$28)*100</f>
        <v>1.1362868825419361</v>
      </c>
      <c r="G5" s="122">
        <f>('Receipts_RR£'!G5/1000)/_xlfn.XLOOKUP($B5,Receipts_and_spending!$A$4:$A$28,Receipts_and_spending!F$4:F$28)*100</f>
        <v>1.1131855827019961</v>
      </c>
      <c r="H5" s="122">
        <f>('Receipts_RR£'!H5/1000)/_xlfn.XLOOKUP($B5,Receipts_and_spending!$A$4:$A$28,Receipts_and_spending!G$4:G$28)*100</f>
        <v>1.1145988432759457</v>
      </c>
    </row>
    <row r="6" spans="1:18" x14ac:dyDescent="0.3">
      <c r="A6" s="82"/>
      <c r="B6" s="82" t="s">
        <v>2</v>
      </c>
      <c r="C6" s="123">
        <f>('Receipts_RR£'!C6/1000)/_xlfn.XLOOKUP($B6,Receipts_and_spending!$A$4:$A$28,Receipts_and_spending!B$4:B$28)*100</f>
        <v>0</v>
      </c>
      <c r="D6" s="123">
        <f>('Receipts_RR£'!D6/1000)/_xlfn.XLOOKUP($B6,Receipts_and_spending!$A$4:$A$28,Receipts_and_spending!C$4:C$28)*100</f>
        <v>0</v>
      </c>
      <c r="E6" s="123">
        <f>('Receipts_RR£'!E6/1000)/_xlfn.XLOOKUP($B6,Receipts_and_spending!$A$4:$A$28,Receipts_and_spending!D$4:D$28)*100</f>
        <v>3.0523869250122401E-2</v>
      </c>
      <c r="F6" s="123">
        <f>('Receipts_RR£'!F6/1000)/_xlfn.XLOOKUP($B6,Receipts_and_spending!$A$4:$A$28,Receipts_and_spending!E$4:E$28)*100</f>
        <v>2.2470875584329482E-2</v>
      </c>
      <c r="G6" s="123">
        <f>('Receipts_RR£'!G6/1000)/_xlfn.XLOOKUP($B6,Receipts_and_spending!$A$4:$A$28,Receipts_and_spending!F$4:F$28)*100</f>
        <v>2.2958835094246847E-2</v>
      </c>
      <c r="H6" s="123">
        <f>('Receipts_RR£'!H6/1000)/_xlfn.XLOOKUP($B6,Receipts_and_spending!$A$4:$A$28,Receipts_and_spending!G$4:G$28)*100</f>
        <v>2.3534069255679083E-2</v>
      </c>
    </row>
    <row r="7" spans="1:18" x14ac:dyDescent="0.3">
      <c r="A7" s="79" t="s">
        <v>10</v>
      </c>
      <c r="B7" s="79" t="s">
        <v>1</v>
      </c>
      <c r="C7" s="122">
        <f>('Receipts_RR£'!C7/1000)/_xlfn.XLOOKUP($B7,Receipts_and_spending!$A$4:$A$28,Receipts_and_spending!B$4:B$28)*100</f>
        <v>0</v>
      </c>
      <c r="D7" s="122">
        <f>('Receipts_RR£'!D7/1000)/_xlfn.XLOOKUP($B7,Receipts_and_spending!$A$4:$A$28,Receipts_and_spending!C$4:C$28)*100</f>
        <v>0.74845002369137259</v>
      </c>
      <c r="E7" s="122">
        <f>('Receipts_RR£'!E7/1000)/_xlfn.XLOOKUP($B7,Receipts_and_spending!$A$4:$A$28,Receipts_and_spending!D$4:D$28)*100</f>
        <v>0.84477961432862259</v>
      </c>
      <c r="F7" s="122">
        <f>('Receipts_RR£'!F7/1000)/_xlfn.XLOOKUP($B7,Receipts_and_spending!$A$4:$A$28,Receipts_and_spending!E$4:E$28)*100</f>
        <v>0.8438121133276173</v>
      </c>
      <c r="G7" s="122">
        <f>('Receipts_RR£'!G7/1000)/_xlfn.XLOOKUP($B7,Receipts_and_spending!$A$4:$A$28,Receipts_and_spending!F$4:F$28)*100</f>
        <v>0.8429939577588984</v>
      </c>
      <c r="H7" s="122">
        <f>('Receipts_RR£'!H7/1000)/_xlfn.XLOOKUP($B7,Receipts_and_spending!$A$4:$A$28,Receipts_and_spending!G$4:G$28)*100</f>
        <v>0.84947667005003979</v>
      </c>
    </row>
    <row r="8" spans="1:18" x14ac:dyDescent="0.3">
      <c r="A8" s="82"/>
      <c r="B8" s="82" t="s">
        <v>2</v>
      </c>
      <c r="C8" s="123">
        <f>('Receipts_RR£'!C8/1000)/_xlfn.XLOOKUP($B8,Receipts_and_spending!$A$4:$A$28,Receipts_and_spending!B$4:B$28)*100</f>
        <v>0</v>
      </c>
      <c r="D8" s="123">
        <f>('Receipts_RR£'!D8/1000)/_xlfn.XLOOKUP($B8,Receipts_and_spending!$A$4:$A$28,Receipts_and_spending!C$4:C$28)*100</f>
        <v>0.87908182845315586</v>
      </c>
      <c r="E8" s="123">
        <f>('Receipts_RR£'!E8/1000)/_xlfn.XLOOKUP($B8,Receipts_and_spending!$A$4:$A$28,Receipts_and_spending!D$4:D$28)*100</f>
        <v>0.98040541586432894</v>
      </c>
      <c r="F8" s="123">
        <f>('Receipts_RR£'!F8/1000)/_xlfn.XLOOKUP($B8,Receipts_and_spending!$A$4:$A$28,Receipts_and_spending!E$4:E$28)*100</f>
        <v>0.97823334104115045</v>
      </c>
      <c r="G8" s="123">
        <f>('Receipts_RR£'!G8/1000)/_xlfn.XLOOKUP($B8,Receipts_and_spending!$A$4:$A$28,Receipts_and_spending!F$4:F$28)*100</f>
        <v>0.97777593852592137</v>
      </c>
      <c r="H8" s="123">
        <f>('Receipts_RR£'!H8/1000)/_xlfn.XLOOKUP($B8,Receipts_and_spending!$A$4:$A$28,Receipts_and_spending!G$4:G$28)*100</f>
        <v>0.98245943912509348</v>
      </c>
    </row>
    <row r="9" spans="1:18" x14ac:dyDescent="0.3">
      <c r="A9" s="66" t="s">
        <v>253</v>
      </c>
      <c r="B9" s="79" t="s">
        <v>1</v>
      </c>
      <c r="C9" s="122">
        <f>('Receipts_RR£'!C9/1000)/_xlfn.XLOOKUP($B9,Receipts_and_spending!$A$4:$A$28,Receipts_and_spending!B$4:B$28)*100</f>
        <v>0</v>
      </c>
      <c r="D9" s="122">
        <f>('Receipts_RR£'!D9/1000)/_xlfn.XLOOKUP($B9,Receipts_and_spending!$A$4:$A$28,Receipts_and_spending!C$4:C$28)*100</f>
        <v>2.9186524118009149E-2</v>
      </c>
      <c r="E9" s="122">
        <f>('Receipts_RR£'!E9/1000)/_xlfn.XLOOKUP($B9,Receipts_and_spending!$A$4:$A$28,Receipts_and_spending!D$4:D$28)*100</f>
        <v>3.1082656106047882E-2</v>
      </c>
      <c r="F9" s="122">
        <f>('Receipts_RR£'!F9/1000)/_xlfn.XLOOKUP($B9,Receipts_and_spending!$A$4:$A$28,Receipts_and_spending!E$4:E$28)*100</f>
        <v>3.1318359519365152E-2</v>
      </c>
      <c r="G9" s="122">
        <f>('Receipts_RR£'!G9/1000)/_xlfn.XLOOKUP($B9,Receipts_and_spending!$A$4:$A$28,Receipts_and_spending!F$4:F$28)*100</f>
        <v>3.1616236468971978E-2</v>
      </c>
      <c r="H9" s="122">
        <f>('Receipts_RR£'!H9/1000)/_xlfn.XLOOKUP($B9,Receipts_and_spending!$A$4:$A$28,Receipts_and_spending!G$4:G$28)*100</f>
        <v>3.2185969803954835E-2</v>
      </c>
    </row>
    <row r="10" spans="1:18" x14ac:dyDescent="0.3">
      <c r="A10" s="82"/>
      <c r="B10" s="82" t="s">
        <v>9</v>
      </c>
      <c r="C10" s="122">
        <f>('Receipts_RR£'!C10/1000)/_xlfn.XLOOKUP($B10,Receipts_and_spending!$A$4:$A$28,Receipts_and_spending!B$4:B$28)*100</f>
        <v>0</v>
      </c>
      <c r="D10" s="122">
        <f>('Receipts_RR£'!D10/1000)/_xlfn.XLOOKUP($B10,Receipts_and_spending!$A$4:$A$28,Receipts_and_spending!C$4:C$28)*100</f>
        <v>8.5357295111213862E-4</v>
      </c>
      <c r="E10" s="122">
        <f>('Receipts_RR£'!E10/1000)/_xlfn.XLOOKUP($B10,Receipts_and_spending!$A$4:$A$28,Receipts_and_spending!D$4:D$28)*100</f>
        <v>-0.15164948185353536</v>
      </c>
      <c r="F10" s="122">
        <f>('Receipts_RR£'!F10/1000)/_xlfn.XLOOKUP($B10,Receipts_and_spending!$A$4:$A$28,Receipts_and_spending!E$4:E$28)*100</f>
        <v>-0.10232399330811955</v>
      </c>
      <c r="G10" s="122">
        <f>('Receipts_RR£'!G10/1000)/_xlfn.XLOOKUP($B10,Receipts_and_spending!$A$4:$A$28,Receipts_and_spending!F$4:F$28)*100</f>
        <v>-0.10087810351141899</v>
      </c>
      <c r="H10" s="122">
        <f>('Receipts_RR£'!H10/1000)/_xlfn.XLOOKUP($B10,Receipts_and_spending!$A$4:$A$28,Receipts_and_spending!G$4:G$28)*100</f>
        <v>-0.10042229819213951</v>
      </c>
    </row>
    <row r="11" spans="1:18" x14ac:dyDescent="0.3">
      <c r="A11" s="79" t="s">
        <v>11</v>
      </c>
      <c r="B11" s="79" t="s">
        <v>12</v>
      </c>
      <c r="C11" s="124">
        <f>('Receipts_RR£'!C11/1000)/_xlfn.XLOOKUP($B11,Receipts_and_spending!$A$4:$A$28,Receipts_and_spending!B$4:B$28)*100</f>
        <v>0</v>
      </c>
      <c r="D11" s="124">
        <f>('Receipts_RR£'!D11/1000)/_xlfn.XLOOKUP($B11,Receipts_and_spending!$A$4:$A$28,Receipts_and_spending!C$4:C$28)*100</f>
        <v>0.71438049773009171</v>
      </c>
      <c r="E11" s="124">
        <f>('Receipts_RR£'!E11/1000)/_xlfn.XLOOKUP($B11,Receipts_and_spending!$A$4:$A$28,Receipts_and_spending!D$4:D$28)*100</f>
        <v>0.7146028683150244</v>
      </c>
      <c r="F11" s="124">
        <f>('Receipts_RR£'!F11/1000)/_xlfn.XLOOKUP($B11,Receipts_and_spending!$A$4:$A$28,Receipts_and_spending!E$4:E$28)*100</f>
        <v>0.71726071467279806</v>
      </c>
      <c r="G11" s="124">
        <f>('Receipts_RR£'!G11/1000)/_xlfn.XLOOKUP($B11,Receipts_and_spending!$A$4:$A$28,Receipts_and_spending!F$4:F$28)*100</f>
        <v>0.71929826494549598</v>
      </c>
      <c r="H11" s="124">
        <f>('Receipts_RR£'!H11/1000)/_xlfn.XLOOKUP($B11,Receipts_and_spending!$A$4:$A$28,Receipts_and_spending!G$4:G$28)*100</f>
        <v>0.72172373759684216</v>
      </c>
    </row>
    <row r="12" spans="1:18" x14ac:dyDescent="0.3">
      <c r="A12" s="82"/>
      <c r="B12" s="82" t="s">
        <v>256</v>
      </c>
      <c r="C12" s="123">
        <f>('Receipts_RR£'!C12/1000)/_xlfn.XLOOKUP($B12,Receipts_and_spending!$A$4:$A$28,Receipts_and_spending!B$4:B$28)*100</f>
        <v>0</v>
      </c>
      <c r="D12" s="123">
        <f>('Receipts_RR£'!D12/1000)/_xlfn.XLOOKUP($B12,Receipts_and_spending!$A$4:$A$28,Receipts_and_spending!C$4:C$28)*100</f>
        <v>1.1587374569237825</v>
      </c>
      <c r="E12" s="123">
        <f>('Receipts_RR£'!E12/1000)/_xlfn.XLOOKUP($B12,Receipts_and_spending!$A$4:$A$28,Receipts_and_spending!D$4:D$28)*100</f>
        <v>1.1544913537940014</v>
      </c>
      <c r="F12" s="123">
        <f>('Receipts_RR£'!F12/1000)/_xlfn.XLOOKUP($B12,Receipts_and_spending!$A$4:$A$28,Receipts_and_spending!E$4:E$28)*100</f>
        <v>1.1489847741327355</v>
      </c>
      <c r="G12" s="123">
        <f>('Receipts_RR£'!G12/1000)/_xlfn.XLOOKUP($B12,Receipts_and_spending!$A$4:$A$28,Receipts_and_spending!F$4:F$28)*100</f>
        <v>1.1485489286295021</v>
      </c>
      <c r="H12" s="123">
        <f>('Receipts_RR£'!H12/1000)/_xlfn.XLOOKUP($B12,Receipts_and_spending!$A$4:$A$28,Receipts_and_spending!G$4:G$28)*100</f>
        <v>1.150501701802608</v>
      </c>
    </row>
    <row r="13" spans="1:18" x14ac:dyDescent="0.3">
      <c r="A13" s="79" t="s">
        <v>13</v>
      </c>
      <c r="B13" s="79" t="s">
        <v>14</v>
      </c>
      <c r="C13" s="124">
        <f>('Receipts_RR£'!C13/1000)/_xlfn.XLOOKUP($B13,Receipts_and_spending!$A$4:$A$28,Receipts_and_spending!B$4:B$28)*100</f>
        <v>0</v>
      </c>
      <c r="D13" s="124">
        <f>('Receipts_RR£'!D13/1000)/_xlfn.XLOOKUP($B13,Receipts_and_spending!$A$4:$A$28,Receipts_and_spending!C$4:C$28)*100</f>
        <v>1.2602989365726216</v>
      </c>
      <c r="E13" s="124">
        <f>('Receipts_RR£'!E13/1000)/_xlfn.XLOOKUP($B13,Receipts_and_spending!$A$4:$A$28,Receipts_and_spending!D$4:D$28)*100</f>
        <v>1.2493985257231213</v>
      </c>
      <c r="F13" s="124">
        <f>('Receipts_RR£'!F13/1000)/_xlfn.XLOOKUP($B13,Receipts_and_spending!$A$4:$A$28,Receipts_and_spending!E$4:E$28)*100</f>
        <v>1.2429058697428634</v>
      </c>
      <c r="G13" s="124">
        <f>('Receipts_RR£'!G13/1000)/_xlfn.XLOOKUP($B13,Receipts_and_spending!$A$4:$A$28,Receipts_and_spending!F$4:F$28)*100</f>
        <v>1.2412797264992164</v>
      </c>
      <c r="H13" s="124">
        <f>('Receipts_RR£'!H13/1000)/_xlfn.XLOOKUP($B13,Receipts_and_spending!$A$4:$A$28,Receipts_and_spending!G$4:G$28)*100</f>
        <v>1.238940227916685</v>
      </c>
    </row>
    <row r="14" spans="1:18" x14ac:dyDescent="0.3">
      <c r="A14" s="82"/>
      <c r="B14" s="82" t="s">
        <v>15</v>
      </c>
      <c r="C14" s="123">
        <f>('Receipts_RR£'!C14/1000)/_xlfn.XLOOKUP($B14,Receipts_and_spending!$A$4:$A$28,Receipts_and_spending!B$4:B$28)*100</f>
        <v>0</v>
      </c>
      <c r="D14" s="123">
        <f>('Receipts_RR£'!D14/1000)/_xlfn.XLOOKUP($B14,Receipts_and_spending!$A$4:$A$28,Receipts_and_spending!C$4:C$28)*100</f>
        <v>5.0570745258375495E-2</v>
      </c>
      <c r="E14" s="123">
        <f>('Receipts_RR£'!E14/1000)/_xlfn.XLOOKUP($B14,Receipts_and_spending!$A$4:$A$28,Receipts_and_spending!D$4:D$28)*100</f>
        <v>5.0556828665363047E-2</v>
      </c>
      <c r="F14" s="123">
        <f>('Receipts_RR£'!F14/1000)/_xlfn.XLOOKUP($B14,Receipts_and_spending!$A$4:$A$28,Receipts_and_spending!E$4:E$28)*100</f>
        <v>5.0295167460240632E-2</v>
      </c>
      <c r="G14" s="123">
        <f>('Receipts_RR£'!G14/1000)/_xlfn.XLOOKUP($B14,Receipts_and_spending!$A$4:$A$28,Receipts_and_spending!F$4:F$28)*100</f>
        <v>4.9848562452335099E-2</v>
      </c>
      <c r="H14" s="123">
        <f>('Receipts_RR£'!H14/1000)/_xlfn.XLOOKUP($B14,Receipts_and_spending!$A$4:$A$28,Receipts_and_spending!G$4:G$28)*100</f>
        <v>4.9131443730038707E-2</v>
      </c>
    </row>
    <row r="15" spans="1:18" x14ac:dyDescent="0.3">
      <c r="A15" s="108" t="s">
        <v>237</v>
      </c>
      <c r="B15" s="108" t="s">
        <v>12</v>
      </c>
      <c r="C15" s="124">
        <f>('Receipts_RR£'!C15/1000)/_xlfn.XLOOKUP($B15,Receipts_and_spending!$A$4:$A$28,Receipts_and_spending!B$4:B$28)*100</f>
        <v>0</v>
      </c>
      <c r="D15" s="124">
        <f>('Receipts_RR£'!D15/1000)/_xlfn.XLOOKUP($B15,Receipts_and_spending!$A$4:$A$28,Receipts_and_spending!C$4:C$28)*100</f>
        <v>0.1630405944255055</v>
      </c>
      <c r="E15" s="124">
        <f>('Receipts_RR£'!E15/1000)/_xlfn.XLOOKUP($B15,Receipts_and_spending!$A$4:$A$28,Receipts_and_spending!D$4:D$28)*100</f>
        <v>0.16821943497526468</v>
      </c>
      <c r="F15" s="124">
        <f>('Receipts_RR£'!F15/1000)/_xlfn.XLOOKUP($B15,Receipts_and_spending!$A$4:$A$28,Receipts_and_spending!E$4:E$28)*100</f>
        <v>0.16917830003347634</v>
      </c>
      <c r="G15" s="124">
        <f>('Receipts_RR£'!G15/1000)/_xlfn.XLOOKUP($B15,Receipts_and_spending!$A$4:$A$28,Receipts_and_spending!F$4:F$28)*100</f>
        <v>0.17027978383463019</v>
      </c>
      <c r="H15" s="124">
        <f>('Receipts_RR£'!H15/1000)/_xlfn.XLOOKUP($B15,Receipts_and_spending!$A$4:$A$28,Receipts_and_spending!G$4:G$28)*100</f>
        <v>0.1703701452020161</v>
      </c>
    </row>
    <row r="16" spans="1:18" x14ac:dyDescent="0.3">
      <c r="A16" s="76" t="s">
        <v>16</v>
      </c>
      <c r="B16" s="76" t="s">
        <v>17</v>
      </c>
      <c r="C16" s="124">
        <f>('Receipts_RR£'!C16/1000)/_xlfn.XLOOKUP($B16,Receipts_and_spending!$A$4:$A$28,Receipts_and_spending!B$4:B$28)*100</f>
        <v>0</v>
      </c>
      <c r="D16" s="124">
        <f>('Receipts_RR£'!D16/1000)/_xlfn.XLOOKUP($B16,Receipts_and_spending!$A$4:$A$28,Receipts_and_spending!C$4:C$28)*100</f>
        <v>0.41556268677877312</v>
      </c>
      <c r="E16" s="124">
        <f>('Receipts_RR£'!E16/1000)/_xlfn.XLOOKUP($B16,Receipts_and_spending!$A$4:$A$28,Receipts_and_spending!D$4:D$28)*100</f>
        <v>0.60152803008947131</v>
      </c>
      <c r="F16" s="124">
        <f>('Receipts_RR£'!F16/1000)/_xlfn.XLOOKUP($B16,Receipts_and_spending!$A$4:$A$28,Receipts_and_spending!E$4:E$28)*100</f>
        <v>0.57726756341377983</v>
      </c>
      <c r="G16" s="124">
        <f>('Receipts_RR£'!G16/1000)/_xlfn.XLOOKUP($B16,Receipts_and_spending!$A$4:$A$28,Receipts_and_spending!F$4:F$28)*100</f>
        <v>0.56514324158623108</v>
      </c>
      <c r="H16" s="124">
        <f>('Receipts_RR£'!H16/1000)/_xlfn.XLOOKUP($B16,Receipts_and_spending!$A$4:$A$28,Receipts_and_spending!G$4:G$28)*100</f>
        <v>0.56210657907493489</v>
      </c>
    </row>
    <row r="17" spans="1:8" x14ac:dyDescent="0.3">
      <c r="A17" s="82"/>
      <c r="B17" s="82" t="s">
        <v>9</v>
      </c>
      <c r="C17" s="123">
        <f>('Receipts_RR£'!C17/1000)/_xlfn.XLOOKUP($B17,Receipts_and_spending!$A$4:$A$28,Receipts_and_spending!B$4:B$28)*100</f>
        <v>0</v>
      </c>
      <c r="D17" s="123">
        <f>('Receipts_RR£'!D17/1000)/_xlfn.XLOOKUP($B17,Receipts_and_spending!$A$4:$A$28,Receipts_and_spending!C$4:C$28)*100</f>
        <v>-2.0772665441750851E-3</v>
      </c>
      <c r="E17" s="123">
        <f>('Receipts_RR£'!E17/1000)/_xlfn.XLOOKUP($B17,Receipts_and_spending!$A$4:$A$28,Receipts_and_spending!D$4:D$28)*100</f>
        <v>0.36898081434962543</v>
      </c>
      <c r="F17" s="123">
        <f>('Receipts_RR£'!F17/1000)/_xlfn.XLOOKUP($B17,Receipts_and_spending!$A$4:$A$28,Receipts_and_spending!E$4:E$28)*100</f>
        <v>0.26207451272355986</v>
      </c>
      <c r="G17" s="123">
        <f>('Receipts_RR£'!G17/1000)/_xlfn.XLOOKUP($B17,Receipts_and_spending!$A$4:$A$28,Receipts_and_spending!F$4:F$28)*100</f>
        <v>0.26025168657780445</v>
      </c>
      <c r="H17" s="123">
        <f>('Receipts_RR£'!H17/1000)/_xlfn.XLOOKUP($B17,Receipts_and_spending!$A$4:$A$28,Receipts_and_spending!G$4:G$28)*100</f>
        <v>0.26431638422934522</v>
      </c>
    </row>
    <row r="18" spans="1:8" x14ac:dyDescent="0.3">
      <c r="A18" s="82" t="s">
        <v>238</v>
      </c>
      <c r="B18" s="82" t="s">
        <v>17</v>
      </c>
      <c r="C18" s="124">
        <f>('Receipts_RR£'!C18/1000)/_xlfn.XLOOKUP($B18,Receipts_and_spending!$A$4:$A$28,Receipts_and_spending!B$4:B$28)*100</f>
        <v>0</v>
      </c>
      <c r="D18" s="124">
        <f>('Receipts_RR£'!D18/1000)/_xlfn.XLOOKUP($B18,Receipts_and_spending!$A$4:$A$28,Receipts_and_spending!C$4:C$28)*100</f>
        <v>0.16018014387394031</v>
      </c>
      <c r="E18" s="124">
        <f>('Receipts_RR£'!E18/1000)/_xlfn.XLOOKUP($B18,Receipts_and_spending!$A$4:$A$28,Receipts_and_spending!D$4:D$28)*100</f>
        <v>0.15874120797797187</v>
      </c>
      <c r="F18" s="124">
        <f>('Receipts_RR£'!F18/1000)/_xlfn.XLOOKUP($B18,Receipts_and_spending!$A$4:$A$28,Receipts_and_spending!E$4:E$28)*100</f>
        <v>0.14680557842450689</v>
      </c>
      <c r="G18" s="124">
        <f>('Receipts_RR£'!G18/1000)/_xlfn.XLOOKUP($B18,Receipts_and_spending!$A$4:$A$28,Receipts_and_spending!F$4:F$28)*100</f>
        <v>0.13932149883569478</v>
      </c>
      <c r="H18" s="124">
        <f>('Receipts_RR£'!H18/1000)/_xlfn.XLOOKUP($B18,Receipts_and_spending!$A$4:$A$28,Receipts_and_spending!G$4:G$28)*100</f>
        <v>0.13453779534843038</v>
      </c>
    </row>
    <row r="19" spans="1:8" x14ac:dyDescent="0.3">
      <c r="A19" s="107" t="s">
        <v>18</v>
      </c>
      <c r="B19" s="107" t="s">
        <v>17</v>
      </c>
      <c r="C19" s="125">
        <f>('Receipts_RR£'!C19/1000)/_xlfn.XLOOKUP($B19,Receipts_and_spending!$A$4:$A$28,Receipts_and_spending!B$4:B$28)*100</f>
        <v>0</v>
      </c>
      <c r="D19" s="125">
        <f>('Receipts_RR£'!D19/1000)/_xlfn.XLOOKUP($B19,Receipts_and_spending!$A$4:$A$28,Receipts_and_spending!C$4:C$28)*100</f>
        <v>-9.6627518469988224E-2</v>
      </c>
      <c r="E19" s="125">
        <f>('Receipts_RR£'!E19/1000)/_xlfn.XLOOKUP($B19,Receipts_and_spending!$A$4:$A$28,Receipts_and_spending!D$4:D$28)*100</f>
        <v>-0.1418764938493127</v>
      </c>
      <c r="F19" s="125">
        <f>('Receipts_RR£'!F19/1000)/_xlfn.XLOOKUP($B19,Receipts_and_spending!$A$4:$A$28,Receipts_and_spending!E$4:E$28)*100</f>
        <v>-0.1448302830523171</v>
      </c>
      <c r="G19" s="125">
        <f>('Receipts_RR£'!G19/1000)/_xlfn.XLOOKUP($B19,Receipts_and_spending!$A$4:$A$28,Receipts_and_spending!F$4:F$28)*100</f>
        <v>-0.14352354887732932</v>
      </c>
      <c r="H19" s="125">
        <f>('Receipts_RR£'!H19/1000)/_xlfn.XLOOKUP($B19,Receipts_and_spending!$A$4:$A$28,Receipts_and_spending!G$4:G$28)*100</f>
        <v>-0.14058443480004626</v>
      </c>
    </row>
    <row r="20" spans="1:8" x14ac:dyDescent="0.3">
      <c r="A20" s="79" t="s">
        <v>20</v>
      </c>
      <c r="B20" s="79" t="s">
        <v>15</v>
      </c>
      <c r="C20" s="126">
        <f>('Receipts_RR£'!C20/1000)/_xlfn.XLOOKUP($B20,Receipts_and_spending!$A$4:$A$28,Receipts_and_spending!B$4:B$28)*100</f>
        <v>7.2499872810528278E-12</v>
      </c>
      <c r="D20" s="126">
        <f>('Receipts_RR£'!D20/1000)/_xlfn.XLOOKUP($B20,Receipts_and_spending!$A$4:$A$28,Receipts_and_spending!C$4:C$28)*100</f>
        <v>1.6122320040024743E-2</v>
      </c>
      <c r="E20" s="126">
        <f>('Receipts_RR£'!E20/1000)/_xlfn.XLOOKUP($B20,Receipts_and_spending!$A$4:$A$28,Receipts_and_spending!D$4:D$28)*100</f>
        <v>1.6194561629488461E-2</v>
      </c>
      <c r="F20" s="126">
        <f>('Receipts_RR£'!F20/1000)/_xlfn.XLOOKUP($B20,Receipts_and_spending!$A$4:$A$28,Receipts_and_spending!E$4:E$28)*100</f>
        <v>1.6223681678083697E-2</v>
      </c>
      <c r="G20" s="126">
        <f>('Receipts_RR£'!G20/1000)/_xlfn.XLOOKUP($B20,Receipts_and_spending!$A$4:$A$28,Receipts_and_spending!F$4:F$28)*100</f>
        <v>1.6227654050906155E-2</v>
      </c>
      <c r="H20" s="126">
        <f>('Receipts_RR£'!H20/1000)/_xlfn.XLOOKUP($B20,Receipts_and_spending!$A$4:$A$28,Receipts_and_spending!G$4:G$28)*100</f>
        <v>1.622393006426015E-2</v>
      </c>
    </row>
    <row r="21" spans="1:8" x14ac:dyDescent="0.3">
      <c r="A21" s="82"/>
      <c r="B21" s="82" t="s">
        <v>21</v>
      </c>
      <c r="C21" s="123">
        <f>('Receipts_RR£'!C21/1000)/_xlfn.XLOOKUP($B21,Receipts_and_spending!$A$4:$A$28,Receipts_and_spending!B$4:B$28)*100</f>
        <v>0</v>
      </c>
      <c r="D21" s="123">
        <f>('Receipts_RR£'!D21/1000)/_xlfn.XLOOKUP($B21,Receipts_and_spending!$A$4:$A$28,Receipts_and_spending!C$4:C$28)*100</f>
        <v>0.91533056807484126</v>
      </c>
      <c r="E21" s="123">
        <f>('Receipts_RR£'!E21/1000)/_xlfn.XLOOKUP($B21,Receipts_and_spending!$A$4:$A$28,Receipts_and_spending!D$4:D$28)*100</f>
        <v>0.92314030898573241</v>
      </c>
      <c r="F21" s="123">
        <f>('Receipts_RR£'!F21/1000)/_xlfn.XLOOKUP($B21,Receipts_and_spending!$A$4:$A$28,Receipts_and_spending!E$4:E$28)*100</f>
        <v>0.96017052289501947</v>
      </c>
      <c r="G21" s="123">
        <f>('Receipts_RR£'!G21/1000)/_xlfn.XLOOKUP($B21,Receipts_and_spending!$A$4:$A$28,Receipts_and_spending!F$4:F$28)*100</f>
        <v>1.0091332512002475</v>
      </c>
      <c r="H21" s="123">
        <f>('Receipts_RR£'!H21/1000)/_xlfn.XLOOKUP($B21,Receipts_and_spending!$A$4:$A$28,Receipts_and_spending!G$4:G$28)*100</f>
        <v>1.0536250238563964</v>
      </c>
    </row>
    <row r="22" spans="1:8" x14ac:dyDescent="0.3">
      <c r="A22" s="79" t="s">
        <v>100</v>
      </c>
      <c r="B22" s="79" t="s">
        <v>12</v>
      </c>
      <c r="C22" s="124">
        <f>('Receipts_RR£'!C22/1000)/_xlfn.XLOOKUP($B22,Receipts_and_spending!$A$4:$A$28,Receipts_and_spending!B$4:B$28)*100</f>
        <v>0</v>
      </c>
      <c r="D22" s="124">
        <f>('Receipts_RR£'!D22/1000)/_xlfn.XLOOKUP($B22,Receipts_and_spending!$A$4:$A$28,Receipts_and_spending!C$4:C$28)*100</f>
        <v>0.12047105379586157</v>
      </c>
      <c r="E22" s="124">
        <f>('Receipts_RR£'!E22/1000)/_xlfn.XLOOKUP($B22,Receipts_and_spending!$A$4:$A$28,Receipts_and_spending!D$4:D$28)*100</f>
        <v>0.12031659650504276</v>
      </c>
      <c r="F22" s="124">
        <f>('Receipts_RR£'!F22/1000)/_xlfn.XLOOKUP($B22,Receipts_and_spending!$A$4:$A$28,Receipts_and_spending!E$4:E$28)*100</f>
        <v>0.119219326846006</v>
      </c>
      <c r="G22" s="124">
        <f>('Receipts_RR£'!G22/1000)/_xlfn.XLOOKUP($B22,Receipts_and_spending!$A$4:$A$28,Receipts_and_spending!F$4:F$28)*100</f>
        <v>0.11832657815581643</v>
      </c>
      <c r="H22" s="124">
        <f>('Receipts_RR£'!H22/1000)/_xlfn.XLOOKUP($B22,Receipts_and_spending!$A$4:$A$28,Receipts_and_spending!G$4:G$28)*100</f>
        <v>0.11762330448218203</v>
      </c>
    </row>
    <row r="23" spans="1:8" x14ac:dyDescent="0.3">
      <c r="A23" s="107" t="s">
        <v>22</v>
      </c>
      <c r="B23" s="107" t="s">
        <v>151</v>
      </c>
      <c r="C23" s="125">
        <f>('Receipts_RR£'!C23/1000)/_xlfn.XLOOKUP($B23,Receipts_and_spending!$A$4:$A$28,Receipts_and_spending!B$4:B$28)*100</f>
        <v>0</v>
      </c>
      <c r="D23" s="125">
        <f>('Receipts_RR£'!D23/1000)/_xlfn.XLOOKUP($B23,Receipts_and_spending!$A$4:$A$28,Receipts_and_spending!C$4:C$28)*100</f>
        <v>0.3767192867383129</v>
      </c>
      <c r="E23" s="125">
        <f>('Receipts_RR£'!E23/1000)/_xlfn.XLOOKUP($B23,Receipts_and_spending!$A$4:$A$28,Receipts_and_spending!D$4:D$28)*100</f>
        <v>0.37504533989787203</v>
      </c>
      <c r="F23" s="125">
        <f>('Receipts_RR£'!F23/1000)/_xlfn.XLOOKUP($B23,Receipts_and_spending!$A$4:$A$28,Receipts_and_spending!E$4:E$28)*100</f>
        <v>0.37364371111163841</v>
      </c>
      <c r="G23" s="125">
        <f>('Receipts_RR£'!G23/1000)/_xlfn.XLOOKUP($B23,Receipts_and_spending!$A$4:$A$28,Receipts_and_spending!F$4:F$28)*100</f>
        <v>0.38191767811927735</v>
      </c>
      <c r="H23" s="125">
        <f>('Receipts_RR£'!H23/1000)/_xlfn.XLOOKUP($B23,Receipts_and_spending!$A$4:$A$28,Receipts_and_spending!G$4:G$28)*100</f>
        <v>0.38609151638896921</v>
      </c>
    </row>
    <row r="24" spans="1:8" x14ac:dyDescent="0.3">
      <c r="A24" s="79" t="s">
        <v>23</v>
      </c>
      <c r="B24" s="79" t="s">
        <v>24</v>
      </c>
      <c r="C24" s="126">
        <f>('Receipts_RR£'!C24/1000)/_xlfn.XLOOKUP($B24,Receipts_and_spending!$A$4:$A$28,Receipts_and_spending!B$4:B$28)*100</f>
        <v>0</v>
      </c>
      <c r="D24" s="126">
        <f>('Receipts_RR£'!D24/1000)/_xlfn.XLOOKUP($B24,Receipts_and_spending!$A$4:$A$28,Receipts_and_spending!C$4:C$28)*100</f>
        <v>0.17705118647529378</v>
      </c>
      <c r="E24" s="126">
        <f>('Receipts_RR£'!E24/1000)/_xlfn.XLOOKUP($B24,Receipts_and_spending!$A$4:$A$28,Receipts_and_spending!D$4:D$28)*100</f>
        <v>0.39006305561492566</v>
      </c>
      <c r="F24" s="126">
        <f>('Receipts_RR£'!F24/1000)/_xlfn.XLOOKUP($B24,Receipts_and_spending!$A$4:$A$28,Receipts_and_spending!E$4:E$28)*100</f>
        <v>0.41540909576520463</v>
      </c>
      <c r="G24" s="126">
        <f>('Receipts_RR£'!G24/1000)/_xlfn.XLOOKUP($B24,Receipts_and_spending!$A$4:$A$28,Receipts_and_spending!F$4:F$28)*100</f>
        <v>0.41302742358258748</v>
      </c>
      <c r="H24" s="126">
        <f>('Receipts_RR£'!H24/1000)/_xlfn.XLOOKUP($B24,Receipts_and_spending!$A$4:$A$28,Receipts_and_spending!G$4:G$28)*100</f>
        <v>0.40747674612554668</v>
      </c>
    </row>
    <row r="25" spans="1:8" x14ac:dyDescent="0.3">
      <c r="A25" s="79"/>
      <c r="B25" s="79" t="s">
        <v>25</v>
      </c>
      <c r="C25" s="126">
        <f>('Receipts_RR£'!C25/1000)/_xlfn.XLOOKUP($B25,Receipts_and_spending!$A$4:$A$28,Receipts_and_spending!B$4:B$28)*100</f>
        <v>0</v>
      </c>
      <c r="D25" s="126">
        <f>('Receipts_RR£'!D25/1000)/_xlfn.XLOOKUP($B25,Receipts_and_spending!$A$4:$A$28,Receipts_and_spending!C$4:C$28)*100</f>
        <v>0.19836103199176069</v>
      </c>
      <c r="E25" s="126">
        <f>('Receipts_RR£'!E25/1000)/_xlfn.XLOOKUP($B25,Receipts_and_spending!$A$4:$A$28,Receipts_and_spending!D$4:D$28)*100</f>
        <v>0.19054843990645914</v>
      </c>
      <c r="F25" s="126">
        <f>('Receipts_RR£'!F25/1000)/_xlfn.XLOOKUP($B25,Receipts_and_spending!$A$4:$A$28,Receipts_and_spending!E$4:E$28)*100</f>
        <v>0.17671182851083966</v>
      </c>
      <c r="G25" s="126">
        <f>('Receipts_RR£'!G25/1000)/_xlfn.XLOOKUP($B25,Receipts_and_spending!$A$4:$A$28,Receipts_and_spending!F$4:F$28)*100</f>
        <v>0.16334839132394133</v>
      </c>
      <c r="H25" s="126">
        <f>('Receipts_RR£'!H25/1000)/_xlfn.XLOOKUP($B25,Receipts_and_spending!$A$4:$A$28,Receipts_and_spending!G$4:G$28)*100</f>
        <v>0.15236774929819358</v>
      </c>
    </row>
    <row r="26" spans="1:8" x14ac:dyDescent="0.3">
      <c r="A26" s="79"/>
      <c r="B26" s="79" t="s">
        <v>26</v>
      </c>
      <c r="C26" s="123">
        <f>('Receipts_RR£'!C26/1000)/_xlfn.XLOOKUP($B26,Receipts_and_spending!$A$4:$A$28,Receipts_and_spending!B$4:B$28)*100</f>
        <v>0</v>
      </c>
      <c r="D26" s="123">
        <f>('Receipts_RR£'!D26/1000)/_xlfn.XLOOKUP($B26,Receipts_and_spending!$A$4:$A$28,Receipts_and_spending!C$4:C$28)*100</f>
        <v>5.4749571591572541E-4</v>
      </c>
      <c r="E26" s="123">
        <f>('Receipts_RR£'!E26/1000)/_xlfn.XLOOKUP($B26,Receipts_and_spending!$A$4:$A$28,Receipts_and_spending!D$4:D$28)*100</f>
        <v>1.8151493747615581</v>
      </c>
      <c r="F26" s="123">
        <f>('Receipts_RR£'!F26/1000)/_xlfn.XLOOKUP($B26,Receipts_and_spending!$A$4:$A$28,Receipts_and_spending!E$4:E$28)*100</f>
        <v>1.7550170238039577</v>
      </c>
      <c r="G26" s="123">
        <f>('Receipts_RR£'!G26/1000)/_xlfn.XLOOKUP($B26,Receipts_and_spending!$A$4:$A$28,Receipts_and_spending!F$4:F$28)*100</f>
        <v>1.7536028141745874</v>
      </c>
      <c r="H26" s="123">
        <f>('Receipts_RR£'!H26/1000)/_xlfn.XLOOKUP($B26,Receipts_and_spending!$A$4:$A$28,Receipts_and_spending!G$4:G$28)*100</f>
        <v>1.7653768586496421</v>
      </c>
    </row>
    <row r="27" spans="1:8" x14ac:dyDescent="0.3">
      <c r="A27" s="76" t="s">
        <v>28</v>
      </c>
      <c r="B27" s="76" t="s">
        <v>24</v>
      </c>
      <c r="C27" s="124">
        <f>('Receipts_RR£'!C27/1000)/_xlfn.XLOOKUP($B27,Receipts_and_spending!$A$4:$A$28,Receipts_and_spending!B$4:B$28)*100</f>
        <v>0</v>
      </c>
      <c r="D27" s="124">
        <f>('Receipts_RR£'!D27/1000)/_xlfn.XLOOKUP($B27,Receipts_and_spending!$A$4:$A$28,Receipts_and_spending!C$4:C$28)*100</f>
        <v>0.4105801212211147</v>
      </c>
      <c r="E27" s="124">
        <f>('Receipts_RR£'!E27/1000)/_xlfn.XLOOKUP($B27,Receipts_and_spending!$A$4:$A$28,Receipts_and_spending!D$4:D$28)*100</f>
        <v>0.89688439825654998</v>
      </c>
      <c r="F27" s="124">
        <f>('Receipts_RR£'!F27/1000)/_xlfn.XLOOKUP($B27,Receipts_and_spending!$A$4:$A$28,Receipts_and_spending!E$4:E$28)*100</f>
        <v>0.95221605348203098</v>
      </c>
      <c r="G27" s="124">
        <f>('Receipts_RR£'!G27/1000)/_xlfn.XLOOKUP($B27,Receipts_and_spending!$A$4:$A$28,Receipts_and_spending!F$4:F$28)*100</f>
        <v>0.97338703746776678</v>
      </c>
      <c r="H27" s="124">
        <f>('Receipts_RR£'!H27/1000)/_xlfn.XLOOKUP($B27,Receipts_and_spending!$A$4:$A$28,Receipts_and_spending!G$4:G$28)*100</f>
        <v>0.98561815242567441</v>
      </c>
    </row>
    <row r="28" spans="1:8" x14ac:dyDescent="0.3">
      <c r="A28" s="79"/>
      <c r="B28" s="79" t="s">
        <v>25</v>
      </c>
      <c r="C28" s="126">
        <f>('Receipts_RR£'!C28/1000)/_xlfn.XLOOKUP($B28,Receipts_and_spending!$A$4:$A$28,Receipts_and_spending!B$4:B$28)*100</f>
        <v>0</v>
      </c>
      <c r="D28" s="126">
        <f>('Receipts_RR£'!D28/1000)/_xlfn.XLOOKUP($B28,Receipts_and_spending!$A$4:$A$28,Receipts_and_spending!C$4:C$28)*100</f>
        <v>0.82047603139540592</v>
      </c>
      <c r="E28" s="126">
        <f>('Receipts_RR£'!E28/1000)/_xlfn.XLOOKUP($B28,Receipts_and_spending!$A$4:$A$28,Receipts_and_spending!D$4:D$28)*100</f>
        <v>0.78395524786525839</v>
      </c>
      <c r="F28" s="126">
        <f>('Receipts_RR£'!F28/1000)/_xlfn.XLOOKUP($B28,Receipts_and_spending!$A$4:$A$28,Receipts_and_spending!E$4:E$28)*100</f>
        <v>0.81860476414336647</v>
      </c>
      <c r="G28" s="126">
        <f>('Receipts_RR£'!G28/1000)/_xlfn.XLOOKUP($B28,Receipts_and_spending!$A$4:$A$28,Receipts_and_spending!F$4:F$28)*100</f>
        <v>0.8402823474263259</v>
      </c>
      <c r="H28" s="126">
        <f>('Receipts_RR£'!H28/1000)/_xlfn.XLOOKUP($B28,Receipts_and_spending!$A$4:$A$28,Receipts_and_spending!G$4:G$28)*100</f>
        <v>0.87411043967813051</v>
      </c>
    </row>
    <row r="29" spans="1:8" x14ac:dyDescent="0.3">
      <c r="A29" s="82"/>
      <c r="B29" s="82" t="s">
        <v>26</v>
      </c>
      <c r="C29" s="123">
        <f>('Receipts_RR£'!C29/1000)/_xlfn.XLOOKUP($B29,Receipts_and_spending!$A$4:$A$28,Receipts_and_spending!B$4:B$28)*100</f>
        <v>0</v>
      </c>
      <c r="D29" s="123">
        <f>('Receipts_RR£'!D29/1000)/_xlfn.XLOOKUP($B29,Receipts_and_spending!$A$4:$A$28,Receipts_and_spending!C$4:C$28)*100</f>
        <v>9.3082887963488764E-2</v>
      </c>
      <c r="E29" s="123">
        <f>('Receipts_RR£'!E29/1000)/_xlfn.XLOOKUP($B29,Receipts_and_spending!$A$4:$A$28,Receipts_and_spending!D$4:D$28)*100</f>
        <v>0.29734211147428413</v>
      </c>
      <c r="F29" s="123">
        <f>('Receipts_RR£'!F29/1000)/_xlfn.XLOOKUP($B29,Receipts_and_spending!$A$4:$A$28,Receipts_and_spending!E$4:E$28)*100</f>
        <v>0.27814410215416896</v>
      </c>
      <c r="G29" s="123">
        <f>('Receipts_RR£'!G29/1000)/_xlfn.XLOOKUP($B29,Receipts_and_spending!$A$4:$A$28,Receipts_and_spending!F$4:F$28)*100</f>
        <v>0.28053815856181763</v>
      </c>
      <c r="H29" s="123">
        <f>('Receipts_RR£'!H29/1000)/_xlfn.XLOOKUP($B29,Receipts_and_spending!$A$4:$A$28,Receipts_and_spending!G$4:G$28)*100</f>
        <v>0.28769974233756213</v>
      </c>
    </row>
    <row r="30" spans="1:8" x14ac:dyDescent="0.3">
      <c r="A30" s="79" t="s">
        <v>29</v>
      </c>
      <c r="B30" s="79" t="s">
        <v>25</v>
      </c>
      <c r="C30" s="127">
        <f>('Receipts_RR£'!C30/1000)/_xlfn.XLOOKUP($B30,Receipts_and_spending!$A$4:$A$28,Receipts_and_spending!B$4:B$28)*100</f>
        <v>0</v>
      </c>
      <c r="D30" s="127">
        <f>('Receipts_RR£'!D30/1000)/_xlfn.XLOOKUP($B30,Receipts_and_spending!$A$4:$A$28,Receipts_and_spending!C$4:C$28)*100</f>
        <v>0.53673518453552371</v>
      </c>
      <c r="E30" s="127">
        <f>('Receipts_RR£'!E30/1000)/_xlfn.XLOOKUP($B30,Receipts_and_spending!$A$4:$A$28,Receipts_and_spending!D$4:D$28)*100</f>
        <v>0.53515152280002398</v>
      </c>
      <c r="F30" s="127">
        <f>('Receipts_RR£'!F30/1000)/_xlfn.XLOOKUP($B30,Receipts_and_spending!$A$4:$A$28,Receipts_and_spending!E$4:E$28)*100</f>
        <v>0.55791754486120693</v>
      </c>
      <c r="G30" s="127">
        <f>('Receipts_RR£'!G30/1000)/_xlfn.XLOOKUP($B30,Receipts_and_spending!$A$4:$A$28,Receipts_and_spending!F$4:F$28)*100</f>
        <v>0.57847483205749961</v>
      </c>
      <c r="H30" s="127">
        <f>('Receipts_RR£'!H30/1000)/_xlfn.XLOOKUP($B30,Receipts_and_spending!$A$4:$A$28,Receipts_and_spending!G$4:G$28)*100</f>
        <v>0.59684817433954518</v>
      </c>
    </row>
    <row r="31" spans="1:8" x14ac:dyDescent="0.3">
      <c r="A31" s="82"/>
      <c r="B31" s="82" t="s">
        <v>26</v>
      </c>
      <c r="C31" s="142">
        <f>('Receipts_RR£'!C31/1000)/_xlfn.XLOOKUP($B31,Receipts_and_spending!$A$4:$A$28,Receipts_and_spending!B$4:B$28)*100</f>
        <v>0</v>
      </c>
      <c r="D31" s="142">
        <f>('Receipts_RR£'!D31/1000)/_xlfn.XLOOKUP($B31,Receipts_and_spending!$A$4:$A$28,Receipts_and_spending!C$4:C$28)*100</f>
        <v>9.3082887963488764E-2</v>
      </c>
      <c r="E31" s="142">
        <f>('Receipts_RR£'!E31/1000)/_xlfn.XLOOKUP($B31,Receipts_and_spending!$A$4:$A$28,Receipts_and_spending!D$4:D$28)*100</f>
        <v>0.29734211147428413</v>
      </c>
      <c r="F31" s="142">
        <f>('Receipts_RR£'!F31/1000)/_xlfn.XLOOKUP($B31,Receipts_and_spending!$A$4:$A$28,Receipts_and_spending!E$4:E$28)*100</f>
        <v>0.27814410215416896</v>
      </c>
      <c r="G31" s="142">
        <f>('Receipts_RR£'!G31/1000)/_xlfn.XLOOKUP($B31,Receipts_and_spending!$A$4:$A$28,Receipts_and_spending!F$4:F$28)*100</f>
        <v>0.28053815856181763</v>
      </c>
      <c r="H31" s="142">
        <f>('Receipts_RR£'!H31/1000)/_xlfn.XLOOKUP($B31,Receipts_and_spending!$A$4:$A$28,Receipts_and_spending!G$4:G$28)*100</f>
        <v>0.28769974233756213</v>
      </c>
    </row>
    <row r="32" spans="1:8" x14ac:dyDescent="0.3">
      <c r="A32" s="79" t="s">
        <v>30</v>
      </c>
      <c r="B32" s="79" t="s">
        <v>31</v>
      </c>
      <c r="C32" s="127">
        <f>('Receipts_RR£'!C32/1000)/_xlfn.XLOOKUP($B32,Receipts_and_spending!$A$4:$A$28,Receipts_and_spending!B$4:B$28)*100</f>
        <v>0</v>
      </c>
      <c r="D32" s="127">
        <f>('Receipts_RR£'!D32/1000)/_xlfn.XLOOKUP($B32,Receipts_and_spending!$A$4:$A$28,Receipts_and_spending!C$4:C$28)*100</f>
        <v>26.144730845203064</v>
      </c>
      <c r="E32" s="127">
        <f>('Receipts_RR£'!E32/1000)/_xlfn.XLOOKUP($B32,Receipts_and_spending!$A$4:$A$28,Receipts_and_spending!D$4:D$28)*100</f>
        <v>29.206204483305715</v>
      </c>
      <c r="F32" s="127">
        <f>('Receipts_RR£'!F32/1000)/_xlfn.XLOOKUP($B32,Receipts_and_spending!$A$4:$A$28,Receipts_and_spending!E$4:E$28)*100</f>
        <v>31.364253132458963</v>
      </c>
      <c r="G32" s="127">
        <f>('Receipts_RR£'!G32/1000)/_xlfn.XLOOKUP($B32,Receipts_and_spending!$A$4:$A$28,Receipts_and_spending!F$4:F$28)*100</f>
        <v>30.48336735419484</v>
      </c>
      <c r="H32" s="127">
        <f>('Receipts_RR£'!H32/1000)/_xlfn.XLOOKUP($B32,Receipts_and_spending!$A$4:$A$28,Receipts_and_spending!G$4:G$28)*100</f>
        <v>37.922477273239693</v>
      </c>
    </row>
    <row r="33" spans="1:8" x14ac:dyDescent="0.3">
      <c r="A33" s="79"/>
      <c r="B33" s="79" t="s">
        <v>46</v>
      </c>
      <c r="C33" s="143">
        <f>('Receipts_RR£'!C33/1000)/_xlfn.XLOOKUP($B33,Receipts_and_spending!$A$4:$A$28,Receipts_and_spending!B$4:B$28)*100</f>
        <v>1.064066393684905E-8</v>
      </c>
      <c r="D33" s="143">
        <f>('Receipts_RR£'!D33/1000)/_xlfn.XLOOKUP($B33,Receipts_and_spending!$A$4:$A$28,Receipts_and_spending!C$4:C$28)*100</f>
        <v>15.097827446987747</v>
      </c>
      <c r="E33" s="143">
        <f>('Receipts_RR£'!E33/1000)/_xlfn.XLOOKUP($B33,Receipts_and_spending!$A$4:$A$28,Receipts_and_spending!D$4:D$28)*100</f>
        <v>16.734990613076043</v>
      </c>
      <c r="F33" s="143">
        <f>('Receipts_RR£'!F33/1000)/_xlfn.XLOOKUP($B33,Receipts_and_spending!$A$4:$A$28,Receipts_and_spending!E$4:E$28)*100</f>
        <v>18.931941865705799</v>
      </c>
      <c r="G33" s="143">
        <f>('Receipts_RR£'!G33/1000)/_xlfn.XLOOKUP($B33,Receipts_and_spending!$A$4:$A$28,Receipts_and_spending!F$4:F$28)*100</f>
        <v>17.273129332754227</v>
      </c>
      <c r="H33" s="143">
        <f>('Receipts_RR£'!H33/1000)/_xlfn.XLOOKUP($B33,Receipts_and_spending!$A$4:$A$28,Receipts_and_spending!G$4:G$28)*100</f>
        <v>23.467618185111931</v>
      </c>
    </row>
    <row r="34" spans="1:8" x14ac:dyDescent="0.3">
      <c r="A34" s="79"/>
      <c r="B34" s="79" t="s">
        <v>15</v>
      </c>
      <c r="C34" s="142">
        <f>('Receipts_RR£'!C34/1000)/_xlfn.XLOOKUP($B34,Receipts_and_spending!$A$4:$A$28,Receipts_and_spending!B$4:B$28)*100</f>
        <v>7.2499872810528278E-12</v>
      </c>
      <c r="D34" s="142">
        <f>('Receipts_RR£'!D34/1000)/_xlfn.XLOOKUP($B34,Receipts_and_spending!$A$4:$A$28,Receipts_and_spending!C$4:C$28)*100</f>
        <v>-9.5497437588656989E-2</v>
      </c>
      <c r="E34" s="142">
        <f>('Receipts_RR£'!E34/1000)/_xlfn.XLOOKUP($B34,Receipts_and_spending!$A$4:$A$28,Receipts_and_spending!D$4:D$28)*100</f>
        <v>-9.7908714690383439E-2</v>
      </c>
      <c r="F34" s="142">
        <f>('Receipts_RR£'!F34/1000)/_xlfn.XLOOKUP($B34,Receipts_and_spending!$A$4:$A$28,Receipts_and_spending!E$4:E$28)*100</f>
        <v>-9.8420338559261092E-2</v>
      </c>
      <c r="G34" s="142">
        <f>('Receipts_RR£'!G34/1000)/_xlfn.XLOOKUP($B34,Receipts_and_spending!$A$4:$A$28,Receipts_and_spending!F$4:F$28)*100</f>
        <v>-9.7848420671514863E-2</v>
      </c>
      <c r="H34" s="142">
        <f>('Receipts_RR£'!H34/1000)/_xlfn.XLOOKUP($B34,Receipts_and_spending!$A$4:$A$28,Receipts_and_spending!G$4:G$28)*100</f>
        <v>-9.6986790074331169E-2</v>
      </c>
    </row>
    <row r="35" spans="1:8" x14ac:dyDescent="0.3">
      <c r="A35" s="76" t="s">
        <v>45</v>
      </c>
      <c r="B35" s="76" t="s">
        <v>31</v>
      </c>
      <c r="C35" s="127">
        <f>('Receipts_RR£'!C35/1000)/_xlfn.XLOOKUP($B35,Receipts_and_spending!$A$4:$A$28,Receipts_and_spending!B$4:B$28)*100</f>
        <v>0</v>
      </c>
      <c r="D35" s="127">
        <f>('Receipts_RR£'!D35/1000)/_xlfn.XLOOKUP($B35,Receipts_and_spending!$A$4:$A$28,Receipts_and_spending!C$4:C$28)*100</f>
        <v>1.5581775780921741</v>
      </c>
      <c r="E35" s="127">
        <f>('Receipts_RR£'!E35/1000)/_xlfn.XLOOKUP($B35,Receipts_and_spending!$A$4:$A$28,Receipts_and_spending!D$4:D$28)*100</f>
        <v>1.7152006201114216</v>
      </c>
      <c r="F35" s="127">
        <f>('Receipts_RR£'!F35/1000)/_xlfn.XLOOKUP($B35,Receipts_and_spending!$A$4:$A$28,Receipts_and_spending!E$4:E$28)*100</f>
        <v>1.7563724064264337</v>
      </c>
      <c r="G35" s="127">
        <f>('Receipts_RR£'!G35/1000)/_xlfn.XLOOKUP($B35,Receipts_and_spending!$A$4:$A$28,Receipts_and_spending!F$4:F$28)*100</f>
        <v>1.719036198035788</v>
      </c>
      <c r="H35" s="127">
        <f>('Receipts_RR£'!H35/1000)/_xlfn.XLOOKUP($B35,Receipts_and_spending!$A$4:$A$28,Receipts_and_spending!G$4:G$28)*100</f>
        <v>2.2342573978590967</v>
      </c>
    </row>
    <row r="36" spans="1:8" x14ac:dyDescent="0.3">
      <c r="A36" s="82"/>
      <c r="B36" s="82" t="s">
        <v>46</v>
      </c>
      <c r="C36" s="142">
        <f>('Receipts_RR£'!C36/1000)/_xlfn.XLOOKUP($B36,Receipts_and_spending!$A$4:$A$28,Receipts_and_spending!B$4:B$28)*100</f>
        <v>0</v>
      </c>
      <c r="D36" s="142">
        <f>('Receipts_RR£'!D36/1000)/_xlfn.XLOOKUP($B36,Receipts_and_spending!$A$4:$A$28,Receipts_and_spending!C$4:C$28)*100</f>
        <v>1.0708153907493319</v>
      </c>
      <c r="E36" s="142">
        <f>('Receipts_RR£'!E36/1000)/_xlfn.XLOOKUP($B36,Receipts_and_spending!$A$4:$A$28,Receipts_and_spending!D$4:D$28)*100</f>
        <v>1.113930561245299</v>
      </c>
      <c r="F36" s="142">
        <f>('Receipts_RR£'!F36/1000)/_xlfn.XLOOKUP($B36,Receipts_and_spending!$A$4:$A$28,Receipts_and_spending!E$4:E$28)*100</f>
        <v>1.654920784423882</v>
      </c>
      <c r="G36" s="142">
        <f>('Receipts_RR£'!G36/1000)/_xlfn.XLOOKUP($B36,Receipts_and_spending!$A$4:$A$28,Receipts_and_spending!F$4:F$28)*100</f>
        <v>1.009926705011406</v>
      </c>
      <c r="H36" s="142">
        <f>('Receipts_RR£'!H36/1000)/_xlfn.XLOOKUP($B36,Receipts_and_spending!$A$4:$A$28,Receipts_and_spending!G$4:G$28)*100</f>
        <v>1.2548819679385959</v>
      </c>
    </row>
    <row r="37" spans="1:8" x14ac:dyDescent="0.3">
      <c r="A37" s="34" t="s">
        <v>269</v>
      </c>
      <c r="B37" s="107" t="s">
        <v>47</v>
      </c>
      <c r="C37" s="127">
        <f>('Receipts_RR£'!C37/1000)/_xlfn.XLOOKUP($B37,Receipts_and_spending!$A$4:$A$28,Receipts_and_spending!B$4:B$28)*100</f>
        <v>0</v>
      </c>
      <c r="D37" s="127">
        <f>('Receipts_RR£'!D37/1000)/_xlfn.XLOOKUP($B37,Receipts_and_spending!$A$4:$A$28,Receipts_and_spending!C$4:C$28)*100</f>
        <v>11.307852322180027</v>
      </c>
      <c r="E37" s="127">
        <f>('Receipts_RR£'!E37/1000)/_xlfn.XLOOKUP($B37,Receipts_and_spending!$A$4:$A$28,Receipts_and_spending!D$4:D$28)*100</f>
        <v>24.128938957382832</v>
      </c>
      <c r="F37" s="127">
        <f>('Receipts_RR£'!F37/1000)/_xlfn.XLOOKUP($B37,Receipts_and_spending!$A$4:$A$28,Receipts_and_spending!E$4:E$28)*100</f>
        <v>50.190066122526822</v>
      </c>
      <c r="G37" s="127" t="e">
        <f>('Receipts_RR£'!G37/1000)/_xlfn.XLOOKUP($B37,Receipts_and_spending!$A$4:$A$28,Receipts_and_spending!F$4:F$28)*100</f>
        <v>#DIV/0!</v>
      </c>
      <c r="H37" s="127" t="e">
        <f>('Receipts_RR£'!H37/1000)/_xlfn.XLOOKUP($B37,Receipts_and_spending!$A$4:$A$28,Receipts_and_spending!G$4:G$28)*100</f>
        <v>#DIV/0!</v>
      </c>
    </row>
    <row r="38" spans="1:8" x14ac:dyDescent="0.3">
      <c r="A38" s="76" t="s">
        <v>242</v>
      </c>
      <c r="B38" s="76" t="s">
        <v>31</v>
      </c>
      <c r="C38" s="127">
        <f>('Receipts_RR£'!C38/1000)/_xlfn.XLOOKUP($B38,Receipts_and_spending!$A$4:$A$28,Receipts_and_spending!B$4:B$28)*100</f>
        <v>0</v>
      </c>
      <c r="D38" s="127">
        <f>('Receipts_RR£'!D38/1000)/_xlfn.XLOOKUP($B38,Receipts_and_spending!$A$4:$A$28,Receipts_and_spending!C$4:C$28)*100</f>
        <v>-14.432544685250631</v>
      </c>
      <c r="E38" s="127">
        <f>('Receipts_RR£'!E38/1000)/_xlfn.XLOOKUP($B38,Receipts_and_spending!$A$4:$A$28,Receipts_and_spending!D$4:D$28)*100</f>
        <v>-15.62545893229397</v>
      </c>
      <c r="F38" s="127">
        <f>('Receipts_RR£'!F38/1000)/_xlfn.XLOOKUP($B38,Receipts_and_spending!$A$4:$A$28,Receipts_and_spending!E$4:E$28)*100</f>
        <v>-15.130509640072773</v>
      </c>
      <c r="G38" s="127">
        <f>('Receipts_RR£'!G38/1000)/_xlfn.XLOOKUP($B38,Receipts_and_spending!$A$4:$A$28,Receipts_and_spending!F$4:F$28)*100</f>
        <v>-15.067132254251298</v>
      </c>
      <c r="H38" s="127">
        <f>('Receipts_RR£'!H38/1000)/_xlfn.XLOOKUP($B38,Receipts_and_spending!$A$4:$A$28,Receipts_and_spending!G$4:G$28)*100</f>
        <v>-18.545103270032232</v>
      </c>
    </row>
    <row r="39" spans="1:8" x14ac:dyDescent="0.3">
      <c r="A39" s="82"/>
      <c r="B39" s="82" t="s">
        <v>15</v>
      </c>
      <c r="C39" s="142">
        <f>('Receipts_RR£'!C39/1000)/_xlfn.XLOOKUP($B39,Receipts_and_spending!$A$4:$A$28,Receipts_and_spending!B$4:B$28)*100</f>
        <v>7.2499872810528277E-11</v>
      </c>
      <c r="D39" s="142">
        <f>('Receipts_RR£'!D39/1000)/_xlfn.XLOOKUP($B39,Receipts_and_spending!$A$4:$A$28,Receipts_and_spending!C$4:C$28)*100</f>
        <v>0.56753479749725044</v>
      </c>
      <c r="E39" s="142">
        <f>('Receipts_RR£'!E39/1000)/_xlfn.XLOOKUP($B39,Receipts_and_spending!$A$4:$A$28,Receipts_and_spending!D$4:D$28)*100</f>
        <v>0.57176939979493913</v>
      </c>
      <c r="F39" s="142">
        <f>('Receipts_RR£'!F39/1000)/_xlfn.XLOOKUP($B39,Receipts_and_spending!$A$4:$A$28,Receipts_and_spending!E$4:E$28)*100</f>
        <v>0.56833883550551101</v>
      </c>
      <c r="G39" s="142">
        <f>('Receipts_RR£'!G39/1000)/_xlfn.XLOOKUP($B39,Receipts_and_spending!$A$4:$A$28,Receipts_and_spending!F$4:F$28)*100</f>
        <v>0.56669852376910812</v>
      </c>
      <c r="H39" s="142">
        <f>('Receipts_RR£'!H39/1000)/_xlfn.XLOOKUP($B39,Receipts_and_spending!$A$4:$A$28,Receipts_and_spending!G$4:G$28)*100</f>
        <v>0.56583486400371175</v>
      </c>
    </row>
    <row r="40" spans="1:8" x14ac:dyDescent="0.3">
      <c r="A40" s="79" t="s">
        <v>114</v>
      </c>
      <c r="B40" s="79" t="s">
        <v>15</v>
      </c>
      <c r="C40" s="127">
        <f>('Receipts_RR£'!C40/1000)/_xlfn.XLOOKUP($B40,Receipts_and_spending!$A$4:$A$28,Receipts_and_spending!B$4:B$28)*100</f>
        <v>7.2499872810528278E-12</v>
      </c>
      <c r="D40" s="127">
        <f>('Receipts_RR£'!D40/1000)/_xlfn.XLOOKUP($B40,Receipts_and_spending!$A$4:$A$28,Receipts_and_spending!C$4:C$28)*100</f>
        <v>-2.8909739367624098E-11</v>
      </c>
      <c r="E40" s="127">
        <f>('Receipts_RR£'!E40/1000)/_xlfn.XLOOKUP($B40,Receipts_and_spending!$A$4:$A$28,Receipts_and_spending!D$4:D$28)*100</f>
        <v>1.0158093973858957</v>
      </c>
      <c r="F40" s="127">
        <f>('Receipts_RR£'!F40/1000)/_xlfn.XLOOKUP($B40,Receipts_and_spending!$A$4:$A$28,Receipts_and_spending!E$4:E$28)*100</f>
        <v>1.0096270593969232</v>
      </c>
      <c r="G40" s="127">
        <f>('Receipts_RR£'!G40/1000)/_xlfn.XLOOKUP($B40,Receipts_and_spending!$A$4:$A$28,Receipts_and_spending!F$4:F$28)*100</f>
        <v>1.0123270061309053</v>
      </c>
      <c r="H40" s="127">
        <f>('Receipts_RR£'!H40/1000)/_xlfn.XLOOKUP($B40,Receipts_and_spending!$A$4:$A$28,Receipts_and_spending!G$4:G$28)*100</f>
        <v>1.0145014351541983</v>
      </c>
    </row>
    <row r="41" spans="1:8" x14ac:dyDescent="0.3">
      <c r="A41" s="79"/>
      <c r="B41" s="79" t="s">
        <v>14</v>
      </c>
      <c r="C41" s="143">
        <f>('Receipts_RR£'!C41/1000)/_xlfn.XLOOKUP($B41,Receipts_and_spending!$A$4:$A$28,Receipts_and_spending!B$4:B$28)*100</f>
        <v>0</v>
      </c>
      <c r="D41" s="143">
        <f>('Receipts_RR£'!D41/1000)/_xlfn.XLOOKUP($B41,Receipts_and_spending!$A$4:$A$28,Receipts_and_spending!C$4:C$28)*100</f>
        <v>0.1229119934485871</v>
      </c>
      <c r="E41" s="143">
        <f>('Receipts_RR£'!E41/1000)/_xlfn.XLOOKUP($B41,Receipts_and_spending!$A$4:$A$28,Receipts_and_spending!D$4:D$28)*100</f>
        <v>0.90581180524385296</v>
      </c>
      <c r="F41" s="143">
        <f>('Receipts_RR£'!F41/1000)/_xlfn.XLOOKUP($B41,Receipts_and_spending!$A$4:$A$28,Receipts_and_spending!E$4:E$28)*100</f>
        <v>0.89592950537651528</v>
      </c>
      <c r="G41" s="143">
        <f>('Receipts_RR£'!G41/1000)/_xlfn.XLOOKUP($B41,Receipts_and_spending!$A$4:$A$28,Receipts_and_spending!F$4:F$28)*100</f>
        <v>0.88962042861094659</v>
      </c>
      <c r="H41" s="143">
        <f>('Receipts_RR£'!H41/1000)/_xlfn.XLOOKUP($B41,Receipts_and_spending!$A$4:$A$28,Receipts_and_spending!G$4:G$28)*100</f>
        <v>0.88415714588891836</v>
      </c>
    </row>
    <row r="42" spans="1:8" x14ac:dyDescent="0.3">
      <c r="A42" s="79"/>
      <c r="B42" s="79" t="s">
        <v>53</v>
      </c>
      <c r="C42" s="143">
        <f>('Receipts_RR£'!C42/1000)/_xlfn.XLOOKUP($B42,Receipts_and_spending!$A$4:$A$28,Receipts_and_spending!B$4:B$28)*100</f>
        <v>0</v>
      </c>
      <c r="D42" s="143">
        <f>('Receipts_RR£'!D42/1000)/_xlfn.XLOOKUP($B42,Receipts_and_spending!$A$4:$A$28,Receipts_and_spending!C$4:C$28)*100</f>
        <v>1.2370277932502807E-2</v>
      </c>
      <c r="E42" s="143">
        <f>('Receipts_RR£'!E42/1000)/_xlfn.XLOOKUP($B42,Receipts_and_spending!$A$4:$A$28,Receipts_and_spending!D$4:D$28)*100</f>
        <v>0.17054994089434106</v>
      </c>
      <c r="F42" s="143">
        <f>('Receipts_RR£'!F42/1000)/_xlfn.XLOOKUP($B42,Receipts_and_spending!$A$4:$A$28,Receipts_and_spending!E$4:E$28)*100</f>
        <v>0.18639057282750077</v>
      </c>
      <c r="G42" s="143">
        <f>('Receipts_RR£'!G42/1000)/_xlfn.XLOOKUP($B42,Receipts_and_spending!$A$4:$A$28,Receipts_and_spending!F$4:F$28)*100</f>
        <v>0.2032060729773538</v>
      </c>
      <c r="H42" s="143">
        <f>('Receipts_RR£'!H42/1000)/_xlfn.XLOOKUP($B42,Receipts_and_spending!$A$4:$A$28,Receipts_and_spending!G$4:G$28)*100</f>
        <v>0.22115662471242581</v>
      </c>
    </row>
    <row r="43" spans="1:8" x14ac:dyDescent="0.3">
      <c r="A43" s="79"/>
      <c r="B43" s="79" t="s">
        <v>54</v>
      </c>
      <c r="C43" s="126">
        <f>('Receipts_RR£'!C43/1000)/_xlfn.XLOOKUP($B43,Receipts_and_spending!$A$4:$A$28,Receipts_and_spending!B$4:B$28)*100</f>
        <v>0</v>
      </c>
      <c r="D43" s="126">
        <f>('Receipts_RR£'!D43/1000)/_xlfn.XLOOKUP($B43,Receipts_and_spending!$A$4:$A$28,Receipts_and_spending!C$4:C$28)*100</f>
        <v>0</v>
      </c>
      <c r="E43" s="126">
        <f>('Receipts_RR£'!E43/1000)/_xlfn.XLOOKUP($B43,Receipts_and_spending!$A$4:$A$28,Receipts_and_spending!D$4:D$28)*100</f>
        <v>0.6712004213114241</v>
      </c>
      <c r="F43" s="126">
        <f>('Receipts_RR£'!F43/1000)/_xlfn.XLOOKUP($B43,Receipts_and_spending!$A$4:$A$28,Receipts_and_spending!E$4:E$28)*100</f>
        <v>0.66915335961537148</v>
      </c>
      <c r="G43" s="126">
        <f>('Receipts_RR£'!G43/1000)/_xlfn.XLOOKUP($B43,Receipts_and_spending!$A$4:$A$28,Receipts_and_spending!F$4:F$28)*100</f>
        <v>0.6353776627109895</v>
      </c>
      <c r="H43" s="126">
        <f>('Receipts_RR£'!H43/1000)/_xlfn.XLOOKUP($B43,Receipts_and_spending!$A$4:$A$28,Receipts_and_spending!G$4:G$28)*100</f>
        <v>0.60815761819949343</v>
      </c>
    </row>
    <row r="44" spans="1:8" x14ac:dyDescent="0.3">
      <c r="A44" s="108"/>
      <c r="B44" s="108" t="s">
        <v>55</v>
      </c>
      <c r="C44" s="126">
        <f>('Receipts_RR£'!C44/1000)/_xlfn.XLOOKUP($B44,Receipts_and_spending!$A$4:$A$28,Receipts_and_spending!B$4:B$28)*100</f>
        <v>0</v>
      </c>
      <c r="D44" s="126">
        <f>('Receipts_RR£'!D44/1000)/_xlfn.XLOOKUP($B44,Receipts_and_spending!$A$4:$A$28,Receipts_and_spending!C$4:C$28)*100</f>
        <v>0</v>
      </c>
      <c r="E44" s="126">
        <f>('Receipts_RR£'!E44/1000)/_xlfn.XLOOKUP($B44,Receipts_and_spending!$A$4:$A$28,Receipts_and_spending!D$4:D$28)*100</f>
        <v>0</v>
      </c>
      <c r="F44" s="126">
        <f>('Receipts_RR£'!F44/1000)/_xlfn.XLOOKUP($B44,Receipts_and_spending!$A$4:$A$28,Receipts_and_spending!E$4:E$28)*100</f>
        <v>0.41536225411935868</v>
      </c>
      <c r="G44" s="126">
        <f>('Receipts_RR£'!G44/1000)/_xlfn.XLOOKUP($B44,Receipts_and_spending!$A$4:$A$28,Receipts_and_spending!F$4:F$28)*100</f>
        <v>0.94226294066524896</v>
      </c>
      <c r="H44" s="126">
        <f>('Receipts_RR£'!H44/1000)/_xlfn.XLOOKUP($B44,Receipts_and_spending!$A$4:$A$28,Receipts_and_spending!G$4:G$28)*100</f>
        <v>1.0111420995357518</v>
      </c>
    </row>
    <row r="45" spans="1:8" x14ac:dyDescent="0.3">
      <c r="A45" s="82"/>
      <c r="B45" s="82" t="s">
        <v>21</v>
      </c>
      <c r="C45" s="123">
        <f>('Receipts_RR£'!C45/1000)/_xlfn.XLOOKUP($B45,Receipts_and_spending!$A$4:$A$28,Receipts_and_spending!B$4:B$28)*100</f>
        <v>0</v>
      </c>
      <c r="D45" s="123">
        <f>('Receipts_RR£'!D45/1000)/_xlfn.XLOOKUP($B45,Receipts_and_spending!$A$4:$A$28,Receipts_and_spending!C$4:C$28)*100</f>
        <v>0</v>
      </c>
      <c r="E45" s="123">
        <f>('Receipts_RR£'!E45/1000)/_xlfn.XLOOKUP($B45,Receipts_and_spending!$A$4:$A$28,Receipts_and_spending!D$4:D$28)*100</f>
        <v>0</v>
      </c>
      <c r="F45" s="123">
        <f>('Receipts_RR£'!F45/1000)/_xlfn.XLOOKUP($B45,Receipts_and_spending!$A$4:$A$28,Receipts_and_spending!E$4:E$28)*100</f>
        <v>0.59834697870748366</v>
      </c>
      <c r="G45" s="123">
        <f>('Receipts_RR£'!G45/1000)/_xlfn.XLOOKUP($B45,Receipts_and_spending!$A$4:$A$28,Receipts_and_spending!F$4:F$28)*100</f>
        <v>0.58670355332870716</v>
      </c>
      <c r="H45" s="123">
        <f>('Receipts_RR£'!H45/1000)/_xlfn.XLOOKUP($B45,Receipts_and_spending!$A$4:$A$28,Receipts_and_spending!G$4:G$28)*100</f>
        <v>0.5779133102964491</v>
      </c>
    </row>
    <row r="46" spans="1:8" x14ac:dyDescent="0.3">
      <c r="A46" s="82" t="s">
        <v>212</v>
      </c>
      <c r="B46" s="82" t="s">
        <v>61</v>
      </c>
      <c r="C46" s="127">
        <f>('Receipts_RR£'!C46/1000)/_xlfn.XLOOKUP($B46,Receipts_and_spending!$A$4:$A$28,Receipts_and_spending!B$4:B$28)*100</f>
        <v>0</v>
      </c>
      <c r="D46" s="127">
        <f>('Receipts_RR£'!D46/1000)/_xlfn.XLOOKUP($B46,Receipts_and_spending!$A$4:$A$28,Receipts_and_spending!C$4:C$28)*100</f>
        <v>2.9792640204179643</v>
      </c>
      <c r="E46" s="127">
        <f>('Receipts_RR£'!E46/1000)/_xlfn.XLOOKUP($B46,Receipts_and_spending!$A$4:$A$28,Receipts_and_spending!D$4:D$28)*100</f>
        <v>3.7002022205150329</v>
      </c>
      <c r="F46" s="127">
        <f>('Receipts_RR£'!F46/1000)/_xlfn.XLOOKUP($B46,Receipts_and_spending!$A$4:$A$28,Receipts_and_spending!E$4:E$28)*100</f>
        <v>4.0921135183339921</v>
      </c>
      <c r="G46" s="127">
        <f>('Receipts_RR£'!G46/1000)/_xlfn.XLOOKUP($B46,Receipts_and_spending!$A$4:$A$28,Receipts_and_spending!F$4:F$28)*100</f>
        <v>4.1657354971258505</v>
      </c>
      <c r="H46" s="127">
        <f>('Receipts_RR£'!H46/1000)/_xlfn.XLOOKUP($B46,Receipts_and_spending!$A$4:$A$28,Receipts_and_spending!G$4:G$28)*100</f>
        <v>4.3143790109274267</v>
      </c>
    </row>
    <row r="47" spans="1:8" x14ac:dyDescent="0.3">
      <c r="A47" s="79" t="s">
        <v>121</v>
      </c>
      <c r="B47" s="79" t="s">
        <v>14</v>
      </c>
      <c r="C47" s="124">
        <f>('Receipts_RR£'!C47/1000)/_xlfn.XLOOKUP($B47,Receipts_and_spending!$A$4:$A$28,Receipts_and_spending!B$4:B$28)*100</f>
        <v>0</v>
      </c>
      <c r="D47" s="124">
        <f>('Receipts_RR£'!D47/1000)/_xlfn.XLOOKUP($B47,Receipts_and_spending!$A$4:$A$28,Receipts_and_spending!C$4:C$28)*100</f>
        <v>0.18289019161576706</v>
      </c>
      <c r="E47" s="124">
        <f>('Receipts_RR£'!E47/1000)/_xlfn.XLOOKUP($B47,Receipts_and_spending!$A$4:$A$28,Receipts_and_spending!D$4:D$28)*100</f>
        <v>0.18502067222328972</v>
      </c>
      <c r="F47" s="124">
        <f>('Receipts_RR£'!F47/1000)/_xlfn.XLOOKUP($B47,Receipts_and_spending!$A$4:$A$28,Receipts_and_spending!E$4:E$28)*100</f>
        <v>0.18814575689832044</v>
      </c>
      <c r="G47" s="124">
        <f>('Receipts_RR£'!G47/1000)/_xlfn.XLOOKUP($B47,Receipts_and_spending!$A$4:$A$28,Receipts_and_spending!F$4:F$28)*100</f>
        <v>0.19220750187064517</v>
      </c>
      <c r="H47" s="124">
        <f>('Receipts_RR£'!H47/1000)/_xlfn.XLOOKUP($B47,Receipts_and_spending!$A$4:$A$28,Receipts_and_spending!G$4:G$28)*100</f>
        <v>0.19577129490594825</v>
      </c>
    </row>
    <row r="48" spans="1:8" x14ac:dyDescent="0.3">
      <c r="A48" s="108"/>
      <c r="B48" s="108" t="s">
        <v>53</v>
      </c>
      <c r="C48" s="126">
        <f>('Receipts_RR£'!C48/1000)/_xlfn.XLOOKUP($B48,Receipts_and_spending!$A$4:$A$28,Receipts_and_spending!B$4:B$28)*100</f>
        <v>0</v>
      </c>
      <c r="D48" s="126">
        <f>('Receipts_RR£'!D48/1000)/_xlfn.XLOOKUP($B48,Receipts_and_spending!$A$4:$A$28,Receipts_and_spending!C$4:C$28)*100</f>
        <v>0.83116571867186961</v>
      </c>
      <c r="E48" s="126">
        <f>('Receipts_RR£'!E48/1000)/_xlfn.XLOOKUP($B48,Receipts_and_spending!$A$4:$A$28,Receipts_and_spending!D$4:D$28)*100</f>
        <v>1.0821797629137204</v>
      </c>
      <c r="F48" s="126">
        <f>('Receipts_RR£'!F48/1000)/_xlfn.XLOOKUP($B48,Receipts_and_spending!$A$4:$A$28,Receipts_and_spending!E$4:E$28)*100</f>
        <v>1.0542082507372625</v>
      </c>
      <c r="G48" s="126">
        <f>('Receipts_RR£'!G48/1000)/_xlfn.XLOOKUP($B48,Receipts_and_spending!$A$4:$A$28,Receipts_and_spending!F$4:F$28)*100</f>
        <v>1.0295205818115587</v>
      </c>
      <c r="H48" s="126">
        <f>('Receipts_RR£'!H48/1000)/_xlfn.XLOOKUP($B48,Receipts_and_spending!$A$4:$A$28,Receipts_and_spending!G$4:G$28)*100</f>
        <v>1.0055433553150708</v>
      </c>
    </row>
    <row r="49" spans="1:8" x14ac:dyDescent="0.3">
      <c r="A49" s="108"/>
      <c r="B49" s="108" t="s">
        <v>27</v>
      </c>
      <c r="C49" s="126">
        <f>('Receipts_RR£'!C49/1000)/_xlfn.XLOOKUP($B49,Receipts_and_spending!$A$4:$A$28,Receipts_and_spending!B$4:B$28)*100</f>
        <v>0</v>
      </c>
      <c r="D49" s="126">
        <f>('Receipts_RR£'!D49/1000)/_xlfn.XLOOKUP($B49,Receipts_and_spending!$A$4:$A$28,Receipts_and_spending!C$4:C$28)*100</f>
        <v>0.95801938118767871</v>
      </c>
      <c r="E49" s="126">
        <f>('Receipts_RR£'!E49/1000)/_xlfn.XLOOKUP($B49,Receipts_and_spending!$A$4:$A$28,Receipts_and_spending!D$4:D$28)*100</f>
        <v>0.95868582189058482</v>
      </c>
      <c r="F49" s="126">
        <f>('Receipts_RR£'!F49/1000)/_xlfn.XLOOKUP($B49,Receipts_and_spending!$A$4:$A$28,Receipts_and_spending!E$4:E$28)*100</f>
        <v>0.95794933363125434</v>
      </c>
      <c r="G49" s="126">
        <f>('Receipts_RR£'!G49/1000)/_xlfn.XLOOKUP($B49,Receipts_and_spending!$A$4:$A$28,Receipts_and_spending!F$4:F$28)*100</f>
        <v>0.95842289481202403</v>
      </c>
      <c r="H49" s="126">
        <f>('Receipts_RR£'!H49/1000)/_xlfn.XLOOKUP($B49,Receipts_and_spending!$A$4:$A$28,Receipts_and_spending!G$4:G$28)*100</f>
        <v>0.95895190822758902</v>
      </c>
    </row>
    <row r="50" spans="1:8" x14ac:dyDescent="0.3">
      <c r="A50" s="108"/>
      <c r="B50" s="108" t="s">
        <v>149</v>
      </c>
      <c r="C50" s="126">
        <f>('Receipts_RR£'!C50/1000)/_xlfn.XLOOKUP($B50,Receipts_and_spending!$A$4:$A$28,Receipts_and_spending!B$4:B$28)*100</f>
        <v>0</v>
      </c>
      <c r="D50" s="126">
        <f>('Receipts_RR£'!D50/1000)/_xlfn.XLOOKUP($B50,Receipts_and_spending!$A$4:$A$28,Receipts_and_spending!C$4:C$28)*100</f>
        <v>0</v>
      </c>
      <c r="E50" s="126">
        <f>('Receipts_RR£'!E50/1000)/_xlfn.XLOOKUP($B50,Receipts_and_spending!$A$4:$A$28,Receipts_and_spending!D$4:D$28)*100</f>
        <v>1.0963473649023912</v>
      </c>
      <c r="F50" s="126">
        <f>('Receipts_RR£'!F50/1000)/_xlfn.XLOOKUP($B50,Receipts_and_spending!$A$4:$A$28,Receipts_and_spending!E$4:E$28)*100</f>
        <v>1.079386800144865</v>
      </c>
      <c r="G50" s="126">
        <f>('Receipts_RR£'!G50/1000)/_xlfn.XLOOKUP($B50,Receipts_and_spending!$A$4:$A$28,Receipts_and_spending!F$4:F$28)*100</f>
        <v>1.1015648203907897</v>
      </c>
      <c r="H50" s="126">
        <f>('Receipts_RR£'!H50/1000)/_xlfn.XLOOKUP($B50,Receipts_and_spending!$A$4:$A$28,Receipts_and_spending!G$4:G$28)*100</f>
        <v>1.0836627314438219</v>
      </c>
    </row>
    <row r="51" spans="1:8" x14ac:dyDescent="0.3">
      <c r="A51" s="108"/>
      <c r="B51" s="108" t="s">
        <v>248</v>
      </c>
      <c r="C51" s="123">
        <f>('Receipts_RR£'!C52/1000)/_xlfn.XLOOKUP($B51,Receipts_and_spending!$A$4:$A$28,Receipts_and_spending!B$4:B$28)*100</f>
        <v>0</v>
      </c>
      <c r="D51" s="123">
        <f>('Receipts_RR£'!D52/1000)/_xlfn.XLOOKUP($B51,Receipts_and_spending!$A$4:$A$28,Receipts_and_spending!C$4:C$28)*100</f>
        <v>1.0328352388527084</v>
      </c>
      <c r="E51" s="123">
        <f>('Receipts_RR£'!E52/1000)/_xlfn.XLOOKUP($B51,Receipts_and_spending!$A$4:$A$28,Receipts_and_spending!D$4:D$28)*100</f>
        <v>0.99246300124090114</v>
      </c>
      <c r="F51" s="123">
        <f>('Receipts_RR£'!F52/1000)/_xlfn.XLOOKUP($B51,Receipts_and_spending!$A$4:$A$28,Receipts_and_spending!E$4:E$28)*100</f>
        <v>0.97430213602129512</v>
      </c>
      <c r="G51" s="123">
        <f>('Receipts_RR£'!G52/1000)/_xlfn.XLOOKUP($B51,Receipts_and_spending!$A$4:$A$28,Receipts_and_spending!F$4:F$28)*100</f>
        <v>0.9948898319366396</v>
      </c>
      <c r="H51" s="123">
        <f>('Receipts_RR£'!H52/1000)/_xlfn.XLOOKUP($B51,Receipts_and_spending!$A$4:$A$28,Receipts_and_spending!G$4:G$28)*100</f>
        <v>0.90551941635491529</v>
      </c>
    </row>
    <row r="52" spans="1:8" x14ac:dyDescent="0.3">
      <c r="A52" s="76" t="s">
        <v>209</v>
      </c>
      <c r="B52" s="76" t="s">
        <v>1</v>
      </c>
      <c r="C52" s="124">
        <f>('Receipts_RR£'!C53/1000)/_xlfn.XLOOKUP($B52,Receipts_and_spending!$A$4:$A$28,Receipts_and_spending!B$4:B$28)*100</f>
        <v>0</v>
      </c>
      <c r="D52" s="124">
        <f>('Receipts_RR£'!D53/1000)/_xlfn.XLOOKUP($B52,Receipts_and_spending!$A$4:$A$28,Receipts_and_spending!C$4:C$28)*100</f>
        <v>0</v>
      </c>
      <c r="E52" s="124">
        <f>('Receipts_RR£'!E53/1000)/_xlfn.XLOOKUP($B52,Receipts_and_spending!$A$4:$A$28,Receipts_and_spending!D$4:D$28)*100</f>
        <v>0</v>
      </c>
      <c r="F52" s="124">
        <f>('Receipts_RR£'!F53/1000)/_xlfn.XLOOKUP($B52,Receipts_and_spending!$A$4:$A$28,Receipts_and_spending!E$4:E$28)*100</f>
        <v>0</v>
      </c>
      <c r="G52" s="124">
        <f>('Receipts_RR£'!G53/1000)/_xlfn.XLOOKUP($B52,Receipts_and_spending!$A$4:$A$28,Receipts_and_spending!F$4:F$28)*100</f>
        <v>0</v>
      </c>
      <c r="H52" s="124">
        <f>('Receipts_RR£'!H53/1000)/_xlfn.XLOOKUP($B52,Receipts_and_spending!$A$4:$A$28,Receipts_and_spending!G$4:G$28)*100</f>
        <v>-0.44658882097650104</v>
      </c>
    </row>
    <row r="53" spans="1:8" x14ac:dyDescent="0.3">
      <c r="A53" s="79"/>
      <c r="B53" s="79" t="s">
        <v>2</v>
      </c>
      <c r="C53" s="126">
        <f>('Receipts_RR£'!C54/1000)/_xlfn.XLOOKUP($B53,Receipts_and_spending!$A$4:$A$28,Receipts_and_spending!B$4:B$28)*100</f>
        <v>0</v>
      </c>
      <c r="D53" s="126">
        <f>('Receipts_RR£'!D54/1000)/_xlfn.XLOOKUP($B53,Receipts_and_spending!$A$4:$A$28,Receipts_and_spending!C$4:C$28)*100</f>
        <v>0</v>
      </c>
      <c r="E53" s="126">
        <f>('Receipts_RR£'!E54/1000)/_xlfn.XLOOKUP($B53,Receipts_and_spending!$A$4:$A$28,Receipts_and_spending!D$4:D$28)*100</f>
        <v>0</v>
      </c>
      <c r="F53" s="126">
        <f>('Receipts_RR£'!F54/1000)/_xlfn.XLOOKUP($B53,Receipts_and_spending!$A$4:$A$28,Receipts_and_spending!E$4:E$28)*100</f>
        <v>0</v>
      </c>
      <c r="G53" s="126">
        <f>('Receipts_RR£'!G54/1000)/_xlfn.XLOOKUP($B53,Receipts_and_spending!$A$4:$A$28,Receipts_and_spending!F$4:F$28)*100</f>
        <v>0</v>
      </c>
      <c r="H53" s="126">
        <f>('Receipts_RR£'!H54/1000)/_xlfn.XLOOKUP($B53,Receipts_and_spending!$A$4:$A$28,Receipts_and_spending!G$4:G$28)*100</f>
        <v>-0.21330972162074566</v>
      </c>
    </row>
    <row r="54" spans="1:8" x14ac:dyDescent="0.3">
      <c r="A54" s="82"/>
      <c r="B54" s="82" t="s">
        <v>9</v>
      </c>
      <c r="C54" s="123">
        <f>('Receipts_RR£'!C55/1000)/_xlfn.XLOOKUP($B54,Receipts_and_spending!$A$4:$A$28,Receipts_and_spending!B$4:B$28)*100</f>
        <v>0</v>
      </c>
      <c r="D54" s="123">
        <f>('Receipts_RR£'!D55/1000)/_xlfn.XLOOKUP($B54,Receipts_and_spending!$A$4:$A$28,Receipts_and_spending!C$4:C$28)*100</f>
        <v>0</v>
      </c>
      <c r="E54" s="123">
        <f>('Receipts_RR£'!E55/1000)/_xlfn.XLOOKUP($B54,Receipts_and_spending!$A$4:$A$28,Receipts_and_spending!D$4:D$28)*100</f>
        <v>0</v>
      </c>
      <c r="F54" s="123">
        <f>('Receipts_RR£'!F55/1000)/_xlfn.XLOOKUP($B54,Receipts_and_spending!$A$4:$A$28,Receipts_and_spending!E$4:E$28)*100</f>
        <v>0</v>
      </c>
      <c r="G54" s="123">
        <f>('Receipts_RR£'!G55/1000)/_xlfn.XLOOKUP($B54,Receipts_and_spending!$A$4:$A$28,Receipts_and_spending!F$4:F$28)*100</f>
        <v>0</v>
      </c>
      <c r="H54" s="123">
        <f>('Receipts_RR£'!H55/1000)/_xlfn.XLOOKUP($B54,Receipts_and_spending!$A$4:$A$28,Receipts_and_spending!G$4:G$28)*100</f>
        <v>0</v>
      </c>
    </row>
    <row r="55" spans="1:8" x14ac:dyDescent="0.3">
      <c r="A55" s="82" t="s">
        <v>210</v>
      </c>
      <c r="B55" s="107" t="s">
        <v>61</v>
      </c>
      <c r="C55" s="125">
        <f>('Receipts_RR£'!C56/1000)/_xlfn.XLOOKUP($B55,Receipts_and_spending!$A$4:$A$28,Receipts_and_spending!B$4:B$28)*100</f>
        <v>0</v>
      </c>
      <c r="D55" s="125">
        <f>('Receipts_RR£'!D56/1000)/_xlfn.XLOOKUP($B55,Receipts_and_spending!$A$4:$A$28,Receipts_and_spending!C$4:C$28)*100</f>
        <v>4.3675993286743324</v>
      </c>
      <c r="E55" s="125">
        <f>('Receipts_RR£'!E56/1000)/_xlfn.XLOOKUP($B55,Receipts_and_spending!$A$4:$A$28,Receipts_and_spending!D$4:D$28)*100</f>
        <v>4.9932095075283245</v>
      </c>
      <c r="F55" s="125">
        <f>('Receipts_RR£'!F56/1000)/_xlfn.XLOOKUP($B55,Receipts_and_spending!$A$4:$A$28,Receipts_and_spending!E$4:E$28)*100</f>
        <v>5.0817260645562108</v>
      </c>
      <c r="G55" s="125">
        <f>('Receipts_RR£'!G56/1000)/_xlfn.XLOOKUP($B55,Receipts_and_spending!$A$4:$A$28,Receipts_and_spending!F$4:F$28)*100</f>
        <v>4.7569924612803876</v>
      </c>
      <c r="H55" s="125">
        <f>('Receipts_RR£'!H56/1000)/_xlfn.XLOOKUP($B55,Receipts_and_spending!$A$4:$A$28,Receipts_and_spending!G$4:G$28)*100</f>
        <v>4.5290647967294912</v>
      </c>
    </row>
    <row r="56" spans="1:8" x14ac:dyDescent="0.3">
      <c r="A56" s="107" t="s">
        <v>211</v>
      </c>
      <c r="B56" s="107" t="s">
        <v>9</v>
      </c>
      <c r="C56" s="125">
        <f>('Receipts_RR£'!C57/1000)/_xlfn.XLOOKUP($B56,Receipts_and_spending!$A$4:$A$28,Receipts_and_spending!B$4:B$28)*100</f>
        <v>0</v>
      </c>
      <c r="D56" s="125">
        <f>('Receipts_RR£'!D57/1000)/_xlfn.XLOOKUP($B56,Receipts_and_spending!$A$4:$A$28,Receipts_and_spending!C$4:C$28)*100</f>
        <v>-1.551652248826264E-2</v>
      </c>
      <c r="E56" s="125">
        <f>('Receipts_RR£'!E57/1000)/_xlfn.XLOOKUP($B56,Receipts_and_spending!$A$4:$A$28,Receipts_and_spending!D$4:D$28)*100</f>
        <v>2.7559162740459162</v>
      </c>
      <c r="F56" s="125">
        <f>('Receipts_RR£'!F57/1000)/_xlfn.XLOOKUP($B56,Receipts_and_spending!$A$4:$A$28,Receipts_and_spending!E$4:E$28)*100</f>
        <v>2.0012936146770666</v>
      </c>
      <c r="G56" s="125">
        <f>('Receipts_RR£'!G57/1000)/_xlfn.XLOOKUP($B56,Receipts_and_spending!$A$4:$A$28,Receipts_and_spending!F$4:F$28)*100</f>
        <v>2.030186459836762</v>
      </c>
      <c r="H56" s="125">
        <f>('Receipts_RR£'!H57/1000)/_xlfn.XLOOKUP($B56,Receipts_and_spending!$A$4:$A$28,Receipts_and_spending!G$4:G$28)*100</f>
        <v>2.0767921507637013</v>
      </c>
    </row>
    <row r="57" spans="1:8" x14ac:dyDescent="0.3">
      <c r="A57" s="107" t="s">
        <v>240</v>
      </c>
      <c r="B57" s="107" t="s">
        <v>258</v>
      </c>
      <c r="C57" s="125">
        <f>('Receipts_RR£'!C58/1000)/_xlfn.XLOOKUP($B57,Receipts_and_spending!$A$4:$A$28,Receipts_and_spending!B$4:B$28)*100</f>
        <v>0</v>
      </c>
      <c r="D57" s="125">
        <f>('Receipts_RR£'!D58/1000)/_xlfn.XLOOKUP($B57,Receipts_and_spending!$A$4:$A$28,Receipts_and_spending!C$4:C$28)*100</f>
        <v>1.1746098663028854</v>
      </c>
      <c r="E57" s="125">
        <f>('Receipts_RR£'!E58/1000)/_xlfn.XLOOKUP($B57,Receipts_and_spending!$A$4:$A$28,Receipts_and_spending!D$4:D$28)*100</f>
        <v>1.1399921794443781</v>
      </c>
      <c r="F57" s="125">
        <f>('Receipts_RR£'!F58/1000)/_xlfn.XLOOKUP($B57,Receipts_and_spending!$A$4:$A$28,Receipts_and_spending!E$4:E$28)*100</f>
        <v>1.1273724175104411</v>
      </c>
      <c r="G57" s="125">
        <f>('Receipts_RR£'!G58/1000)/_xlfn.XLOOKUP($B57,Receipts_and_spending!$A$4:$A$28,Receipts_and_spending!F$4:F$28)*100</f>
        <v>1.1221280810732035</v>
      </c>
      <c r="H57" s="125">
        <f>('Receipts_RR£'!H58/1000)/_xlfn.XLOOKUP($B57,Receipts_and_spending!$A$4:$A$28,Receipts_and_spending!G$4:G$28)*100</f>
        <v>1.1172859087972162</v>
      </c>
    </row>
    <row r="58" spans="1:8" x14ac:dyDescent="0.3">
      <c r="A58" s="76" t="s">
        <v>241</v>
      </c>
      <c r="B58" s="76" t="s">
        <v>24</v>
      </c>
      <c r="C58" s="124">
        <f>('Receipts_RR£'!C59/1000)/_xlfn.XLOOKUP($B58,Receipts_and_spending!$A$4:$A$28,Receipts_and_spending!B$4:B$28)*100</f>
        <v>0</v>
      </c>
      <c r="D58" s="124">
        <f>('Receipts_RR£'!D59/1000)/_xlfn.XLOOKUP($B58,Receipts_and_spending!$A$4:$A$28,Receipts_and_spending!C$4:C$28)*100</f>
        <v>0.19413088644456838</v>
      </c>
      <c r="E58" s="124">
        <f>('Receipts_RR£'!E59/1000)/_xlfn.XLOOKUP($B58,Receipts_and_spending!$A$4:$A$28,Receipts_and_spending!D$4:D$28)*100</f>
        <v>0.43776836934054009</v>
      </c>
      <c r="F58" s="124">
        <f>('Receipts_RR£'!F59/1000)/_xlfn.XLOOKUP($B58,Receipts_and_spending!$A$4:$A$28,Receipts_and_spending!E$4:E$28)*100</f>
        <v>0.48867889572414513</v>
      </c>
      <c r="G58" s="124">
        <f>('Receipts_RR£'!G59/1000)/_xlfn.XLOOKUP($B58,Receipts_and_spending!$A$4:$A$28,Receipts_and_spending!F$4:F$28)*100</f>
        <v>0.51648399226188657</v>
      </c>
      <c r="H58" s="124">
        <f>('Receipts_RR£'!H59/1000)/_xlfn.XLOOKUP($B58,Receipts_and_spending!$A$4:$A$28,Receipts_and_spending!G$4:G$28)*100</f>
        <v>0.53782889656108457</v>
      </c>
    </row>
  </sheetData>
  <phoneticPr fontId="26" type="noConversion"/>
  <hyperlinks>
    <hyperlink ref="A1" location="Notes!A1" display="Back to contents" xr:uid="{AE100FEE-3E4D-4AE4-9013-3F0AA88B7A07}"/>
  </hyperlink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B2E301-D2CC-4BF0-B5DA-5540B16FC4BD}">
  <dimension ref="A1:S62"/>
  <sheetViews>
    <sheetView showGridLines="0" zoomScaleNormal="100" workbookViewId="0">
      <pane xSplit="2" ySplit="4" topLeftCell="C5" activePane="bottomRight" state="frozen"/>
      <selection pane="topRight"/>
      <selection pane="bottomLeft"/>
      <selection pane="bottomRight"/>
    </sheetView>
  </sheetViews>
  <sheetFormatPr defaultColWidth="8.81640625" defaultRowHeight="12" x14ac:dyDescent="0.3"/>
  <cols>
    <col min="1" max="1" width="51.26953125" style="34" bestFit="1" customWidth="1"/>
    <col min="2" max="2" width="33.54296875" style="34" bestFit="1" customWidth="1"/>
    <col min="3" max="8" width="8.81640625" style="34"/>
    <col min="9" max="9" width="92.1796875" style="34" bestFit="1" customWidth="1"/>
    <col min="10" max="16384" width="8.81640625" style="34"/>
  </cols>
  <sheetData>
    <row r="1" spans="1:19" x14ac:dyDescent="0.3">
      <c r="A1" s="1" t="s">
        <v>205</v>
      </c>
      <c r="B1" s="31" t="s">
        <v>117</v>
      </c>
      <c r="C1" s="31" t="s">
        <v>3</v>
      </c>
      <c r="D1" s="31" t="s">
        <v>4</v>
      </c>
      <c r="E1" s="31" t="s">
        <v>5</v>
      </c>
      <c r="F1" s="31" t="s">
        <v>6</v>
      </c>
      <c r="G1" s="31" t="s">
        <v>7</v>
      </c>
      <c r="H1" s="31" t="s">
        <v>289</v>
      </c>
    </row>
    <row r="2" spans="1:19" x14ac:dyDescent="0.3">
      <c r="B2" s="59" t="s">
        <v>116</v>
      </c>
      <c r="C2" s="41">
        <f t="shared" ref="C2:H2" si="0">SUM(C5:C60)</f>
        <v>3.9652290616160464E-23</v>
      </c>
      <c r="D2" s="41">
        <f t="shared" si="0"/>
        <v>3.698110761875573E-13</v>
      </c>
      <c r="E2" s="41">
        <f t="shared" si="0"/>
        <v>3.1559523463529095E-11</v>
      </c>
      <c r="F2" s="41">
        <f t="shared" si="0"/>
        <v>4.5958690104185132E-11</v>
      </c>
      <c r="G2" s="41">
        <f t="shared" si="0"/>
        <v>1.2168615040825402E-11</v>
      </c>
      <c r="H2" s="41">
        <f t="shared" si="0"/>
        <v>1.2466968081641177E-11</v>
      </c>
    </row>
    <row r="4" spans="1:19" x14ac:dyDescent="0.3">
      <c r="A4" s="31" t="s">
        <v>278</v>
      </c>
      <c r="B4" s="31" t="s">
        <v>19</v>
      </c>
      <c r="C4" s="31" t="s">
        <v>3</v>
      </c>
      <c r="D4" s="31" t="s">
        <v>4</v>
      </c>
      <c r="E4" s="31" t="s">
        <v>5</v>
      </c>
      <c r="F4" s="31" t="s">
        <v>6</v>
      </c>
      <c r="G4" s="31" t="s">
        <v>7</v>
      </c>
      <c r="H4" s="31" t="s">
        <v>288</v>
      </c>
      <c r="I4" s="31" t="s">
        <v>32</v>
      </c>
      <c r="J4" s="59"/>
      <c r="K4" s="59"/>
      <c r="L4" s="59"/>
      <c r="M4" s="59"/>
      <c r="N4" s="59"/>
      <c r="O4" s="59"/>
      <c r="P4" s="59"/>
      <c r="Q4" s="59"/>
      <c r="R4" s="59"/>
      <c r="S4" s="59"/>
    </row>
    <row r="5" spans="1:19" x14ac:dyDescent="0.3">
      <c r="A5" s="100" t="s">
        <v>0</v>
      </c>
      <c r="B5" s="100" t="s">
        <v>1</v>
      </c>
      <c r="C5" s="101">
        <f>Receipts_determinants!B$3*'Receipts_RR£'!C3</f>
        <v>0</v>
      </c>
      <c r="D5" s="101">
        <f>Receipts_determinants!C$3*'Receipts_RR£'!D3</f>
        <v>0</v>
      </c>
      <c r="E5" s="101">
        <f>Receipts_determinants!D$3*'Receipts_RR£'!E3</f>
        <v>0</v>
      </c>
      <c r="F5" s="101">
        <f>Receipts_determinants!E$3*'Receipts_RR£'!F3</f>
        <v>0</v>
      </c>
      <c r="G5" s="101">
        <f>Receipts_determinants!F$3*'Receipts_RR£'!G3</f>
        <v>0</v>
      </c>
      <c r="H5" s="101">
        <f>Receipts_determinants!G$3*'Receipts_RR£'!H3</f>
        <v>0</v>
      </c>
    </row>
    <row r="6" spans="1:19" x14ac:dyDescent="0.3">
      <c r="A6" s="102"/>
      <c r="B6" s="102" t="s">
        <v>2</v>
      </c>
      <c r="C6" s="67">
        <f>Receipts_determinants!B$3*'Receipts_RR£'!C4</f>
        <v>0</v>
      </c>
      <c r="D6" s="67">
        <f>Receipts_determinants!C$3*'Receipts_RR£'!D4</f>
        <v>0</v>
      </c>
      <c r="E6" s="67">
        <f>Receipts_determinants!D$3*'Receipts_RR£'!E4</f>
        <v>0</v>
      </c>
      <c r="F6" s="67">
        <f>Receipts_determinants!E$3*'Receipts_RR£'!F4</f>
        <v>0</v>
      </c>
      <c r="G6" s="67">
        <f>Receipts_determinants!F$3*'Receipts_RR£'!G4</f>
        <v>0</v>
      </c>
      <c r="H6" s="67">
        <f>Receipts_determinants!G$3*'Receipts_RR£'!H4</f>
        <v>0</v>
      </c>
    </row>
    <row r="7" spans="1:19" x14ac:dyDescent="0.3">
      <c r="A7" s="100" t="s">
        <v>8</v>
      </c>
      <c r="B7" s="100" t="s">
        <v>9</v>
      </c>
      <c r="C7" s="101"/>
      <c r="D7" s="99">
        <f>Receipts_determinants!B$4*'Receipts_RR£'!D5</f>
        <v>0</v>
      </c>
      <c r="E7" s="99">
        <f>Receipts_determinants!C$4*'Receipts_RR£'!E5</f>
        <v>0</v>
      </c>
      <c r="F7" s="99">
        <f>Receipts_determinants!D$4*'Receipts_RR£'!F5</f>
        <v>0</v>
      </c>
      <c r="G7" s="99">
        <f>Receipts_determinants!E$4*'Receipts_RR£'!G5</f>
        <v>0</v>
      </c>
      <c r="H7" s="99">
        <f>Receipts_determinants!F$4*'Receipts_RR£'!H5</f>
        <v>0</v>
      </c>
      <c r="I7" s="34" t="s">
        <v>119</v>
      </c>
    </row>
    <row r="8" spans="1:19" x14ac:dyDescent="0.3">
      <c r="A8" s="102"/>
      <c r="B8" s="102" t="s">
        <v>2</v>
      </c>
      <c r="C8" s="67"/>
      <c r="D8" s="67">
        <f>Receipts_determinants!B$4*'Receipts_RR£'!D6</f>
        <v>0</v>
      </c>
      <c r="E8" s="67">
        <f>Receipts_determinants!C$4*'Receipts_RR£'!E6</f>
        <v>0</v>
      </c>
      <c r="F8" s="67">
        <f>Receipts_determinants!D$4*'Receipts_RR£'!F6</f>
        <v>0</v>
      </c>
      <c r="G8" s="67">
        <f>Receipts_determinants!E$4*'Receipts_RR£'!G6</f>
        <v>0</v>
      </c>
      <c r="H8" s="67">
        <f>Receipts_determinants!F$4*'Receipts_RR£'!H6</f>
        <v>0</v>
      </c>
    </row>
    <row r="9" spans="1:19" x14ac:dyDescent="0.3">
      <c r="A9" s="66" t="s">
        <v>10</v>
      </c>
      <c r="B9" s="66" t="s">
        <v>1</v>
      </c>
      <c r="C9" s="87">
        <f>Receipts_determinants!B$5*'Receipts_RR£'!C7</f>
        <v>0</v>
      </c>
      <c r="D9" s="87">
        <f>Receipts_determinants!C$5*'Receipts_RR£'!D7</f>
        <v>0</v>
      </c>
      <c r="E9" s="87">
        <f>Receipts_determinants!D$5*'Receipts_RR£'!E7</f>
        <v>0</v>
      </c>
      <c r="F9" s="87">
        <f>Receipts_determinants!E$5*'Receipts_RR£'!F7</f>
        <v>0</v>
      </c>
      <c r="G9" s="87">
        <f>Receipts_determinants!F$5*'Receipts_RR£'!G7</f>
        <v>0</v>
      </c>
      <c r="H9" s="87">
        <f>Receipts_determinants!G$5*'Receipts_RR£'!H7</f>
        <v>0</v>
      </c>
    </row>
    <row r="10" spans="1:19" x14ac:dyDescent="0.3">
      <c r="A10" s="102"/>
      <c r="B10" s="102" t="s">
        <v>2</v>
      </c>
      <c r="C10" s="67">
        <f>Receipts_determinants!B$5*'Receipts_RR£'!C8</f>
        <v>0</v>
      </c>
      <c r="D10" s="67">
        <f>Receipts_determinants!C$5*'Receipts_RR£'!D8</f>
        <v>0</v>
      </c>
      <c r="E10" s="67">
        <f>Receipts_determinants!D$5*'Receipts_RR£'!E8</f>
        <v>0</v>
      </c>
      <c r="F10" s="67">
        <f>Receipts_determinants!E$5*'Receipts_RR£'!F8</f>
        <v>0</v>
      </c>
      <c r="G10" s="67">
        <f>Receipts_determinants!F$5*'Receipts_RR£'!G8</f>
        <v>0</v>
      </c>
      <c r="H10" s="67">
        <f>Receipts_determinants!G$5*'Receipts_RR£'!H8</f>
        <v>0</v>
      </c>
    </row>
    <row r="11" spans="1:19" x14ac:dyDescent="0.3">
      <c r="A11" s="66" t="s">
        <v>253</v>
      </c>
      <c r="B11" s="100" t="s">
        <v>1</v>
      </c>
      <c r="C11" s="101">
        <f>Receipts_determinants!B$6*'Receipts_RR£'!C9</f>
        <v>0</v>
      </c>
      <c r="D11" s="101">
        <f>Receipts_determinants!C$6*'Receipts_RR£'!D9</f>
        <v>0</v>
      </c>
      <c r="E11" s="101">
        <f>Receipts_determinants!D$6*'Receipts_RR£'!E9</f>
        <v>0</v>
      </c>
      <c r="F11" s="101">
        <f>Receipts_determinants!E$6*'Receipts_RR£'!F9</f>
        <v>0</v>
      </c>
      <c r="G11" s="101">
        <f>Receipts_determinants!F$6*'Receipts_RR£'!G9</f>
        <v>0</v>
      </c>
      <c r="H11" s="101">
        <f>Receipts_determinants!G$6*'Receipts_RR£'!H9</f>
        <v>0</v>
      </c>
    </row>
    <row r="12" spans="1:19" x14ac:dyDescent="0.3">
      <c r="A12" s="102"/>
      <c r="B12" s="102" t="s">
        <v>9</v>
      </c>
      <c r="C12" s="67">
        <f>Receipts_determinants!B$6*'Receipts_RR£'!C10</f>
        <v>0</v>
      </c>
      <c r="D12" s="67">
        <f>Receipts_determinants!C$6*'Receipts_RR£'!D10</f>
        <v>0</v>
      </c>
      <c r="E12" s="67">
        <f>Receipts_determinants!D$6*'Receipts_RR£'!E10</f>
        <v>0</v>
      </c>
      <c r="F12" s="67">
        <f>Receipts_determinants!E$6*'Receipts_RR£'!F10</f>
        <v>0</v>
      </c>
      <c r="G12" s="67">
        <f>Receipts_determinants!F$6*'Receipts_RR£'!G10</f>
        <v>0</v>
      </c>
      <c r="H12" s="67">
        <f>Receipts_determinants!G$6*'Receipts_RR£'!H10</f>
        <v>0</v>
      </c>
    </row>
    <row r="13" spans="1:19" x14ac:dyDescent="0.3">
      <c r="A13" s="100" t="s">
        <v>11</v>
      </c>
      <c r="B13" s="100" t="s">
        <v>12</v>
      </c>
      <c r="C13" s="101">
        <f>Receipts_determinants!B$7*'Receipts_RR£'!C11</f>
        <v>0</v>
      </c>
      <c r="D13" s="101">
        <f>Receipts_determinants!C$7*'Receipts_RR£'!D11</f>
        <v>0</v>
      </c>
      <c r="E13" s="101">
        <f>Receipts_determinants!D$7*'Receipts_RR£'!E11</f>
        <v>0</v>
      </c>
      <c r="F13" s="101">
        <f>Receipts_determinants!E$7*'Receipts_RR£'!F11</f>
        <v>0</v>
      </c>
      <c r="G13" s="101">
        <f>Receipts_determinants!F$7*'Receipts_RR£'!G11</f>
        <v>0</v>
      </c>
      <c r="H13" s="101">
        <f>Receipts_determinants!G$7*'Receipts_RR£'!H11</f>
        <v>0</v>
      </c>
    </row>
    <row r="14" spans="1:19" x14ac:dyDescent="0.3">
      <c r="A14" s="102"/>
      <c r="B14" s="102" t="s">
        <v>236</v>
      </c>
      <c r="C14" s="67">
        <f>Receipts_determinants!B$7*'Receipts_RR£'!C12</f>
        <v>0</v>
      </c>
      <c r="D14" s="67">
        <f>Receipts_determinants!C$7*'Receipts_RR£'!D12</f>
        <v>0</v>
      </c>
      <c r="E14" s="67">
        <f>Receipts_determinants!D$7*'Receipts_RR£'!E12</f>
        <v>0</v>
      </c>
      <c r="F14" s="67">
        <f>Receipts_determinants!E$7*'Receipts_RR£'!F12</f>
        <v>0</v>
      </c>
      <c r="G14" s="67">
        <f>Receipts_determinants!F$7*'Receipts_RR£'!G12</f>
        <v>0</v>
      </c>
      <c r="H14" s="67">
        <f>Receipts_determinants!G$7*'Receipts_RR£'!H12</f>
        <v>0</v>
      </c>
    </row>
    <row r="15" spans="1:19" x14ac:dyDescent="0.3">
      <c r="A15" s="66" t="s">
        <v>13</v>
      </c>
      <c r="B15" s="66" t="s">
        <v>14</v>
      </c>
      <c r="C15" s="87">
        <f>Receipts_determinants!B$8*'Receipts_RR£'!C13</f>
        <v>0</v>
      </c>
      <c r="D15" s="87">
        <f>Receipts_determinants!C$8*'Receipts_RR£'!D13</f>
        <v>0</v>
      </c>
      <c r="E15" s="87">
        <f>Receipts_determinants!D$8*'Receipts_RR£'!E13</f>
        <v>0</v>
      </c>
      <c r="F15" s="87">
        <f>Receipts_determinants!E$8*'Receipts_RR£'!F13</f>
        <v>0</v>
      </c>
      <c r="G15" s="87">
        <f>Receipts_determinants!F$8*'Receipts_RR£'!G13</f>
        <v>0</v>
      </c>
      <c r="H15" s="87">
        <f>Receipts_determinants!G$8*'Receipts_RR£'!H13</f>
        <v>0</v>
      </c>
    </row>
    <row r="16" spans="1:19" x14ac:dyDescent="0.3">
      <c r="A16" s="102"/>
      <c r="B16" s="102" t="s">
        <v>15</v>
      </c>
      <c r="C16" s="67">
        <f>Receipts_determinants!B$8*'Receipts_RR£'!C14</f>
        <v>0</v>
      </c>
      <c r="D16" s="67">
        <f>Receipts_determinants!C$8*'Receipts_RR£'!D14</f>
        <v>0</v>
      </c>
      <c r="E16" s="67">
        <f>Receipts_determinants!D$8*'Receipts_RR£'!E14</f>
        <v>0</v>
      </c>
      <c r="F16" s="67">
        <f>Receipts_determinants!E$8*'Receipts_RR£'!F14</f>
        <v>0</v>
      </c>
      <c r="G16" s="67">
        <f>Receipts_determinants!F$8*'Receipts_RR£'!G14</f>
        <v>0</v>
      </c>
      <c r="H16" s="67">
        <f>Receipts_determinants!G$8*'Receipts_RR£'!H14</f>
        <v>0</v>
      </c>
    </row>
    <row r="17" spans="1:9" x14ac:dyDescent="0.3">
      <c r="A17" s="103" t="s">
        <v>251</v>
      </c>
      <c r="B17" s="103" t="s">
        <v>12</v>
      </c>
      <c r="C17" s="104">
        <f>Receipts_determinants!B9*'Receipts_RR£'!C15</f>
        <v>0</v>
      </c>
      <c r="D17" s="104">
        <f>Receipts_determinants!C9*'Receipts_RR£'!D15</f>
        <v>0</v>
      </c>
      <c r="E17" s="104">
        <f>Receipts_determinants!D9*'Receipts_RR£'!E15</f>
        <v>0</v>
      </c>
      <c r="F17" s="104">
        <f>Receipts_determinants!E9*'Receipts_RR£'!F15</f>
        <v>0</v>
      </c>
      <c r="G17" s="104">
        <f>Receipts_determinants!F9*'Receipts_RR£'!G15</f>
        <v>0</v>
      </c>
      <c r="H17" s="104">
        <f>Receipts_determinants!G9*'Receipts_RR£'!H15</f>
        <v>0</v>
      </c>
    </row>
    <row r="18" spans="1:9" x14ac:dyDescent="0.3">
      <c r="A18" s="66" t="s">
        <v>16</v>
      </c>
      <c r="B18" s="66" t="s">
        <v>17</v>
      </c>
      <c r="C18" s="87">
        <f>Receipts_determinants!B$10*'Receipts_RR£'!C16</f>
        <v>0</v>
      </c>
      <c r="D18" s="87">
        <f>Receipts_determinants!C$10*'Receipts_RR£'!D16</f>
        <v>0</v>
      </c>
      <c r="E18" s="87">
        <f>Receipts_determinants!D$10*'Receipts_RR£'!E16</f>
        <v>0</v>
      </c>
      <c r="F18" s="87">
        <f>Receipts_determinants!E$10*'Receipts_RR£'!F16</f>
        <v>0</v>
      </c>
      <c r="G18" s="87">
        <f>Receipts_determinants!F$10*'Receipts_RR£'!G16</f>
        <v>0</v>
      </c>
      <c r="H18" s="87">
        <f>Receipts_determinants!G$10*'Receipts_RR£'!H16</f>
        <v>0</v>
      </c>
    </row>
    <row r="19" spans="1:9" x14ac:dyDescent="0.3">
      <c r="A19" s="102"/>
      <c r="B19" s="102" t="s">
        <v>9</v>
      </c>
      <c r="C19" s="67"/>
      <c r="D19" s="67">
        <f>Receipts_determinants!B$10*'Receipts_RR£'!D17</f>
        <v>0</v>
      </c>
      <c r="E19" s="67">
        <f>Receipts_determinants!C$10*'Receipts_RR£'!E17</f>
        <v>0</v>
      </c>
      <c r="F19" s="67">
        <f>Receipts_determinants!D$10*'Receipts_RR£'!F17</f>
        <v>0</v>
      </c>
      <c r="G19" s="67">
        <f>Receipts_determinants!E$10*'Receipts_RR£'!G17</f>
        <v>0</v>
      </c>
      <c r="H19" s="67">
        <f>Receipts_determinants!F$10*'Receipts_RR£'!H17</f>
        <v>0</v>
      </c>
      <c r="I19" s="34" t="s">
        <v>118</v>
      </c>
    </row>
    <row r="20" spans="1:9" x14ac:dyDescent="0.3">
      <c r="A20" s="105" t="s">
        <v>244</v>
      </c>
      <c r="B20" s="105" t="s">
        <v>17</v>
      </c>
      <c r="C20" s="106">
        <f>Receipts_determinants!B11*'Receipts_RR£'!C18</f>
        <v>0</v>
      </c>
      <c r="D20" s="106">
        <f>Receipts_determinants!C11*'Receipts_RR£'!D18</f>
        <v>0</v>
      </c>
      <c r="E20" s="106">
        <f>Receipts_determinants!D11*'Receipts_RR£'!E18</f>
        <v>0</v>
      </c>
      <c r="F20" s="106">
        <f>Receipts_determinants!E11*'Receipts_RR£'!F18</f>
        <v>0</v>
      </c>
      <c r="G20" s="106">
        <f>Receipts_determinants!F11*'Receipts_RR£'!G18</f>
        <v>0</v>
      </c>
      <c r="H20" s="106">
        <f>Receipts_determinants!G11*'Receipts_RR£'!H18</f>
        <v>0</v>
      </c>
    </row>
    <row r="21" spans="1:9" x14ac:dyDescent="0.3">
      <c r="A21" s="100" t="s">
        <v>18</v>
      </c>
      <c r="B21" s="100" t="s">
        <v>17</v>
      </c>
      <c r="C21" s="101">
        <f>Receipts_determinants!B$12*'Receipts_RR£'!C19</f>
        <v>0</v>
      </c>
      <c r="D21" s="101">
        <f>Receipts_determinants!C$12*'Receipts_RR£'!D19</f>
        <v>0</v>
      </c>
      <c r="E21" s="101">
        <f>Receipts_determinants!D$12*'Receipts_RR£'!E19</f>
        <v>0</v>
      </c>
      <c r="F21" s="101">
        <f>Receipts_determinants!E$12*'Receipts_RR£'!F19</f>
        <v>0</v>
      </c>
      <c r="G21" s="101">
        <f>Receipts_determinants!F$12*'Receipts_RR£'!G19</f>
        <v>0</v>
      </c>
      <c r="H21" s="101">
        <f>Receipts_determinants!G$12*'Receipts_RR£'!H19</f>
        <v>0</v>
      </c>
    </row>
    <row r="22" spans="1:9" x14ac:dyDescent="0.3">
      <c r="A22" s="100" t="s">
        <v>20</v>
      </c>
      <c r="B22" s="100" t="s">
        <v>15</v>
      </c>
      <c r="C22" s="101">
        <f>Receipts_determinants!B$13*'Receipts_RR£'!C20</f>
        <v>0</v>
      </c>
      <c r="D22" s="101">
        <f>Receipts_determinants!C$13*'Receipts_RR£'!D20</f>
        <v>0</v>
      </c>
      <c r="E22" s="101">
        <f>Receipts_determinants!D$13*'Receipts_RR£'!E20</f>
        <v>0</v>
      </c>
      <c r="F22" s="101">
        <f>Receipts_determinants!E$13*'Receipts_RR£'!F20</f>
        <v>0</v>
      </c>
      <c r="G22" s="101">
        <f>Receipts_determinants!F$13*'Receipts_RR£'!G20</f>
        <v>0</v>
      </c>
      <c r="H22" s="101">
        <f>Receipts_determinants!G$13*'Receipts_RR£'!H20</f>
        <v>0</v>
      </c>
    </row>
    <row r="23" spans="1:9" x14ac:dyDescent="0.3">
      <c r="A23" s="105"/>
      <c r="B23" s="105" t="s">
        <v>21</v>
      </c>
      <c r="C23" s="106">
        <f>Receipts_determinants!B$13*'Receipts_RR£'!C21</f>
        <v>0</v>
      </c>
      <c r="D23" s="106">
        <f>Receipts_determinants!C$13*'Receipts_RR£'!D21</f>
        <v>0</v>
      </c>
      <c r="E23" s="106">
        <f>Receipts_determinants!D$13*'Receipts_RR£'!E21</f>
        <v>0</v>
      </c>
      <c r="F23" s="106">
        <f>Receipts_determinants!E$13*'Receipts_RR£'!F21</f>
        <v>0</v>
      </c>
      <c r="G23" s="106">
        <f>Receipts_determinants!F$13*'Receipts_RR£'!G21</f>
        <v>0</v>
      </c>
      <c r="H23" s="106">
        <f>Receipts_determinants!G$13*'Receipts_RR£'!H21</f>
        <v>0</v>
      </c>
    </row>
    <row r="24" spans="1:9" x14ac:dyDescent="0.3">
      <c r="A24" s="103" t="s">
        <v>100</v>
      </c>
      <c r="B24" s="103" t="s">
        <v>12</v>
      </c>
      <c r="C24" s="104">
        <f>Receipts_determinants!B$14*'Receipts_RR£'!C22</f>
        <v>0</v>
      </c>
      <c r="D24" s="104">
        <f>Receipts_determinants!C$14*'Receipts_RR£'!D22</f>
        <v>0</v>
      </c>
      <c r="E24" s="104">
        <f>Receipts_determinants!D$14*'Receipts_RR£'!E22</f>
        <v>0</v>
      </c>
      <c r="F24" s="104">
        <f>Receipts_determinants!E$14*'Receipts_RR£'!F22</f>
        <v>0</v>
      </c>
      <c r="G24" s="104">
        <f>Receipts_determinants!F$14*'Receipts_RR£'!G22</f>
        <v>0</v>
      </c>
      <c r="H24" s="104">
        <f>Receipts_determinants!G$14*'Receipts_RR£'!H22</f>
        <v>0</v>
      </c>
    </row>
    <row r="25" spans="1:9" x14ac:dyDescent="0.3">
      <c r="A25" s="103" t="s">
        <v>22</v>
      </c>
      <c r="B25" s="107" t="s">
        <v>151</v>
      </c>
      <c r="C25" s="104">
        <f>Receipts_determinants!B$15*'Receipts_RR£'!C23</f>
        <v>0</v>
      </c>
      <c r="D25" s="104">
        <f>Receipts_determinants!C$15*'Receipts_RR£'!D23</f>
        <v>0</v>
      </c>
      <c r="E25" s="104">
        <f>Receipts_determinants!D$15*'Receipts_RR£'!E23</f>
        <v>0</v>
      </c>
      <c r="F25" s="104">
        <f>Receipts_determinants!E$15*'Receipts_RR£'!F23</f>
        <v>0</v>
      </c>
      <c r="G25" s="104">
        <f>Receipts_determinants!F$15*'Receipts_RR£'!G23</f>
        <v>0</v>
      </c>
      <c r="H25" s="104">
        <f>Receipts_determinants!G$15*'Receipts_RR£'!H23</f>
        <v>0</v>
      </c>
    </row>
    <row r="26" spans="1:9" x14ac:dyDescent="0.3">
      <c r="A26" s="105" t="s">
        <v>23</v>
      </c>
      <c r="B26" s="105" t="s">
        <v>24</v>
      </c>
      <c r="C26" s="106">
        <f>Receipts_determinants!B$16*'Receipts_RR£'!C24</f>
        <v>0</v>
      </c>
      <c r="D26" s="106">
        <f>Receipts_determinants!C$16*'Receipts_RR£'!D24</f>
        <v>0</v>
      </c>
      <c r="E26" s="106">
        <f>Receipts_determinants!D$16*'Receipts_RR£'!E24</f>
        <v>0</v>
      </c>
      <c r="F26" s="106">
        <f>Receipts_determinants!E$16*'Receipts_RR£'!F24</f>
        <v>0</v>
      </c>
      <c r="G26" s="106">
        <f>Receipts_determinants!F$16*'Receipts_RR£'!G24</f>
        <v>0</v>
      </c>
      <c r="H26" s="106">
        <f>Receipts_determinants!G$16*'Receipts_RR£'!H24</f>
        <v>0</v>
      </c>
    </row>
    <row r="27" spans="1:9" x14ac:dyDescent="0.3">
      <c r="A27" s="105"/>
      <c r="B27" s="105" t="s">
        <v>25</v>
      </c>
      <c r="C27" s="106">
        <f>Receipts_determinants!B$16*'Receipts_RR£'!C25</f>
        <v>0</v>
      </c>
      <c r="D27" s="106">
        <f>Receipts_determinants!C$16*'Receipts_RR£'!D25</f>
        <v>0</v>
      </c>
      <c r="E27" s="106">
        <f>Receipts_determinants!D$16*'Receipts_RR£'!E25</f>
        <v>0</v>
      </c>
      <c r="F27" s="106">
        <f>Receipts_determinants!E$16*'Receipts_RR£'!F25</f>
        <v>0</v>
      </c>
      <c r="G27" s="106">
        <f>Receipts_determinants!F$16*'Receipts_RR£'!G25</f>
        <v>0</v>
      </c>
      <c r="H27" s="106">
        <f>Receipts_determinants!G$16*'Receipts_RR£'!H25</f>
        <v>0</v>
      </c>
    </row>
    <row r="28" spans="1:9" x14ac:dyDescent="0.3">
      <c r="A28" s="102"/>
      <c r="B28" s="102" t="s">
        <v>26</v>
      </c>
      <c r="C28" s="67"/>
      <c r="D28" s="67">
        <f>Receipts_determinants!B$16*'Receipts_RR£'!D26</f>
        <v>0</v>
      </c>
      <c r="E28" s="67">
        <f>Receipts_determinants!C$16*'Receipts_RR£'!E26</f>
        <v>0</v>
      </c>
      <c r="F28" s="67">
        <f>Receipts_determinants!D$16*'Receipts_RR£'!F26</f>
        <v>0</v>
      </c>
      <c r="G28" s="67">
        <f>Receipts_determinants!E$16*'Receipts_RR£'!G26</f>
        <v>0</v>
      </c>
      <c r="H28" s="67">
        <f>Receipts_determinants!F$16*'Receipts_RR£'!H26</f>
        <v>0</v>
      </c>
      <c r="I28" s="34" t="s">
        <v>245</v>
      </c>
    </row>
    <row r="29" spans="1:9" x14ac:dyDescent="0.3">
      <c r="A29" s="66" t="s">
        <v>28</v>
      </c>
      <c r="B29" s="66" t="s">
        <v>24</v>
      </c>
      <c r="C29" s="87">
        <f>Receipts_determinants!B$17*'Receipts_RR£'!C27</f>
        <v>0</v>
      </c>
      <c r="D29" s="87">
        <f>Receipts_determinants!C$17*'Receipts_RR£'!D27</f>
        <v>0</v>
      </c>
      <c r="E29" s="87">
        <f>Receipts_determinants!D$17*'Receipts_RR£'!E27</f>
        <v>0</v>
      </c>
      <c r="F29" s="87">
        <f>Receipts_determinants!E$17*'Receipts_RR£'!F27</f>
        <v>0</v>
      </c>
      <c r="G29" s="87">
        <f>Receipts_determinants!F$17*'Receipts_RR£'!G27</f>
        <v>0</v>
      </c>
      <c r="H29" s="87">
        <f>Receipts_determinants!G$17*'Receipts_RR£'!H27</f>
        <v>0</v>
      </c>
    </row>
    <row r="30" spans="1:9" x14ac:dyDescent="0.3">
      <c r="A30" s="66"/>
      <c r="B30" s="66" t="s">
        <v>25</v>
      </c>
      <c r="C30" s="87">
        <f>Receipts_determinants!B$17*'Receipts_RR£'!C28</f>
        <v>0</v>
      </c>
      <c r="D30" s="87">
        <f>Receipts_determinants!C$17*'Receipts_RR£'!D28</f>
        <v>0</v>
      </c>
      <c r="E30" s="87">
        <f>Receipts_determinants!D$17*'Receipts_RR£'!E28</f>
        <v>0</v>
      </c>
      <c r="F30" s="87">
        <f>Receipts_determinants!E$17*'Receipts_RR£'!F28</f>
        <v>0</v>
      </c>
      <c r="G30" s="87">
        <f>Receipts_determinants!F$17*'Receipts_RR£'!G28</f>
        <v>0</v>
      </c>
      <c r="H30" s="87">
        <f>Receipts_determinants!G$17*'Receipts_RR£'!H28</f>
        <v>0</v>
      </c>
    </row>
    <row r="31" spans="1:9" x14ac:dyDescent="0.3">
      <c r="A31" s="102"/>
      <c r="B31" s="102" t="s">
        <v>26</v>
      </c>
      <c r="C31" s="67">
        <f>Receipts_determinants!B$17*'Receipts_RR£'!C29</f>
        <v>0</v>
      </c>
      <c r="D31" s="67">
        <f>Receipts_determinants!C$17*'Receipts_RR£'!D29</f>
        <v>0</v>
      </c>
      <c r="E31" s="67">
        <f>Receipts_determinants!D$17*'Receipts_RR£'!E29</f>
        <v>0</v>
      </c>
      <c r="F31" s="67">
        <f>Receipts_determinants!E$17*'Receipts_RR£'!F29</f>
        <v>0</v>
      </c>
      <c r="G31" s="67">
        <f>Receipts_determinants!F$17*'Receipts_RR£'!G29</f>
        <v>0</v>
      </c>
      <c r="H31" s="67">
        <f>Receipts_determinants!G$17*'Receipts_RR£'!H29</f>
        <v>0</v>
      </c>
    </row>
    <row r="32" spans="1:9" x14ac:dyDescent="0.3">
      <c r="A32" s="66" t="s">
        <v>29</v>
      </c>
      <c r="B32" s="66" t="s">
        <v>25</v>
      </c>
      <c r="C32" s="87">
        <f>Receipts_determinants!B$18*'Receipts_RR£'!C30</f>
        <v>0</v>
      </c>
      <c r="D32" s="87">
        <f>Receipts_determinants!C$18*'Receipts_RR£'!D30</f>
        <v>0</v>
      </c>
      <c r="E32" s="87">
        <f>Receipts_determinants!D$18*'Receipts_RR£'!E30</f>
        <v>0</v>
      </c>
      <c r="F32" s="87">
        <f>Receipts_determinants!E$18*'Receipts_RR£'!F30</f>
        <v>0</v>
      </c>
      <c r="G32" s="87">
        <f>Receipts_determinants!F$18*'Receipts_RR£'!G30</f>
        <v>0</v>
      </c>
      <c r="H32" s="87">
        <f>Receipts_determinants!G$18*'Receipts_RR£'!H30</f>
        <v>0</v>
      </c>
    </row>
    <row r="33" spans="1:8" x14ac:dyDescent="0.3">
      <c r="A33" s="105"/>
      <c r="B33" s="105" t="s">
        <v>26</v>
      </c>
      <c r="C33" s="106">
        <f>Receipts_determinants!B$18*'Receipts_RR£'!C31</f>
        <v>0</v>
      </c>
      <c r="D33" s="106">
        <f>Receipts_determinants!C$18*'Receipts_RR£'!D31</f>
        <v>0</v>
      </c>
      <c r="E33" s="106">
        <f>Receipts_determinants!D$18*'Receipts_RR£'!E31</f>
        <v>0</v>
      </c>
      <c r="F33" s="106">
        <f>Receipts_determinants!E$18*'Receipts_RR£'!F31</f>
        <v>0</v>
      </c>
      <c r="G33" s="106">
        <f>Receipts_determinants!F$18*'Receipts_RR£'!G31</f>
        <v>0</v>
      </c>
      <c r="H33" s="106">
        <f>Receipts_determinants!G$18*'Receipts_RR£'!H31</f>
        <v>0</v>
      </c>
    </row>
    <row r="34" spans="1:8" x14ac:dyDescent="0.3">
      <c r="A34" s="100" t="s">
        <v>30</v>
      </c>
      <c r="B34" s="100" t="s">
        <v>31</v>
      </c>
      <c r="C34" s="101">
        <f>Receipts_determinants!B$19*'Receipts_RR£'!C32</f>
        <v>0</v>
      </c>
      <c r="D34" s="101">
        <f>Receipts_determinants!C$19*'Receipts_RR£'!D32</f>
        <v>0</v>
      </c>
      <c r="E34" s="101">
        <f>Receipts_determinants!D$19*'Receipts_RR£'!E32</f>
        <v>0</v>
      </c>
      <c r="F34" s="101">
        <f>Receipts_determinants!E$19*'Receipts_RR£'!F32</f>
        <v>0</v>
      </c>
      <c r="G34" s="101">
        <f>Receipts_determinants!F$19*'Receipts_RR£'!G32</f>
        <v>0</v>
      </c>
      <c r="H34" s="101">
        <f>Receipts_determinants!G$19*'Receipts_RR£'!H32</f>
        <v>0</v>
      </c>
    </row>
    <row r="35" spans="1:8" x14ac:dyDescent="0.3">
      <c r="A35" s="105"/>
      <c r="B35" s="105" t="s">
        <v>46</v>
      </c>
      <c r="C35" s="106">
        <f>Receipts_determinants!B$19*'Receipts_RR£'!C33</f>
        <v>0</v>
      </c>
      <c r="D35" s="106">
        <f>Receipts_determinants!C$19*'Receipts_RR£'!D33</f>
        <v>0</v>
      </c>
      <c r="E35" s="106">
        <f>Receipts_determinants!D$19*'Receipts_RR£'!E33</f>
        <v>0</v>
      </c>
      <c r="F35" s="106">
        <f>Receipts_determinants!E$19*'Receipts_RR£'!F33</f>
        <v>0</v>
      </c>
      <c r="G35" s="106">
        <f>Receipts_determinants!F$19*'Receipts_RR£'!G33</f>
        <v>0</v>
      </c>
      <c r="H35" s="106">
        <f>Receipts_determinants!G$19*'Receipts_RR£'!H33</f>
        <v>0</v>
      </c>
    </row>
    <row r="36" spans="1:8" x14ac:dyDescent="0.3">
      <c r="A36" s="102"/>
      <c r="B36" s="102" t="s">
        <v>15</v>
      </c>
      <c r="C36" s="67">
        <f>Receipts_determinants!B$19*'Receipts_RR£'!C34</f>
        <v>0</v>
      </c>
      <c r="D36" s="67">
        <f>Receipts_determinants!C$19*'Receipts_RR£'!D34</f>
        <v>0</v>
      </c>
      <c r="E36" s="67">
        <f>Receipts_determinants!D$19*'Receipts_RR£'!E34</f>
        <v>0</v>
      </c>
      <c r="F36" s="67">
        <f>Receipts_determinants!E$19*'Receipts_RR£'!F34</f>
        <v>0</v>
      </c>
      <c r="G36" s="67">
        <f>Receipts_determinants!F$19*'Receipts_RR£'!G34</f>
        <v>0</v>
      </c>
      <c r="H36" s="67">
        <f>Receipts_determinants!G$19*'Receipts_RR£'!H34</f>
        <v>0</v>
      </c>
    </row>
    <row r="37" spans="1:8" x14ac:dyDescent="0.3">
      <c r="A37" s="66" t="s">
        <v>45</v>
      </c>
      <c r="B37" s="66" t="s">
        <v>31</v>
      </c>
      <c r="C37" s="87">
        <f>Receipts_determinants!B$20*'Receipts_RR£'!C35</f>
        <v>0</v>
      </c>
      <c r="D37" s="87">
        <f>Receipts_determinants!C$20*'Receipts_RR£'!D35</f>
        <v>0</v>
      </c>
      <c r="E37" s="87">
        <f>Receipts_determinants!D$20*'Receipts_RR£'!E35</f>
        <v>0</v>
      </c>
      <c r="F37" s="87">
        <f>Receipts_determinants!E$20*'Receipts_RR£'!F35</f>
        <v>0</v>
      </c>
      <c r="G37" s="87">
        <f>Receipts_determinants!F$20*'Receipts_RR£'!G35</f>
        <v>0</v>
      </c>
      <c r="H37" s="87">
        <f>Receipts_determinants!G$20*'Receipts_RR£'!H35</f>
        <v>0</v>
      </c>
    </row>
    <row r="38" spans="1:8" x14ac:dyDescent="0.3">
      <c r="A38" s="102"/>
      <c r="B38" s="102" t="s">
        <v>46</v>
      </c>
      <c r="C38" s="67">
        <f>Receipts_determinants!B$20*'Receipts_RR£'!C36</f>
        <v>0</v>
      </c>
      <c r="D38" s="67">
        <f>Receipts_determinants!C$20*'Receipts_RR£'!D36</f>
        <v>0</v>
      </c>
      <c r="E38" s="67">
        <f>Receipts_determinants!D$20*'Receipts_RR£'!E36</f>
        <v>0</v>
      </c>
      <c r="F38" s="67">
        <f>Receipts_determinants!E$20*'Receipts_RR£'!F36</f>
        <v>0</v>
      </c>
      <c r="G38" s="67">
        <f>Receipts_determinants!F$20*'Receipts_RR£'!G36</f>
        <v>0</v>
      </c>
      <c r="H38" s="67">
        <f>Receipts_determinants!G$20*'Receipts_RR£'!H36</f>
        <v>0</v>
      </c>
    </row>
    <row r="39" spans="1:8" x14ac:dyDescent="0.3">
      <c r="A39" s="34" t="s">
        <v>269</v>
      </c>
      <c r="B39" s="105" t="s">
        <v>47</v>
      </c>
      <c r="C39" s="106">
        <f>Receipts_determinants!B$22*'Receipts_RR£'!C37</f>
        <v>0</v>
      </c>
      <c r="D39" s="106">
        <f>Receipts_determinants!C$22*'Receipts_RR£'!D37</f>
        <v>0</v>
      </c>
      <c r="E39" s="106">
        <f>Receipts_determinants!D$22*'Receipts_RR£'!E37</f>
        <v>0</v>
      </c>
      <c r="F39" s="106">
        <f>Receipts_determinants!E$22*'Receipts_RR£'!F37</f>
        <v>0</v>
      </c>
      <c r="G39" s="106">
        <f>Receipts_determinants!F$22*'Receipts_RR£'!G37</f>
        <v>0</v>
      </c>
      <c r="H39" s="106">
        <f>Receipts_determinants!G$22*'Receipts_RR£'!H37</f>
        <v>0</v>
      </c>
    </row>
    <row r="40" spans="1:8" x14ac:dyDescent="0.3">
      <c r="A40" s="100" t="s">
        <v>51</v>
      </c>
      <c r="B40" s="100" t="s">
        <v>31</v>
      </c>
      <c r="C40" s="101">
        <f>(Receipts_determinants!B$23*'Receipts_RR£'!C38)/0.05</f>
        <v>0</v>
      </c>
      <c r="D40" s="101">
        <f>(Receipts_determinants!C$23*'Receipts_RR£'!D38)/0.05</f>
        <v>0</v>
      </c>
      <c r="E40" s="101">
        <f>(Receipts_determinants!D$23*'Receipts_RR£'!E38)/0.05</f>
        <v>0</v>
      </c>
      <c r="F40" s="101">
        <f>(Receipts_determinants!E$23*'Receipts_RR£'!F38)/0.05</f>
        <v>0</v>
      </c>
      <c r="G40" s="101">
        <f>(Receipts_determinants!F$23*'Receipts_RR£'!G38)/0.05</f>
        <v>0</v>
      </c>
      <c r="H40" s="101">
        <f>(Receipts_determinants!G$23*'Receipts_RR£'!H38)/0.05</f>
        <v>0</v>
      </c>
    </row>
    <row r="41" spans="1:8" x14ac:dyDescent="0.3">
      <c r="A41" s="102"/>
      <c r="B41" s="102" t="s">
        <v>15</v>
      </c>
      <c r="C41" s="67">
        <f>Receipts_determinants!B$23*'Receipts_RR£'!C39</f>
        <v>0</v>
      </c>
      <c r="D41" s="67">
        <f>Receipts_determinants!C$23*'Receipts_RR£'!D39</f>
        <v>0</v>
      </c>
      <c r="E41" s="67">
        <f>Receipts_determinants!D$23*'Receipts_RR£'!E39</f>
        <v>0</v>
      </c>
      <c r="F41" s="67">
        <f>Receipts_determinants!E$23*'Receipts_RR£'!F39</f>
        <v>0</v>
      </c>
      <c r="G41" s="67">
        <f>Receipts_determinants!F$23*'Receipts_RR£'!G39</f>
        <v>0</v>
      </c>
      <c r="H41" s="67">
        <f>Receipts_determinants!G$23*'Receipts_RR£'!H39</f>
        <v>0</v>
      </c>
    </row>
    <row r="42" spans="1:8" x14ac:dyDescent="0.3">
      <c r="A42" s="105" t="s">
        <v>110</v>
      </c>
      <c r="B42" s="105" t="s">
        <v>15</v>
      </c>
      <c r="C42" s="106">
        <f>Receipts_determinants!B$24*'Receipts_RR£'!C40</f>
        <v>3.9652290616160464E-23</v>
      </c>
      <c r="D42" s="106">
        <f>Receipts_determinants!C$24*'Receipts_RR£'!D40</f>
        <v>-1.5881754007275598E-22</v>
      </c>
      <c r="E42" s="106">
        <f>Receipts_determinants!D$24*'Receipts_RR£'!E40</f>
        <v>0</v>
      </c>
      <c r="F42" s="106">
        <f>Receipts_determinants!E$24*'Receipts_RR£'!F40</f>
        <v>6.189295851315562E-12</v>
      </c>
      <c r="G42" s="106">
        <f>Receipts_determinants!F$24*'Receipts_RR£'!G40</f>
        <v>6.3002288119274345E-12</v>
      </c>
      <c r="H42" s="106">
        <f>Receipts_determinants!G$24*'Receipts_RR£'!H40</f>
        <v>6.3594051860700187E-12</v>
      </c>
    </row>
    <row r="43" spans="1:8" x14ac:dyDescent="0.3">
      <c r="A43" s="105"/>
      <c r="B43" s="105" t="s">
        <v>14</v>
      </c>
      <c r="C43" s="106">
        <f>Receipts_determinants!B$24*'Receipts_RR£'!C41</f>
        <v>0</v>
      </c>
      <c r="D43" s="106">
        <f>Receipts_determinants!C$24*'Receipts_RR£'!D41</f>
        <v>3.4574887157650944E-13</v>
      </c>
      <c r="E43" s="106">
        <f>Receipts_determinants!D$24*'Receipts_RR£'!E41</f>
        <v>0</v>
      </c>
      <c r="F43" s="106">
        <f>Receipts_determinants!E$24*'Receipts_RR£'!F41</f>
        <v>2.8461717875075412E-12</v>
      </c>
      <c r="G43" s="106">
        <f>Receipts_determinants!F$24*'Receipts_RR£'!G41</f>
        <v>2.9967345316219189E-12</v>
      </c>
      <c r="H43" s="106">
        <f>Receipts_determinants!G$24*'Receipts_RR£'!H41</f>
        <v>3.1385752699033782E-12</v>
      </c>
    </row>
    <row r="44" spans="1:8" x14ac:dyDescent="0.3">
      <c r="A44" s="105"/>
      <c r="B44" s="105" t="s">
        <v>53</v>
      </c>
      <c r="C44" s="106">
        <f>Receipts_determinants!B$24*'Receipts_RR£'!C42</f>
        <v>0</v>
      </c>
      <c r="D44" s="106">
        <f>Receipts_determinants!C$24*'Receipts_RR£'!D42</f>
        <v>2.4062204769865369E-14</v>
      </c>
      <c r="E44" s="106">
        <f>Receipts_determinants!D$24*'Receipts_RR£'!E42</f>
        <v>0</v>
      </c>
      <c r="F44" s="106">
        <f>Receipts_determinants!E$24*'Receipts_RR£'!F42</f>
        <v>3.4890790830300349E-13</v>
      </c>
      <c r="G44" s="106">
        <f>Receipts_determinants!F$24*'Receipts_RR£'!G42</f>
        <v>3.7483023072390572E-13</v>
      </c>
      <c r="H44" s="106">
        <f>Receipts_determinants!G$24*'Receipts_RR£'!H42</f>
        <v>4.016207549942856E-13</v>
      </c>
    </row>
    <row r="45" spans="1:8" x14ac:dyDescent="0.3">
      <c r="A45" s="105"/>
      <c r="B45" s="105" t="s">
        <v>54</v>
      </c>
      <c r="C45" s="106">
        <f>Receipts_determinants!B$24*'Receipts_RR£'!C43</f>
        <v>0</v>
      </c>
      <c r="D45" s="106">
        <f>Receipts_determinants!C$24*'Receipts_RR£'!D43</f>
        <v>0</v>
      </c>
      <c r="E45" s="106">
        <f>Receipts_determinants!D$24*'Receipts_RR£'!E43</f>
        <v>0</v>
      </c>
      <c r="F45" s="106">
        <f>Receipts_determinants!E$24*'Receipts_RR£'!F43</f>
        <v>1.3822638673510738E-12</v>
      </c>
      <c r="G45" s="106">
        <f>Receipts_determinants!F$24*'Receipts_RR£'!G43</f>
        <v>1.3899869169340884E-12</v>
      </c>
      <c r="H45" s="106">
        <f>Receipts_determinants!G$24*'Receipts_RR£'!H43</f>
        <v>1.4093025032226241E-12</v>
      </c>
    </row>
    <row r="46" spans="1:8" x14ac:dyDescent="0.3">
      <c r="A46" s="105"/>
      <c r="B46" s="105" t="s">
        <v>55</v>
      </c>
      <c r="C46" s="106">
        <f>Receipts_determinants!B$24*'Receipts_RR£'!C44</f>
        <v>0</v>
      </c>
      <c r="D46" s="106">
        <f>Receipts_determinants!C$24*'Receipts_RR£'!D44</f>
        <v>0</v>
      </c>
      <c r="E46" s="106">
        <f>Receipts_determinants!D$24*'Receipts_RR£'!E44</f>
        <v>0</v>
      </c>
      <c r="F46" s="106">
        <f>Receipts_determinants!E$24*'Receipts_RR£'!F44</f>
        <v>1.7780238818425919E-13</v>
      </c>
      <c r="G46" s="106">
        <f>Receipts_determinants!F$24*'Receipts_RR£'!G44</f>
        <v>3.8785036391420502E-13</v>
      </c>
      <c r="H46" s="106">
        <f>Receipts_determinants!G$24*'Receipts_RR£'!H44</f>
        <v>4.064792936279122E-13</v>
      </c>
    </row>
    <row r="47" spans="1:8" x14ac:dyDescent="0.3">
      <c r="A47" s="102"/>
      <c r="B47" s="102" t="s">
        <v>21</v>
      </c>
      <c r="C47" s="67">
        <f>Receipts_determinants!B$24*'Receipts_RR£'!C45</f>
        <v>0</v>
      </c>
      <c r="D47" s="67">
        <f>Receipts_determinants!C$24*'Receipts_RR£'!D45</f>
        <v>0</v>
      </c>
      <c r="E47" s="67">
        <f>Receipts_determinants!D$24*'Receipts_RR£'!E45</f>
        <v>0</v>
      </c>
      <c r="F47" s="67">
        <f>Receipts_determinants!E$24*'Receipts_RR£'!F45</f>
        <v>6.8914335983454705E-13</v>
      </c>
      <c r="G47" s="67">
        <f>Receipts_determinants!F$24*'Receipts_RR£'!G45</f>
        <v>7.1898418570384922E-13</v>
      </c>
      <c r="H47" s="67">
        <f>Receipts_determinants!G$24*'Receipts_RR£'!H45</f>
        <v>7.5158507382295846E-13</v>
      </c>
    </row>
    <row r="48" spans="1:8" x14ac:dyDescent="0.3">
      <c r="A48" s="105" t="s">
        <v>212</v>
      </c>
      <c r="B48" s="105" t="s">
        <v>61</v>
      </c>
      <c r="C48" s="106">
        <f>Receipts_determinants!B$25*'Receipts_RR£'!C46</f>
        <v>0</v>
      </c>
      <c r="D48" s="106">
        <f>Receipts_determinants!C$25*'Receipts_RR£'!D46</f>
        <v>0</v>
      </c>
      <c r="E48" s="106">
        <f>Receipts_determinants!D$25*'Receipts_RR£'!E46</f>
        <v>3.1559523463529095E-11</v>
      </c>
      <c r="F48" s="106">
        <f>Receipts_determinants!E$25*'Receipts_RR£'!F46</f>
        <v>3.4325104941689148E-11</v>
      </c>
      <c r="G48" s="106">
        <f>Receipts_determinants!F$25*'Receipts_RR£'!G46</f>
        <v>0</v>
      </c>
      <c r="H48" s="106">
        <f>Receipts_determinants!G$25*'Receipts_RR£'!H46</f>
        <v>0</v>
      </c>
    </row>
    <row r="49" spans="1:8" x14ac:dyDescent="0.3">
      <c r="A49" s="100" t="s">
        <v>121</v>
      </c>
      <c r="B49" s="100" t="s">
        <v>14</v>
      </c>
      <c r="C49" s="101">
        <f>Receipts_determinants!B$26*'Receipts_RR£'!C47</f>
        <v>0</v>
      </c>
      <c r="D49" s="101">
        <f>Receipts_determinants!C$26*'Receipts_RR£'!D47</f>
        <v>0</v>
      </c>
      <c r="E49" s="101">
        <f>Receipts_determinants!D$26*'Receipts_RR£'!E47</f>
        <v>0</v>
      </c>
      <c r="F49" s="101">
        <f>Receipts_determinants!E$26*'Receipts_RR£'!F47</f>
        <v>0</v>
      </c>
      <c r="G49" s="101">
        <f>Receipts_determinants!F$26*'Receipts_RR£'!G47</f>
        <v>0</v>
      </c>
      <c r="H49" s="101">
        <f>Receipts_determinants!G$26*'Receipts_RR£'!H47</f>
        <v>0</v>
      </c>
    </row>
    <row r="50" spans="1:8" x14ac:dyDescent="0.3">
      <c r="A50" s="105"/>
      <c r="B50" s="105" t="s">
        <v>53</v>
      </c>
      <c r="C50" s="106">
        <f>Receipts_determinants!B$26*'Receipts_RR£'!C48</f>
        <v>0</v>
      </c>
      <c r="D50" s="106">
        <f>Receipts_determinants!C$26*'Receipts_RR£'!D48</f>
        <v>0</v>
      </c>
      <c r="E50" s="106">
        <f>Receipts_determinants!D$26*'Receipts_RR£'!E48</f>
        <v>0</v>
      </c>
      <c r="F50" s="106">
        <f>Receipts_determinants!E$26*'Receipts_RR£'!F48</f>
        <v>0</v>
      </c>
      <c r="G50" s="106">
        <f>Receipts_determinants!F$26*'Receipts_RR£'!G48</f>
        <v>0</v>
      </c>
      <c r="H50" s="106">
        <f>Receipts_determinants!G$26*'Receipts_RR£'!H48</f>
        <v>0</v>
      </c>
    </row>
    <row r="51" spans="1:8" x14ac:dyDescent="0.3">
      <c r="A51" s="105"/>
      <c r="B51" s="105" t="s">
        <v>27</v>
      </c>
      <c r="C51" s="106">
        <f>Receipts_determinants!B$26*'Receipts_RR£'!C49</f>
        <v>0</v>
      </c>
      <c r="D51" s="106">
        <f>Receipts_determinants!C$26*'Receipts_RR£'!D49</f>
        <v>0</v>
      </c>
      <c r="E51" s="106">
        <f>Receipts_determinants!D$26*'Receipts_RR£'!E49</f>
        <v>0</v>
      </c>
      <c r="F51" s="106">
        <f>Receipts_determinants!E$26*'Receipts_RR£'!F49</f>
        <v>0</v>
      </c>
      <c r="G51" s="106">
        <f>Receipts_determinants!F$26*'Receipts_RR£'!G49</f>
        <v>0</v>
      </c>
      <c r="H51" s="106">
        <f>Receipts_determinants!G$26*'Receipts_RR£'!H49</f>
        <v>0</v>
      </c>
    </row>
    <row r="52" spans="1:8" x14ac:dyDescent="0.3">
      <c r="A52" s="105"/>
      <c r="B52" s="105" t="s">
        <v>149</v>
      </c>
      <c r="C52" s="106">
        <f>Receipts_determinants!B$26*'Receipts_RR£'!C50</f>
        <v>0</v>
      </c>
      <c r="D52" s="106">
        <f>Receipts_determinants!C$26*'Receipts_RR£'!D50</f>
        <v>0</v>
      </c>
      <c r="E52" s="106">
        <f>Receipts_determinants!D$26*'Receipts_RR£'!E50</f>
        <v>0</v>
      </c>
      <c r="F52" s="106">
        <f>Receipts_determinants!E$26*'Receipts_RR£'!F50</f>
        <v>0</v>
      </c>
      <c r="G52" s="106">
        <f>Receipts_determinants!F$26*'Receipts_RR£'!G50</f>
        <v>0</v>
      </c>
      <c r="H52" s="106">
        <f>Receipts_determinants!G$26*'Receipts_RR£'!H50</f>
        <v>0</v>
      </c>
    </row>
    <row r="53" spans="1:8" x14ac:dyDescent="0.3">
      <c r="A53" s="102"/>
      <c r="B53" s="102" t="s">
        <v>239</v>
      </c>
      <c r="C53" s="67">
        <f>Receipts_determinants!B$26*'Receipts_RR£'!C52</f>
        <v>0</v>
      </c>
      <c r="D53" s="67">
        <f>Receipts_determinants!C$26*'Receipts_RR£'!D52</f>
        <v>0</v>
      </c>
      <c r="E53" s="67">
        <f>Receipts_determinants!D$26*'Receipts_RR£'!E52</f>
        <v>0</v>
      </c>
      <c r="F53" s="67">
        <f>Receipts_determinants!E$26*'Receipts_RR£'!F52</f>
        <v>0</v>
      </c>
      <c r="G53" s="67">
        <f>Receipts_determinants!F$26*'Receipts_RR£'!G52</f>
        <v>0</v>
      </c>
      <c r="H53" s="67">
        <f>Receipts_determinants!G$26*'Receipts_RR£'!H52</f>
        <v>0</v>
      </c>
    </row>
    <row r="54" spans="1:8" x14ac:dyDescent="0.3">
      <c r="A54" s="66" t="s">
        <v>209</v>
      </c>
      <c r="B54" s="66" t="s">
        <v>1</v>
      </c>
      <c r="C54" s="87">
        <v>0</v>
      </c>
      <c r="D54" s="87">
        <f>Receipts_determinants!B$32*'Receipts_RR£'!D53</f>
        <v>0</v>
      </c>
      <c r="E54" s="87">
        <f>Receipts_determinants!C$32*'Receipts_RR£'!E53</f>
        <v>0</v>
      </c>
      <c r="F54" s="87">
        <f>Receipts_determinants!D$32*'Receipts_RR£'!F53</f>
        <v>0</v>
      </c>
      <c r="G54" s="87">
        <f>Receipts_determinants!E$32*'Receipts_RR£'!G53</f>
        <v>0</v>
      </c>
      <c r="H54" s="87">
        <f>Receipts_determinants!F$32*'Receipts_RR£'!H53</f>
        <v>0</v>
      </c>
    </row>
    <row r="55" spans="1:8" x14ac:dyDescent="0.3">
      <c r="A55" s="66"/>
      <c r="B55" s="66" t="s">
        <v>2</v>
      </c>
      <c r="C55" s="87">
        <v>0</v>
      </c>
      <c r="D55" s="87">
        <f>Receipts_determinants!B$32*'Receipts_RR£'!D54</f>
        <v>0</v>
      </c>
      <c r="E55" s="87">
        <f>Receipts_determinants!C$32*'Receipts_RR£'!E54</f>
        <v>0</v>
      </c>
      <c r="F55" s="87">
        <f>Receipts_determinants!D$32*'Receipts_RR£'!F54</f>
        <v>0</v>
      </c>
      <c r="G55" s="87">
        <f>Receipts_determinants!E$32*'Receipts_RR£'!G54</f>
        <v>0</v>
      </c>
      <c r="H55" s="87">
        <f>Receipts_determinants!F$32*'Receipts_RR£'!H54</f>
        <v>0</v>
      </c>
    </row>
    <row r="56" spans="1:8" x14ac:dyDescent="0.3">
      <c r="A56" s="102"/>
      <c r="B56" s="102" t="s">
        <v>9</v>
      </c>
      <c r="C56" s="67">
        <v>0</v>
      </c>
      <c r="D56" s="67">
        <f>Receipts_determinants!B$32*'Receipts_RR£'!D55</f>
        <v>0</v>
      </c>
      <c r="E56" s="67">
        <f>Receipts_determinants!C$32*'Receipts_RR£'!E55</f>
        <v>0</v>
      </c>
      <c r="F56" s="67">
        <f>Receipts_determinants!D$32*'Receipts_RR£'!F55</f>
        <v>0</v>
      </c>
      <c r="G56" s="67">
        <f>Receipts_determinants!E$32*'Receipts_RR£'!G55</f>
        <v>0</v>
      </c>
      <c r="H56" s="67">
        <f>Receipts_determinants!F$32*'Receipts_RR£'!H55</f>
        <v>0</v>
      </c>
    </row>
    <row r="57" spans="1:8" x14ac:dyDescent="0.3">
      <c r="A57" s="102" t="s">
        <v>210</v>
      </c>
      <c r="B57" s="102" t="s">
        <v>61</v>
      </c>
      <c r="C57" s="67">
        <f>Receipts_determinants!B$28*'Receipts_RR£'!C56</f>
        <v>0</v>
      </c>
      <c r="D57" s="67">
        <f>Receipts_determinants!C$28*'Receipts_RR£'!D56</f>
        <v>0</v>
      </c>
      <c r="E57" s="67">
        <f>Receipts_determinants!D$28*'Receipts_RR£'!E56</f>
        <v>0</v>
      </c>
      <c r="F57" s="67">
        <f>Receipts_determinants!E$28*'Receipts_RR£'!F56</f>
        <v>0</v>
      </c>
      <c r="G57" s="67">
        <f>Receipts_determinants!F$28*'Receipts_RR£'!G56</f>
        <v>0</v>
      </c>
      <c r="H57" s="67">
        <f>Receipts_determinants!G$28*'Receipts_RR£'!H56</f>
        <v>0</v>
      </c>
    </row>
    <row r="58" spans="1:8" x14ac:dyDescent="0.3">
      <c r="A58" s="103" t="s">
        <v>211</v>
      </c>
      <c r="B58" s="103" t="s">
        <v>9</v>
      </c>
      <c r="C58" s="104">
        <f>Receipts_determinants!B$29*'Receipts_RR£'!C57</f>
        <v>0</v>
      </c>
      <c r="D58" s="104">
        <f>Receipts_determinants!C$29*'Receipts_RR£'!D57</f>
        <v>0</v>
      </c>
      <c r="E58" s="104">
        <f>Receipts_determinants!D$29*'Receipts_RR£'!E57</f>
        <v>0</v>
      </c>
      <c r="F58" s="104">
        <f>Receipts_determinants!E$29*'Receipts_RR£'!F57</f>
        <v>0</v>
      </c>
      <c r="G58" s="104">
        <f>Receipts_determinants!F$29*'Receipts_RR£'!G57</f>
        <v>0</v>
      </c>
      <c r="H58" s="104">
        <f>Receipts_determinants!G$29*'Receipts_RR£'!H57</f>
        <v>0</v>
      </c>
    </row>
    <row r="59" spans="1:8" x14ac:dyDescent="0.3">
      <c r="A59" s="103" t="s">
        <v>240</v>
      </c>
      <c r="B59" s="107" t="s">
        <v>258</v>
      </c>
      <c r="C59" s="67">
        <f>Receipts_determinants!B30*'Receipts_RR£'!C58</f>
        <v>0</v>
      </c>
      <c r="D59" s="67">
        <f>Receipts_determinants!C30*'Receipts_RR£'!D58</f>
        <v>0</v>
      </c>
      <c r="E59" s="67">
        <f>Receipts_determinants!D30*'Receipts_RR£'!E58</f>
        <v>0</v>
      </c>
      <c r="F59" s="67">
        <f>Receipts_determinants!E30*'Receipts_RR£'!F58</f>
        <v>0</v>
      </c>
      <c r="G59" s="67">
        <f>Receipts_determinants!F30*'Receipts_RR£'!G58</f>
        <v>0</v>
      </c>
      <c r="H59" s="67">
        <f>Receipts_determinants!G30*'Receipts_RR£'!H58</f>
        <v>0</v>
      </c>
    </row>
    <row r="60" spans="1:8" x14ac:dyDescent="0.3">
      <c r="A60" s="100" t="s">
        <v>241</v>
      </c>
      <c r="B60" s="100" t="s">
        <v>24</v>
      </c>
      <c r="C60" s="101">
        <f>Receipts_determinants!B31*'Receipts_RR£'!C59</f>
        <v>0</v>
      </c>
      <c r="D60" s="101">
        <f>Receipts_determinants!C31*'Receipts_RR£'!D59</f>
        <v>0</v>
      </c>
      <c r="E60" s="101">
        <f>Receipts_determinants!D31*'Receipts_RR£'!E59</f>
        <v>0</v>
      </c>
      <c r="F60" s="101">
        <f>Receipts_determinants!E31*'Receipts_RR£'!F59</f>
        <v>0</v>
      </c>
      <c r="G60" s="101">
        <f>Receipts_determinants!F31*'Receipts_RR£'!G59</f>
        <v>0</v>
      </c>
      <c r="H60" s="101">
        <f>Receipts_determinants!G31*'Receipts_RR£'!H59</f>
        <v>0</v>
      </c>
    </row>
    <row r="62" spans="1:8" x14ac:dyDescent="0.3">
      <c r="E62" s="41"/>
    </row>
  </sheetData>
  <hyperlinks>
    <hyperlink ref="A1" location="Notes!A1" display="Back to contents" xr:uid="{545BBB05-EB12-40C8-A2CD-7EBAC2EC6321}"/>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B2A8D-A06F-4B62-9577-70A5E6595AB4}">
  <dimension ref="A1:P51"/>
  <sheetViews>
    <sheetView showGridLines="0" zoomScaleNormal="100" workbookViewId="0">
      <pane xSplit="1" ySplit="7" topLeftCell="B8" activePane="bottomRight" state="frozen"/>
      <selection pane="topRight"/>
      <selection pane="bottomLeft"/>
      <selection pane="bottomRight"/>
    </sheetView>
  </sheetViews>
  <sheetFormatPr defaultColWidth="8.81640625" defaultRowHeight="12" x14ac:dyDescent="0.3"/>
  <cols>
    <col min="1" max="1" width="32.26953125" style="34" bestFit="1" customWidth="1"/>
    <col min="2" max="16384" width="8.81640625" style="34"/>
  </cols>
  <sheetData>
    <row r="1" spans="1:16" x14ac:dyDescent="0.3">
      <c r="A1" s="1" t="s">
        <v>205</v>
      </c>
    </row>
    <row r="2" spans="1:16" x14ac:dyDescent="0.3">
      <c r="A2" s="31" t="s">
        <v>280</v>
      </c>
      <c r="B2" s="31" t="s">
        <v>3</v>
      </c>
      <c r="C2" s="31" t="s">
        <v>4</v>
      </c>
      <c r="D2" s="31" t="s">
        <v>5</v>
      </c>
      <c r="E2" s="31" t="s">
        <v>6</v>
      </c>
      <c r="F2" s="31" t="s">
        <v>7</v>
      </c>
      <c r="G2" s="31" t="s">
        <v>288</v>
      </c>
    </row>
    <row r="3" spans="1:16" x14ac:dyDescent="0.3">
      <c r="A3" s="59" t="s">
        <v>145</v>
      </c>
      <c r="B3" s="41">
        <f>Receipts_effects!C2</f>
        <v>3.9652290616160464E-23</v>
      </c>
      <c r="C3" s="41">
        <f>Receipts_effects!D2</f>
        <v>3.698110761875573E-13</v>
      </c>
      <c r="D3" s="41">
        <f>Receipts_effects!E2</f>
        <v>3.1559523463529095E-11</v>
      </c>
      <c r="E3" s="41">
        <f>Receipts_effects!F2</f>
        <v>4.5958690104185132E-11</v>
      </c>
      <c r="F3" s="41">
        <f>Receipts_effects!G2</f>
        <v>1.2168615040825402E-11</v>
      </c>
      <c r="G3" s="41">
        <f>Receipts_effects!H2</f>
        <v>1.2466968081641177E-11</v>
      </c>
    </row>
    <row r="4" spans="1:16" x14ac:dyDescent="0.3">
      <c r="A4" s="88" t="s">
        <v>146</v>
      </c>
      <c r="B4" s="89">
        <f t="shared" ref="B4:G4" si="0">B3-B30</f>
        <v>3.9652290616160464E-23</v>
      </c>
      <c r="C4" s="89">
        <f t="shared" si="0"/>
        <v>3.698110761875573E-13</v>
      </c>
      <c r="D4" s="89">
        <f t="shared" si="0"/>
        <v>0</v>
      </c>
      <c r="E4" s="89">
        <f t="shared" si="0"/>
        <v>1.1633585162495984E-11</v>
      </c>
      <c r="F4" s="89">
        <f t="shared" si="0"/>
        <v>1.2168615040825402E-11</v>
      </c>
      <c r="G4" s="89">
        <f t="shared" si="0"/>
        <v>1.2466968081641177E-11</v>
      </c>
    </row>
    <row r="5" spans="1:16" x14ac:dyDescent="0.3">
      <c r="A5" s="88" t="s">
        <v>147</v>
      </c>
      <c r="B5" s="89">
        <f t="shared" ref="B5:G5" si="1">B30</f>
        <v>0</v>
      </c>
      <c r="C5" s="89">
        <f t="shared" si="1"/>
        <v>0</v>
      </c>
      <c r="D5" s="89">
        <f t="shared" si="1"/>
        <v>3.1559523463529095E-11</v>
      </c>
      <c r="E5" s="89">
        <f t="shared" si="1"/>
        <v>3.4325104941689148E-11</v>
      </c>
      <c r="F5" s="89">
        <f t="shared" si="1"/>
        <v>0</v>
      </c>
      <c r="G5" s="89">
        <f t="shared" si="1"/>
        <v>0</v>
      </c>
    </row>
    <row r="7" spans="1:16" x14ac:dyDescent="0.3">
      <c r="A7" s="31" t="s">
        <v>19</v>
      </c>
      <c r="B7" s="31" t="s">
        <v>3</v>
      </c>
      <c r="C7" s="31" t="s">
        <v>4</v>
      </c>
      <c r="D7" s="31" t="s">
        <v>5</v>
      </c>
      <c r="E7" s="31" t="s">
        <v>6</v>
      </c>
      <c r="F7" s="31" t="s">
        <v>7</v>
      </c>
      <c r="G7" s="31" t="s">
        <v>288</v>
      </c>
      <c r="H7" s="59"/>
      <c r="I7" s="59"/>
      <c r="J7" s="59"/>
      <c r="K7" s="59"/>
      <c r="L7" s="59"/>
      <c r="M7" s="59"/>
      <c r="N7" s="59"/>
      <c r="O7" s="59"/>
      <c r="P7" s="59"/>
    </row>
    <row r="8" spans="1:16" x14ac:dyDescent="0.3">
      <c r="A8" s="34" t="s">
        <v>1</v>
      </c>
      <c r="B8" s="41">
        <f>SUMIF(Receipts_effects!$B$5:$B$60,$A8,Receipts_effects!C$5:C$60)</f>
        <v>0</v>
      </c>
      <c r="C8" s="41">
        <f>SUMIF(Receipts_effects!$B$5:$B$60,$A8,Receipts_effects!D$5:D$60)</f>
        <v>0</v>
      </c>
      <c r="D8" s="41">
        <f>SUMIF(Receipts_effects!$B$5:$B$60,$A8,Receipts_effects!E$5:E$60)</f>
        <v>0</v>
      </c>
      <c r="E8" s="41">
        <f>SUMIF(Receipts_effects!$B$5:$B$60,$A8,Receipts_effects!F$5:F$60)</f>
        <v>0</v>
      </c>
      <c r="F8" s="41">
        <f>SUMIF(Receipts_effects!$B$5:$B$60,$A8,Receipts_effects!G$5:G$60)</f>
        <v>0</v>
      </c>
      <c r="G8" s="41">
        <f>SUMIF(Receipts_effects!$B$5:$B$60,$A8,Receipts_effects!H$5:H$60)</f>
        <v>0</v>
      </c>
    </row>
    <row r="9" spans="1:16" x14ac:dyDescent="0.3">
      <c r="A9" s="34" t="s">
        <v>9</v>
      </c>
      <c r="B9" s="41">
        <f>SUMIF(Receipts_effects!$B$5:$B$60,$A9,Receipts_effects!C$5:C$60)</f>
        <v>0</v>
      </c>
      <c r="C9" s="41">
        <f>SUMIF(Receipts_effects!$B$5:$B$60,$A9,Receipts_effects!D$5:D$60)</f>
        <v>0</v>
      </c>
      <c r="D9" s="41">
        <f>SUMIF(Receipts_effects!$B$5:$B$60,$A9,Receipts_effects!E$5:E$60)</f>
        <v>0</v>
      </c>
      <c r="E9" s="41">
        <f>SUMIF(Receipts_effects!$B$5:$B$60,$A9,Receipts_effects!F$5:F$60)</f>
        <v>0</v>
      </c>
      <c r="F9" s="41">
        <f>SUMIF(Receipts_effects!$B$5:$B$60,$A9,Receipts_effects!G$5:G$60)</f>
        <v>0</v>
      </c>
      <c r="G9" s="41">
        <f>SUMIF(Receipts_effects!$B$5:$B$60,$A9,Receipts_effects!H$5:H$60)</f>
        <v>0</v>
      </c>
    </row>
    <row r="10" spans="1:16" x14ac:dyDescent="0.3">
      <c r="A10" s="34" t="s">
        <v>2</v>
      </c>
      <c r="B10" s="41">
        <f>SUMIF(Receipts_effects!$B$5:$B$60,$A10,Receipts_effects!C$5:C$60)</f>
        <v>0</v>
      </c>
      <c r="C10" s="41">
        <f>SUMIF(Receipts_effects!$B$5:$B$60,$A10,Receipts_effects!D$5:D$60)</f>
        <v>0</v>
      </c>
      <c r="D10" s="41">
        <f>SUMIF(Receipts_effects!$B$5:$B$60,$A10,Receipts_effects!E$5:E$60)</f>
        <v>0</v>
      </c>
      <c r="E10" s="41">
        <f>SUMIF(Receipts_effects!$B$5:$B$60,$A10,Receipts_effects!F$5:F$60)</f>
        <v>0</v>
      </c>
      <c r="F10" s="41">
        <f>SUMIF(Receipts_effects!$B$5:$B$60,$A10,Receipts_effects!G$5:G$60)</f>
        <v>0</v>
      </c>
      <c r="G10" s="41">
        <f>SUMIF(Receipts_effects!$B$5:$B$60,$A10,Receipts_effects!H$5:H$60)</f>
        <v>0</v>
      </c>
    </row>
    <row r="11" spans="1:16" x14ac:dyDescent="0.3">
      <c r="A11" s="34" t="s">
        <v>12</v>
      </c>
      <c r="B11" s="41">
        <f>SUMIF(Receipts_effects!$B$5:$B$60,$A11,Receipts_effects!C$5:C$60)</f>
        <v>0</v>
      </c>
      <c r="C11" s="41">
        <f>SUMIF(Receipts_effects!$B$5:$B$60,$A11,Receipts_effects!D$5:D$60)</f>
        <v>0</v>
      </c>
      <c r="D11" s="41">
        <f>SUMIF(Receipts_effects!$B$5:$B$60,$A11,Receipts_effects!E$5:E$60)</f>
        <v>0</v>
      </c>
      <c r="E11" s="41">
        <f>SUMIF(Receipts_effects!$B$5:$B$60,$A11,Receipts_effects!F$5:F$60)</f>
        <v>0</v>
      </c>
      <c r="F11" s="41">
        <f>SUMIF(Receipts_effects!$B$5:$B$60,$A11,Receipts_effects!G$5:G$60)</f>
        <v>0</v>
      </c>
      <c r="G11" s="41">
        <f>SUMIF(Receipts_effects!$B$5:$B$60,$A11,Receipts_effects!H$5:H$60)</f>
        <v>0</v>
      </c>
    </row>
    <row r="12" spans="1:16" x14ac:dyDescent="0.3">
      <c r="A12" s="34" t="s">
        <v>17</v>
      </c>
      <c r="B12" s="41">
        <f>SUMIF(Receipts_effects!$B$5:$B$60,$A12,Receipts_effects!C$5:C$60)</f>
        <v>0</v>
      </c>
      <c r="C12" s="41">
        <f>SUMIF(Receipts_effects!$B$5:$B$60,$A12,Receipts_effects!D$5:D$60)</f>
        <v>0</v>
      </c>
      <c r="D12" s="41">
        <f>SUMIF(Receipts_effects!$B$5:$B$60,$A12,Receipts_effects!E$5:E$60)</f>
        <v>0</v>
      </c>
      <c r="E12" s="41">
        <f>SUMIF(Receipts_effects!$B$5:$B$60,$A12,Receipts_effects!F$5:F$60)</f>
        <v>0</v>
      </c>
      <c r="F12" s="41">
        <f>SUMIF(Receipts_effects!$B$5:$B$60,$A12,Receipts_effects!G$5:G$60)</f>
        <v>0</v>
      </c>
      <c r="G12" s="41">
        <f>SUMIF(Receipts_effects!$B$5:$B$60,$A12,Receipts_effects!H$5:H$60)</f>
        <v>0</v>
      </c>
    </row>
    <row r="13" spans="1:16" x14ac:dyDescent="0.3">
      <c r="A13" s="34" t="s">
        <v>31</v>
      </c>
      <c r="B13" s="41">
        <f>SUMIF(Receipts_effects!$B$5:$B$60,$A13,Receipts_effects!C$5:C$60)</f>
        <v>0</v>
      </c>
      <c r="C13" s="41">
        <f>SUMIF(Receipts_effects!$B$5:$B$60,$A13,Receipts_effects!D$5:D$60)</f>
        <v>0</v>
      </c>
      <c r="D13" s="41">
        <f>SUMIF(Receipts_effects!$B$5:$B$60,$A13,Receipts_effects!E$5:E$60)</f>
        <v>0</v>
      </c>
      <c r="E13" s="41">
        <f>SUMIF(Receipts_effects!$B$5:$B$60,$A13,Receipts_effects!F$5:F$60)</f>
        <v>0</v>
      </c>
      <c r="F13" s="41">
        <f>SUMIF(Receipts_effects!$B$5:$B$60,$A13,Receipts_effects!G$5:G$60)</f>
        <v>0</v>
      </c>
      <c r="G13" s="41">
        <f>SUMIF(Receipts_effects!$B$5:$B$60,$A13,Receipts_effects!H$5:H$60)</f>
        <v>0</v>
      </c>
    </row>
    <row r="14" spans="1:16" x14ac:dyDescent="0.3">
      <c r="A14" s="34" t="s">
        <v>14</v>
      </c>
      <c r="B14" s="41">
        <f>SUMIF(Receipts_effects!$B$5:$B$60,$A14,Receipts_effects!C$5:C$60)</f>
        <v>0</v>
      </c>
      <c r="C14" s="41">
        <f>SUMIF(Receipts_effects!$B$5:$B$60,$A14,Receipts_effects!D$5:D$60)</f>
        <v>3.4574887157650944E-13</v>
      </c>
      <c r="D14" s="41">
        <f>SUMIF(Receipts_effects!$B$5:$B$60,$A14,Receipts_effects!E$5:E$60)</f>
        <v>0</v>
      </c>
      <c r="E14" s="41">
        <f>SUMIF(Receipts_effects!$B$5:$B$60,$A14,Receipts_effects!F$5:F$60)</f>
        <v>2.8461717875075412E-12</v>
      </c>
      <c r="F14" s="41">
        <f>SUMIF(Receipts_effects!$B$5:$B$60,$A14,Receipts_effects!G$5:G$60)</f>
        <v>2.9967345316219189E-12</v>
      </c>
      <c r="G14" s="41">
        <f>SUMIF(Receipts_effects!$B$5:$B$60,$A14,Receipts_effects!H$5:H$60)</f>
        <v>3.1385752699033782E-12</v>
      </c>
    </row>
    <row r="15" spans="1:16" x14ac:dyDescent="0.3">
      <c r="A15" s="34" t="s">
        <v>53</v>
      </c>
      <c r="B15" s="41">
        <f>SUMIF(Receipts_effects!$B$5:$B$60,$A15,Receipts_effects!C$5:C$60)</f>
        <v>0</v>
      </c>
      <c r="C15" s="41">
        <f>SUMIF(Receipts_effects!$B$5:$B$60,$A15,Receipts_effects!D$5:D$60)</f>
        <v>2.4062204769865369E-14</v>
      </c>
      <c r="D15" s="41">
        <f>SUMIF(Receipts_effects!$B$5:$B$60,$A15,Receipts_effects!E$5:E$60)</f>
        <v>0</v>
      </c>
      <c r="E15" s="41">
        <f>SUMIF(Receipts_effects!$B$5:$B$60,$A15,Receipts_effects!F$5:F$60)</f>
        <v>3.4890790830300349E-13</v>
      </c>
      <c r="F15" s="41">
        <f>SUMIF(Receipts_effects!$B$5:$B$60,$A15,Receipts_effects!G$5:G$60)</f>
        <v>3.7483023072390572E-13</v>
      </c>
      <c r="G15" s="41">
        <f>SUMIF(Receipts_effects!$B$5:$B$60,$A15,Receipts_effects!H$5:H$60)</f>
        <v>4.016207549942856E-13</v>
      </c>
    </row>
    <row r="16" spans="1:16" x14ac:dyDescent="0.3">
      <c r="A16" s="34" t="s">
        <v>15</v>
      </c>
      <c r="B16" s="41">
        <f>SUMIF(Receipts_effects!$B$5:$B$60,$A16,Receipts_effects!C$5:C$60)</f>
        <v>3.9652290616160464E-23</v>
      </c>
      <c r="C16" s="41">
        <f>SUMIF(Receipts_effects!$B$5:$B$60,$A16,Receipts_effects!D$5:D$60)</f>
        <v>-1.5881754007275598E-22</v>
      </c>
      <c r="D16" s="41">
        <f>SUMIF(Receipts_effects!$B$5:$B$60,$A16,Receipts_effects!E$5:E$60)</f>
        <v>0</v>
      </c>
      <c r="E16" s="41">
        <f>SUMIF(Receipts_effects!$B$5:$B$60,$A16,Receipts_effects!F$5:F$60)</f>
        <v>6.189295851315562E-12</v>
      </c>
      <c r="F16" s="41">
        <f>SUMIF(Receipts_effects!$B$5:$B$60,$A16,Receipts_effects!G$5:G$60)</f>
        <v>6.3002288119274345E-12</v>
      </c>
      <c r="G16" s="41">
        <f>SUMIF(Receipts_effects!$B$5:$B$60,$A16,Receipts_effects!H$5:H$60)</f>
        <v>6.3594051860700187E-12</v>
      </c>
    </row>
    <row r="17" spans="1:7" x14ac:dyDescent="0.3">
      <c r="A17" s="34" t="s">
        <v>21</v>
      </c>
      <c r="B17" s="41">
        <f>SUMIF(Receipts_effects!$B$5:$B$60,$A17,Receipts_effects!C$5:C$60)</f>
        <v>0</v>
      </c>
      <c r="C17" s="41">
        <f>SUMIF(Receipts_effects!$B$5:$B$60,$A17,Receipts_effects!D$5:D$60)</f>
        <v>0</v>
      </c>
      <c r="D17" s="41">
        <f>SUMIF(Receipts_effects!$B$5:$B$60,$A17,Receipts_effects!E$5:E$60)</f>
        <v>0</v>
      </c>
      <c r="E17" s="41">
        <f>SUMIF(Receipts_effects!$B$5:$B$60,$A17,Receipts_effects!F$5:F$60)</f>
        <v>6.8914335983454705E-13</v>
      </c>
      <c r="F17" s="41">
        <f>SUMIF(Receipts_effects!$B$5:$B$60,$A17,Receipts_effects!G$5:G$60)</f>
        <v>7.1898418570384922E-13</v>
      </c>
      <c r="G17" s="41">
        <f>SUMIF(Receipts_effects!$B$5:$B$60,$A17,Receipts_effects!H$5:H$60)</f>
        <v>7.5158507382295846E-13</v>
      </c>
    </row>
    <row r="18" spans="1:7" x14ac:dyDescent="0.3">
      <c r="A18" s="34" t="s">
        <v>24</v>
      </c>
      <c r="B18" s="41">
        <f>SUMIF(Receipts_effects!$B$5:$B$60,$A18,Receipts_effects!C$5:C$60)</f>
        <v>0</v>
      </c>
      <c r="C18" s="41">
        <f>SUMIF(Receipts_effects!$B$5:$B$60,$A18,Receipts_effects!D$5:D$60)</f>
        <v>0</v>
      </c>
      <c r="D18" s="41">
        <f>SUMIF(Receipts_effects!$B$5:$B$60,$A18,Receipts_effects!E$5:E$60)</f>
        <v>0</v>
      </c>
      <c r="E18" s="41">
        <f>SUMIF(Receipts_effects!$B$5:$B$60,$A18,Receipts_effects!F$5:F$60)</f>
        <v>0</v>
      </c>
      <c r="F18" s="41">
        <f>SUMIF(Receipts_effects!$B$5:$B$60,$A18,Receipts_effects!G$5:G$60)</f>
        <v>0</v>
      </c>
      <c r="G18" s="41">
        <f>SUMIF(Receipts_effects!$B$5:$B$60,$A18,Receipts_effects!H$5:H$60)</f>
        <v>0</v>
      </c>
    </row>
    <row r="19" spans="1:7" x14ac:dyDescent="0.3">
      <c r="A19" s="34" t="s">
        <v>26</v>
      </c>
      <c r="B19" s="41">
        <f>SUMIF(Receipts_effects!$B$5:$B$60,$A19,Receipts_effects!C$5:C$60)</f>
        <v>0</v>
      </c>
      <c r="C19" s="41">
        <f>SUMIF(Receipts_effects!$B$5:$B$60,$A19,Receipts_effects!D$5:D$60)</f>
        <v>0</v>
      </c>
      <c r="D19" s="41">
        <f>SUMIF(Receipts_effects!$B$5:$B$60,$A19,Receipts_effects!E$5:E$60)</f>
        <v>0</v>
      </c>
      <c r="E19" s="41">
        <f>SUMIF(Receipts_effects!$B$5:$B$60,$A19,Receipts_effects!F$5:F$60)</f>
        <v>0</v>
      </c>
      <c r="F19" s="41">
        <f>SUMIF(Receipts_effects!$B$5:$B$60,$A19,Receipts_effects!G$5:G$60)</f>
        <v>0</v>
      </c>
      <c r="G19" s="41">
        <f>SUMIF(Receipts_effects!$B$5:$B$60,$A19,Receipts_effects!H$5:H$60)</f>
        <v>0</v>
      </c>
    </row>
    <row r="20" spans="1:7" x14ac:dyDescent="0.3">
      <c r="A20" s="34" t="s">
        <v>25</v>
      </c>
      <c r="B20" s="41">
        <f>SUMIF(Receipts_effects!$B$5:$B$60,$A20,Receipts_effects!C$5:C$60)</f>
        <v>0</v>
      </c>
      <c r="C20" s="41">
        <f>SUMIF(Receipts_effects!$B$5:$B$60,$A20,Receipts_effects!D$5:D$60)</f>
        <v>0</v>
      </c>
      <c r="D20" s="41">
        <f>SUMIF(Receipts_effects!$B$5:$B$60,$A20,Receipts_effects!E$5:E$60)</f>
        <v>0</v>
      </c>
      <c r="E20" s="41">
        <f>SUMIF(Receipts_effects!$B$5:$B$60,$A20,Receipts_effects!F$5:F$60)</f>
        <v>0</v>
      </c>
      <c r="F20" s="41">
        <f>SUMIF(Receipts_effects!$B$5:$B$60,$A20,Receipts_effects!G$5:G$60)</f>
        <v>0</v>
      </c>
      <c r="G20" s="41">
        <f>SUMIF(Receipts_effects!$B$5:$B$60,$A20,Receipts_effects!H$5:H$60)</f>
        <v>0</v>
      </c>
    </row>
    <row r="21" spans="1:7" x14ac:dyDescent="0.3">
      <c r="A21" s="34" t="s">
        <v>27</v>
      </c>
      <c r="B21" s="41">
        <f>SUMIF(Receipts_effects!$B$5:$B$60,$A21,Receipts_effects!C$5:C$60)</f>
        <v>0</v>
      </c>
      <c r="C21" s="41">
        <f>SUMIF(Receipts_effects!$B$5:$B$60,$A21,Receipts_effects!D$5:D$60)</f>
        <v>0</v>
      </c>
      <c r="D21" s="41">
        <f>SUMIF(Receipts_effects!$B$5:$B$60,$A21,Receipts_effects!E$5:E$60)</f>
        <v>0</v>
      </c>
      <c r="E21" s="41">
        <f>SUMIF(Receipts_effects!$B$5:$B$60,$A21,Receipts_effects!F$5:F$60)</f>
        <v>0</v>
      </c>
      <c r="F21" s="41">
        <f>SUMIF(Receipts_effects!$B$5:$B$60,$A21,Receipts_effects!G$5:G$60)</f>
        <v>0</v>
      </c>
      <c r="G21" s="41">
        <f>SUMIF(Receipts_effects!$B$5:$B$60,$A21,Receipts_effects!H$5:H$60)</f>
        <v>0</v>
      </c>
    </row>
    <row r="22" spans="1:7" x14ac:dyDescent="0.3">
      <c r="A22" s="34" t="s">
        <v>46</v>
      </c>
      <c r="B22" s="41">
        <f>SUMIF(Receipts_effects!$B$5:$B$60,$A22,Receipts_effects!C$5:C$60)</f>
        <v>0</v>
      </c>
      <c r="C22" s="41">
        <f>SUMIF(Receipts_effects!$B$5:$B$60,$A22,Receipts_effects!D$5:D$60)</f>
        <v>0</v>
      </c>
      <c r="D22" s="41">
        <f>SUMIF(Receipts_effects!$B$5:$B$60,$A22,Receipts_effects!E$5:E$60)</f>
        <v>0</v>
      </c>
      <c r="E22" s="41">
        <f>SUMIF(Receipts_effects!$B$5:$B$60,$A22,Receipts_effects!F$5:F$60)</f>
        <v>0</v>
      </c>
      <c r="F22" s="41">
        <f>SUMIF(Receipts_effects!$B$5:$B$60,$A22,Receipts_effects!G$5:G$60)</f>
        <v>0</v>
      </c>
      <c r="G22" s="41">
        <f>SUMIF(Receipts_effects!$B$5:$B$60,$A22,Receipts_effects!H$5:H$60)</f>
        <v>0</v>
      </c>
    </row>
    <row r="23" spans="1:7" x14ac:dyDescent="0.3">
      <c r="A23" s="34" t="s">
        <v>47</v>
      </c>
      <c r="B23" s="41">
        <f>SUMIF(Receipts_effects!$B$5:$B$60,$A23,Receipts_effects!C$5:C$60)</f>
        <v>0</v>
      </c>
      <c r="C23" s="41">
        <f>SUMIF(Receipts_effects!$B$5:$B$60,$A23,Receipts_effects!D$5:D$60)</f>
        <v>0</v>
      </c>
      <c r="D23" s="41">
        <f>SUMIF(Receipts_effects!$B$5:$B$60,$A23,Receipts_effects!E$5:E$60)</f>
        <v>0</v>
      </c>
      <c r="E23" s="41">
        <f>SUMIF(Receipts_effects!$B$5:$B$60,$A23,Receipts_effects!F$5:F$60)</f>
        <v>0</v>
      </c>
      <c r="F23" s="41">
        <f>SUMIF(Receipts_effects!$B$5:$B$60,$A23,Receipts_effects!G$5:G$60)</f>
        <v>0</v>
      </c>
      <c r="G23" s="41">
        <f>SUMIF(Receipts_effects!$B$5:$B$60,$A23,Receipts_effects!H$5:H$60)</f>
        <v>0</v>
      </c>
    </row>
    <row r="24" spans="1:7" x14ac:dyDescent="0.3">
      <c r="A24" s="34" t="s">
        <v>54</v>
      </c>
      <c r="B24" s="41">
        <f>SUMIF(Receipts_effects!$B$5:$B$60,$A24,Receipts_effects!C$5:C$60)</f>
        <v>0</v>
      </c>
      <c r="C24" s="41">
        <f>SUMIF(Receipts_effects!$B$5:$B$60,$A24,Receipts_effects!D$5:D$60)</f>
        <v>0</v>
      </c>
      <c r="D24" s="41">
        <f>SUMIF(Receipts_effects!$B$5:$B$60,$A24,Receipts_effects!E$5:E$60)</f>
        <v>0</v>
      </c>
      <c r="E24" s="41">
        <f>SUMIF(Receipts_effects!$B$5:$B$60,$A24,Receipts_effects!F$5:F$60)</f>
        <v>1.3822638673510738E-12</v>
      </c>
      <c r="F24" s="41">
        <f>SUMIF(Receipts_effects!$B$5:$B$60,$A24,Receipts_effects!G$5:G$60)</f>
        <v>1.3899869169340884E-12</v>
      </c>
      <c r="G24" s="41">
        <f>SUMIF(Receipts_effects!$B$5:$B$60,$A24,Receipts_effects!H$5:H$60)</f>
        <v>1.4093025032226241E-12</v>
      </c>
    </row>
    <row r="25" spans="1:7" x14ac:dyDescent="0.3">
      <c r="A25" s="34" t="s">
        <v>256</v>
      </c>
      <c r="B25" s="41">
        <f>SUMIF(Receipts_effects!$B$5:$B$60,$A25,Receipts_effects!C$5:C$60)</f>
        <v>0</v>
      </c>
      <c r="C25" s="41">
        <f>SUMIF(Receipts_effects!$B$5:$B$60,$A25,Receipts_effects!D$5:D$60)</f>
        <v>0</v>
      </c>
      <c r="D25" s="41">
        <f>SUMIF(Receipts_effects!$B$5:$B$60,$A25,Receipts_effects!E$5:E$60)</f>
        <v>0</v>
      </c>
      <c r="E25" s="41">
        <f>SUMIF(Receipts_effects!$B$5:$B$60,$A25,Receipts_effects!F$5:F$60)</f>
        <v>0</v>
      </c>
      <c r="F25" s="41">
        <f>SUMIF(Receipts_effects!$B$5:$B$60,$A25,Receipts_effects!G$5:G$60)</f>
        <v>0</v>
      </c>
      <c r="G25" s="41">
        <f>SUMIF(Receipts_effects!$B$5:$B$60,$A25,Receipts_effects!H$5:H$60)</f>
        <v>0</v>
      </c>
    </row>
    <row r="26" spans="1:7" x14ac:dyDescent="0.3">
      <c r="A26" s="34" t="s">
        <v>248</v>
      </c>
      <c r="B26" s="41">
        <f>SUMIF(Receipts_effects!$B$5:$B$60,$A26,Receipts_effects!C$5:C$60)</f>
        <v>0</v>
      </c>
      <c r="C26" s="41">
        <f>SUMIF(Receipts_effects!$B$5:$B$60,$A26,Receipts_effects!D$5:D$60)</f>
        <v>0</v>
      </c>
      <c r="D26" s="41">
        <f>SUMIF(Receipts_effects!$B$5:$B$60,$A26,Receipts_effects!E$5:E$60)</f>
        <v>0</v>
      </c>
      <c r="E26" s="41">
        <f>SUMIF(Receipts_effects!$B$5:$B$60,$A26,Receipts_effects!F$5:F$60)</f>
        <v>0</v>
      </c>
      <c r="F26" s="41">
        <f>SUMIF(Receipts_effects!$B$5:$B$60,$A26,Receipts_effects!G$5:G$60)</f>
        <v>0</v>
      </c>
      <c r="G26" s="41">
        <f>SUMIF(Receipts_effects!$B$5:$B$60,$A26,Receipts_effects!H$5:H$60)</f>
        <v>0</v>
      </c>
    </row>
    <row r="27" spans="1:7" x14ac:dyDescent="0.3">
      <c r="A27" s="34" t="s">
        <v>258</v>
      </c>
      <c r="B27" s="41">
        <f>SUMIF(Receipts_effects!$B$5:$B$60,$A27,Receipts_effects!C$5:C$60)</f>
        <v>0</v>
      </c>
      <c r="C27" s="41">
        <f>SUMIF(Receipts_effects!$B$5:$B$60,$A27,Receipts_effects!D$5:D$60)</f>
        <v>0</v>
      </c>
      <c r="D27" s="41">
        <f>SUMIF(Receipts_effects!$B$5:$B$60,$A27,Receipts_effects!E$5:E$60)</f>
        <v>0</v>
      </c>
      <c r="E27" s="41">
        <f>SUMIF(Receipts_effects!$B$5:$B$60,$A27,Receipts_effects!F$5:F$60)</f>
        <v>0</v>
      </c>
      <c r="F27" s="41">
        <f>SUMIF(Receipts_effects!$B$5:$B$60,$A27,Receipts_effects!G$5:G$60)</f>
        <v>0</v>
      </c>
      <c r="G27" s="41">
        <f>SUMIF(Receipts_effects!$B$5:$B$60,$A27,Receipts_effects!H$5:H$60)</f>
        <v>0</v>
      </c>
    </row>
    <row r="28" spans="1:7" x14ac:dyDescent="0.3">
      <c r="A28" s="34" t="s">
        <v>55</v>
      </c>
      <c r="B28" s="41">
        <f>SUMIF(Receipts_effects!$B$5:$B$60,$A28,Receipts_effects!C$5:C$60)</f>
        <v>0</v>
      </c>
      <c r="C28" s="41">
        <f>SUMIF(Receipts_effects!$B$5:$B$60,$A28,Receipts_effects!D$5:D$60)</f>
        <v>0</v>
      </c>
      <c r="D28" s="41">
        <f>SUMIF(Receipts_effects!$B$5:$B$60,$A28,Receipts_effects!E$5:E$60)</f>
        <v>0</v>
      </c>
      <c r="E28" s="41">
        <f>SUMIF(Receipts_effects!$B$5:$B$60,$A28,Receipts_effects!F$5:F$60)</f>
        <v>1.7780238818425919E-13</v>
      </c>
      <c r="F28" s="41">
        <f>SUMIF(Receipts_effects!$B$5:$B$60,$A28,Receipts_effects!G$5:G$60)</f>
        <v>3.8785036391420502E-13</v>
      </c>
      <c r="G28" s="41">
        <f>SUMIF(Receipts_effects!$B$5:$B$60,$A28,Receipts_effects!H$5:H$60)</f>
        <v>4.064792936279122E-13</v>
      </c>
    </row>
    <row r="29" spans="1:7" x14ac:dyDescent="0.3">
      <c r="A29" s="66" t="s">
        <v>151</v>
      </c>
      <c r="B29" s="87">
        <f>SUMIF(Receipts_effects!$B$5:$B$60,$A29,Receipts_effects!C$5:C$60)</f>
        <v>0</v>
      </c>
      <c r="C29" s="87">
        <f>SUMIF(Receipts_effects!$B$5:$B$60,$A29,Receipts_effects!D$5:D$60)</f>
        <v>0</v>
      </c>
      <c r="D29" s="87">
        <f>SUMIF(Receipts_effects!$B$5:$B$60,$A29,Receipts_effects!E$5:E$60)</f>
        <v>0</v>
      </c>
      <c r="E29" s="87">
        <f>SUMIF(Receipts_effects!$B$5:$B$60,$A29,Receipts_effects!F$5:F$60)</f>
        <v>0</v>
      </c>
      <c r="F29" s="87">
        <f>SUMIF(Receipts_effects!$B$5:$B$60,$A29,Receipts_effects!G$5:G$60)</f>
        <v>0</v>
      </c>
      <c r="G29" s="87">
        <f>SUMIF(Receipts_effects!$B$5:$B$60,$A29,Receipts_effects!H$5:H$60)</f>
        <v>0</v>
      </c>
    </row>
    <row r="30" spans="1:7" x14ac:dyDescent="0.3">
      <c r="A30" s="34" t="s">
        <v>61</v>
      </c>
      <c r="B30" s="41">
        <f>SUMIF(Receipts_effects!$B$5:$B$60,$A30,Receipts_effects!C$5:C$60)</f>
        <v>0</v>
      </c>
      <c r="C30" s="41">
        <f>SUMIF(Receipts_effects!$B$5:$B$60,$A30,Receipts_effects!D$5:D$60)</f>
        <v>0</v>
      </c>
      <c r="D30" s="41">
        <f>SUMIF(Receipts_effects!$B$5:$B$60,$A30,Receipts_effects!E$5:E$60)</f>
        <v>3.1559523463529095E-11</v>
      </c>
      <c r="E30" s="41">
        <f>SUMIF(Receipts_effects!$B$5:$B$60,$A30,Receipts_effects!F$5:F$60)</f>
        <v>3.4325104941689148E-11</v>
      </c>
      <c r="F30" s="41">
        <f>SUMIF(Receipts_effects!$B$5:$B$60,$A30,Receipts_effects!G$5:G$60)</f>
        <v>0</v>
      </c>
      <c r="G30" s="41">
        <f>SUMIF(Receipts_effects!$B$5:$B$60,$A30,Receipts_effects!H$5:H$60)</f>
        <v>0</v>
      </c>
    </row>
    <row r="31" spans="1:7" x14ac:dyDescent="0.3">
      <c r="A31" s="34" t="s">
        <v>149</v>
      </c>
      <c r="B31" s="41">
        <f>SUMIF(Receipts_effects!$B$5:$B$60,$A31,Receipts_effects!C$5:C$60)</f>
        <v>0</v>
      </c>
      <c r="C31" s="41">
        <f>SUMIF(Receipts_effects!$B$5:$B$60,$A31,Receipts_effects!D$5:D$60)</f>
        <v>0</v>
      </c>
      <c r="D31" s="41">
        <f>SUMIF(Receipts_effects!$B$5:$B$60,$A31,Receipts_effects!E$5:E$60)</f>
        <v>0</v>
      </c>
      <c r="E31" s="41">
        <f>SUMIF(Receipts_effects!$B$5:$B$60,$A31,Receipts_effects!F$5:F$60)</f>
        <v>0</v>
      </c>
      <c r="F31" s="41">
        <f>SUMIF(Receipts_effects!$B$5:$B$60,$A31,Receipts_effects!G$5:G$60)</f>
        <v>0</v>
      </c>
      <c r="G31" s="41">
        <f>SUMIF(Receipts_effects!$B$5:$B$60,$A31,Receipts_effects!H$5:H$60)</f>
        <v>0</v>
      </c>
    </row>
    <row r="32" spans="1:7" x14ac:dyDescent="0.3">
      <c r="B32" s="41"/>
      <c r="C32" s="41"/>
      <c r="D32" s="41"/>
      <c r="E32" s="41"/>
      <c r="F32" s="41"/>
    </row>
    <row r="33" spans="2:6" x14ac:dyDescent="0.3">
      <c r="B33" s="41"/>
      <c r="C33" s="41"/>
      <c r="D33" s="41"/>
      <c r="E33" s="41"/>
      <c r="F33" s="41"/>
    </row>
    <row r="34" spans="2:6" x14ac:dyDescent="0.3">
      <c r="B34" s="41"/>
      <c r="C34" s="41"/>
      <c r="D34" s="41"/>
      <c r="E34" s="41"/>
      <c r="F34" s="41"/>
    </row>
    <row r="35" spans="2:6" x14ac:dyDescent="0.3">
      <c r="B35" s="41"/>
      <c r="C35" s="41"/>
      <c r="D35" s="41"/>
      <c r="E35" s="41"/>
      <c r="F35" s="41"/>
    </row>
    <row r="36" spans="2:6" x14ac:dyDescent="0.3">
      <c r="B36" s="41"/>
      <c r="C36" s="41"/>
      <c r="D36" s="41"/>
      <c r="E36" s="41"/>
      <c r="F36" s="41"/>
    </row>
    <row r="37" spans="2:6" x14ac:dyDescent="0.3">
      <c r="B37" s="41"/>
      <c r="C37" s="41"/>
      <c r="D37" s="41"/>
      <c r="E37" s="41"/>
      <c r="F37" s="41"/>
    </row>
    <row r="38" spans="2:6" x14ac:dyDescent="0.3">
      <c r="B38" s="41"/>
      <c r="C38" s="41"/>
      <c r="D38" s="41"/>
      <c r="E38" s="41"/>
      <c r="F38" s="41"/>
    </row>
    <row r="39" spans="2:6" x14ac:dyDescent="0.3">
      <c r="B39" s="41"/>
      <c r="C39" s="41"/>
      <c r="D39" s="41"/>
      <c r="E39" s="41"/>
      <c r="F39" s="41"/>
    </row>
    <row r="40" spans="2:6" x14ac:dyDescent="0.3">
      <c r="B40" s="41"/>
      <c r="C40" s="41"/>
      <c r="D40" s="41"/>
      <c r="E40" s="41"/>
      <c r="F40" s="41"/>
    </row>
    <row r="41" spans="2:6" x14ac:dyDescent="0.3">
      <c r="B41" s="41"/>
      <c r="C41" s="41"/>
      <c r="D41" s="41"/>
      <c r="E41" s="41"/>
      <c r="F41" s="41"/>
    </row>
    <row r="42" spans="2:6" x14ac:dyDescent="0.3">
      <c r="B42" s="41"/>
      <c r="C42" s="41"/>
      <c r="D42" s="41"/>
      <c r="E42" s="41"/>
      <c r="F42" s="41"/>
    </row>
    <row r="43" spans="2:6" x14ac:dyDescent="0.3">
      <c r="B43" s="41"/>
      <c r="C43" s="41"/>
      <c r="D43" s="41"/>
      <c r="E43" s="41"/>
      <c r="F43" s="41"/>
    </row>
    <row r="44" spans="2:6" x14ac:dyDescent="0.3">
      <c r="B44" s="41"/>
      <c r="C44" s="41"/>
      <c r="D44" s="41"/>
      <c r="E44" s="41"/>
      <c r="F44" s="41"/>
    </row>
    <row r="45" spans="2:6" x14ac:dyDescent="0.3">
      <c r="B45" s="41"/>
      <c r="C45" s="41"/>
      <c r="D45" s="41"/>
      <c r="E45" s="41"/>
      <c r="F45" s="41"/>
    </row>
    <row r="46" spans="2:6" x14ac:dyDescent="0.3">
      <c r="B46" s="41"/>
      <c r="C46" s="41"/>
      <c r="D46" s="41"/>
      <c r="E46" s="41"/>
      <c r="F46" s="41"/>
    </row>
    <row r="47" spans="2:6" x14ac:dyDescent="0.3">
      <c r="B47" s="41"/>
      <c r="C47" s="41"/>
      <c r="D47" s="41"/>
      <c r="E47" s="41"/>
      <c r="F47" s="41"/>
    </row>
    <row r="48" spans="2:6" x14ac:dyDescent="0.3">
      <c r="B48" s="41"/>
      <c r="C48" s="41"/>
      <c r="D48" s="41"/>
      <c r="E48" s="41"/>
      <c r="F48" s="41"/>
    </row>
    <row r="49" spans="2:6" x14ac:dyDescent="0.3">
      <c r="B49" s="41"/>
      <c r="C49" s="41"/>
      <c r="D49" s="41"/>
      <c r="E49" s="41"/>
      <c r="F49" s="41"/>
    </row>
    <row r="50" spans="2:6" x14ac:dyDescent="0.3">
      <c r="B50" s="41"/>
      <c r="C50" s="41"/>
      <c r="D50" s="41"/>
      <c r="E50" s="41"/>
      <c r="F50" s="41"/>
    </row>
    <row r="51" spans="2:6" x14ac:dyDescent="0.3">
      <c r="B51" s="41"/>
      <c r="C51" s="41"/>
      <c r="D51" s="41"/>
      <c r="E51" s="41"/>
      <c r="F51" s="41"/>
    </row>
  </sheetData>
  <phoneticPr fontId="26" type="noConversion"/>
  <hyperlinks>
    <hyperlink ref="A1" location="Notes!A1" display="Back to contents" xr:uid="{CFC95316-0387-46E2-A610-5D85B9F52A39}"/>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F52A33-25F9-4840-8E20-D7278A10C44A}">
  <dimension ref="A1:P50"/>
  <sheetViews>
    <sheetView showGridLines="0" zoomScaleNormal="100" workbookViewId="0">
      <pane xSplit="1" ySplit="6" topLeftCell="B7" activePane="bottomRight" state="frozen"/>
      <selection pane="topRight"/>
      <selection pane="bottomLeft"/>
      <selection pane="bottomRight"/>
    </sheetView>
  </sheetViews>
  <sheetFormatPr defaultColWidth="8.81640625" defaultRowHeight="12" x14ac:dyDescent="0.3"/>
  <cols>
    <col min="1" max="1" width="32.26953125" style="34" bestFit="1" customWidth="1"/>
    <col min="2" max="16384" width="8.81640625" style="34"/>
  </cols>
  <sheetData>
    <row r="1" spans="1:16" x14ac:dyDescent="0.3">
      <c r="A1" s="1" t="s">
        <v>205</v>
      </c>
    </row>
    <row r="2" spans="1:16" x14ac:dyDescent="0.3">
      <c r="A2" s="31" t="s">
        <v>280</v>
      </c>
      <c r="B2" s="31" t="s">
        <v>3</v>
      </c>
      <c r="C2" s="31" t="s">
        <v>4</v>
      </c>
      <c r="D2" s="31" t="s">
        <v>5</v>
      </c>
      <c r="E2" s="31" t="s">
        <v>6</v>
      </c>
      <c r="F2" s="31" t="s">
        <v>7</v>
      </c>
      <c r="G2" s="31" t="s">
        <v>288</v>
      </c>
    </row>
    <row r="3" spans="1:16" x14ac:dyDescent="0.3">
      <c r="A3" s="59" t="s">
        <v>145</v>
      </c>
      <c r="B3" s="41">
        <f>Receipts_effects!C2</f>
        <v>3.9652290616160464E-23</v>
      </c>
      <c r="C3" s="41">
        <f>Receipts_effects!D2</f>
        <v>3.698110761875573E-13</v>
      </c>
      <c r="D3" s="41">
        <f>Receipts_effects!E2</f>
        <v>3.1559523463529095E-11</v>
      </c>
      <c r="E3" s="41">
        <f>Receipts_effects!F2</f>
        <v>4.5958690104185132E-11</v>
      </c>
      <c r="F3" s="41">
        <f>Receipts_effects!G2</f>
        <v>1.2168615040825402E-11</v>
      </c>
      <c r="G3" s="41">
        <f>Receipts_effects!H2</f>
        <v>1.2466968081641177E-11</v>
      </c>
    </row>
    <row r="4" spans="1:16" x14ac:dyDescent="0.3">
      <c r="A4" s="113" t="s">
        <v>261</v>
      </c>
      <c r="B4" s="114">
        <f t="shared" ref="B4:G4" si="0">B3-SUM(B7:B31)</f>
        <v>0</v>
      </c>
      <c r="C4" s="114">
        <f t="shared" si="0"/>
        <v>0</v>
      </c>
      <c r="D4" s="114">
        <f t="shared" si="0"/>
        <v>0</v>
      </c>
      <c r="E4" s="114">
        <f t="shared" si="0"/>
        <v>0</v>
      </c>
      <c r="F4" s="114">
        <f t="shared" si="0"/>
        <v>0</v>
      </c>
      <c r="G4" s="114">
        <f t="shared" si="0"/>
        <v>0</v>
      </c>
    </row>
    <row r="6" spans="1:16" x14ac:dyDescent="0.3">
      <c r="A6" s="31" t="s">
        <v>19</v>
      </c>
      <c r="B6" s="31" t="s">
        <v>3</v>
      </c>
      <c r="C6" s="31" t="s">
        <v>4</v>
      </c>
      <c r="D6" s="31" t="s">
        <v>5</v>
      </c>
      <c r="E6" s="31" t="s">
        <v>6</v>
      </c>
      <c r="F6" s="31" t="s">
        <v>7</v>
      </c>
      <c r="G6" s="31" t="s">
        <v>288</v>
      </c>
      <c r="H6" s="59"/>
      <c r="I6" s="59"/>
      <c r="J6" s="59"/>
      <c r="K6" s="59"/>
      <c r="L6" s="59"/>
      <c r="M6" s="59"/>
      <c r="N6" s="59"/>
      <c r="O6" s="59"/>
      <c r="P6" s="59"/>
    </row>
    <row r="7" spans="1:16" x14ac:dyDescent="0.3">
      <c r="A7" s="66" t="s">
        <v>0</v>
      </c>
      <c r="B7" s="87">
        <f>Receipts_effects!C5+Receipts_effects!C6</f>
        <v>0</v>
      </c>
      <c r="C7" s="87">
        <f>Receipts_effects!D5+Receipts_effects!D6</f>
        <v>0</v>
      </c>
      <c r="D7" s="87">
        <f>Receipts_effects!E5+Receipts_effects!E6</f>
        <v>0</v>
      </c>
      <c r="E7" s="87">
        <f>Receipts_effects!F5+Receipts_effects!F6</f>
        <v>0</v>
      </c>
      <c r="F7" s="87">
        <f>Receipts_effects!G5+Receipts_effects!G6</f>
        <v>0</v>
      </c>
      <c r="G7" s="87">
        <f>Receipts_effects!H5+Receipts_effects!H6</f>
        <v>0</v>
      </c>
    </row>
    <row r="8" spans="1:16" x14ac:dyDescent="0.3">
      <c r="A8" s="66" t="s">
        <v>8</v>
      </c>
      <c r="B8" s="87">
        <f>Receipts_effects!C7+Receipts_effects!C8</f>
        <v>0</v>
      </c>
      <c r="C8" s="87">
        <f>Receipts_effects!D7+Receipts_effects!D8</f>
        <v>0</v>
      </c>
      <c r="D8" s="87">
        <f>Receipts_effects!E7+Receipts_effects!E8</f>
        <v>0</v>
      </c>
      <c r="E8" s="87">
        <f>Receipts_effects!F7+Receipts_effects!F8</f>
        <v>0</v>
      </c>
      <c r="F8" s="87">
        <f>Receipts_effects!G7+Receipts_effects!G8</f>
        <v>0</v>
      </c>
      <c r="G8" s="87">
        <f>Receipts_effects!H7+Receipts_effects!H8</f>
        <v>0</v>
      </c>
    </row>
    <row r="9" spans="1:16" x14ac:dyDescent="0.3">
      <c r="A9" s="66" t="s">
        <v>85</v>
      </c>
      <c r="B9" s="87">
        <f>Receipts_effects!C9+Receipts_effects!C10</f>
        <v>0</v>
      </c>
      <c r="C9" s="87">
        <f>Receipts_effects!D9+Receipts_effects!D10</f>
        <v>0</v>
      </c>
      <c r="D9" s="87">
        <f>Receipts_effects!E9+Receipts_effects!E10</f>
        <v>0</v>
      </c>
      <c r="E9" s="87">
        <f>Receipts_effects!F9+Receipts_effects!F10</f>
        <v>0</v>
      </c>
      <c r="F9" s="87">
        <f>Receipts_effects!G9+Receipts_effects!G10</f>
        <v>0</v>
      </c>
      <c r="G9" s="87">
        <f>Receipts_effects!H9+Receipts_effects!H10</f>
        <v>0</v>
      </c>
    </row>
    <row r="10" spans="1:16" x14ac:dyDescent="0.3">
      <c r="A10" s="66" t="s">
        <v>253</v>
      </c>
      <c r="B10" s="87">
        <f>Receipts_effects!C11+Receipts_effects!C12</f>
        <v>0</v>
      </c>
      <c r="C10" s="87">
        <f>Receipts_effects!D11+Receipts_effects!D12</f>
        <v>0</v>
      </c>
      <c r="D10" s="87">
        <f>Receipts_effects!E11+Receipts_effects!E12</f>
        <v>0</v>
      </c>
      <c r="E10" s="87">
        <f>Receipts_effects!F11+Receipts_effects!F12</f>
        <v>0</v>
      </c>
      <c r="F10" s="87">
        <f>Receipts_effects!G11+Receipts_effects!G12</f>
        <v>0</v>
      </c>
      <c r="G10" s="87">
        <f>Receipts_effects!H11+Receipts_effects!H12</f>
        <v>0</v>
      </c>
    </row>
    <row r="11" spans="1:16" x14ac:dyDescent="0.3">
      <c r="A11" s="66" t="s">
        <v>11</v>
      </c>
      <c r="B11" s="87">
        <f>Receipts_effects!C13+Receipts_effects!C14</f>
        <v>0</v>
      </c>
      <c r="C11" s="87">
        <f>Receipts_effects!D13+Receipts_effects!D14</f>
        <v>0</v>
      </c>
      <c r="D11" s="87">
        <f>Receipts_effects!E13+Receipts_effects!E14</f>
        <v>0</v>
      </c>
      <c r="E11" s="87">
        <f>Receipts_effects!F13+Receipts_effects!F14</f>
        <v>0</v>
      </c>
      <c r="F11" s="87">
        <f>Receipts_effects!G13+Receipts_effects!G14</f>
        <v>0</v>
      </c>
      <c r="G11" s="87">
        <f>Receipts_effects!H13+Receipts_effects!H14</f>
        <v>0</v>
      </c>
    </row>
    <row r="12" spans="1:16" x14ac:dyDescent="0.3">
      <c r="A12" s="66" t="s">
        <v>13</v>
      </c>
      <c r="B12" s="87">
        <f>Receipts_effects!C15+Receipts_effects!C16</f>
        <v>0</v>
      </c>
      <c r="C12" s="87">
        <f>Receipts_effects!D15+Receipts_effects!D16</f>
        <v>0</v>
      </c>
      <c r="D12" s="87">
        <f>Receipts_effects!E15+Receipts_effects!E16</f>
        <v>0</v>
      </c>
      <c r="E12" s="87">
        <f>Receipts_effects!F15+Receipts_effects!F16</f>
        <v>0</v>
      </c>
      <c r="F12" s="87">
        <f>Receipts_effects!G15+Receipts_effects!G16</f>
        <v>0</v>
      </c>
      <c r="G12" s="87">
        <f>Receipts_effects!H15+Receipts_effects!H16</f>
        <v>0</v>
      </c>
    </row>
    <row r="13" spans="1:16" x14ac:dyDescent="0.3">
      <c r="A13" s="66" t="s">
        <v>243</v>
      </c>
      <c r="B13" s="87">
        <f>Receipts_effects!C17</f>
        <v>0</v>
      </c>
      <c r="C13" s="87">
        <f>Receipts_effects!D17</f>
        <v>0</v>
      </c>
      <c r="D13" s="87">
        <f>Receipts_effects!E17</f>
        <v>0</v>
      </c>
      <c r="E13" s="87">
        <f>Receipts_effects!F17</f>
        <v>0</v>
      </c>
      <c r="F13" s="87">
        <f>Receipts_effects!G17</f>
        <v>0</v>
      </c>
      <c r="G13" s="87">
        <f>Receipts_effects!H17</f>
        <v>0</v>
      </c>
    </row>
    <row r="14" spans="1:16" x14ac:dyDescent="0.3">
      <c r="A14" s="66" t="s">
        <v>16</v>
      </c>
      <c r="B14" s="87">
        <f>Receipts_effects!C18+Receipts_effects!C19</f>
        <v>0</v>
      </c>
      <c r="C14" s="87">
        <f>Receipts_effects!D18+Receipts_effects!D19</f>
        <v>0</v>
      </c>
      <c r="D14" s="87">
        <f>Receipts_effects!E18+Receipts_effects!E19</f>
        <v>0</v>
      </c>
      <c r="E14" s="87">
        <f>Receipts_effects!F18+Receipts_effects!F19</f>
        <v>0</v>
      </c>
      <c r="F14" s="87">
        <f>Receipts_effects!G18+Receipts_effects!G19</f>
        <v>0</v>
      </c>
      <c r="G14" s="87">
        <f>Receipts_effects!H18+Receipts_effects!H19</f>
        <v>0</v>
      </c>
    </row>
    <row r="15" spans="1:16" x14ac:dyDescent="0.3">
      <c r="A15" s="66" t="s">
        <v>244</v>
      </c>
      <c r="B15" s="87">
        <f>Receipts_effects!C20</f>
        <v>0</v>
      </c>
      <c r="C15" s="87">
        <f>Receipts_effects!D20</f>
        <v>0</v>
      </c>
      <c r="D15" s="87">
        <f>Receipts_effects!E20</f>
        <v>0</v>
      </c>
      <c r="E15" s="87">
        <f>Receipts_effects!F20</f>
        <v>0</v>
      </c>
      <c r="F15" s="87">
        <f>Receipts_effects!G20</f>
        <v>0</v>
      </c>
      <c r="G15" s="87">
        <f>Receipts_effects!H20</f>
        <v>0</v>
      </c>
    </row>
    <row r="16" spans="1:16" x14ac:dyDescent="0.3">
      <c r="A16" s="66" t="s">
        <v>18</v>
      </c>
      <c r="B16" s="87">
        <f>Receipts_effects!C21</f>
        <v>0</v>
      </c>
      <c r="C16" s="87">
        <f>Receipts_effects!D21</f>
        <v>0</v>
      </c>
      <c r="D16" s="87">
        <f>Receipts_effects!E21</f>
        <v>0</v>
      </c>
      <c r="E16" s="87">
        <f>Receipts_effects!F21</f>
        <v>0</v>
      </c>
      <c r="F16" s="87">
        <f>Receipts_effects!G21</f>
        <v>0</v>
      </c>
      <c r="G16" s="87">
        <f>Receipts_effects!H21</f>
        <v>0</v>
      </c>
    </row>
    <row r="17" spans="1:7" x14ac:dyDescent="0.3">
      <c r="A17" s="66" t="s">
        <v>20</v>
      </c>
      <c r="B17" s="87">
        <f>Receipts_effects!C22+Receipts_effects!C23</f>
        <v>0</v>
      </c>
      <c r="C17" s="87">
        <f>Receipts_effects!D22+Receipts_effects!D23</f>
        <v>0</v>
      </c>
      <c r="D17" s="87">
        <f>Receipts_effects!E22+Receipts_effects!E23</f>
        <v>0</v>
      </c>
      <c r="E17" s="87">
        <f>Receipts_effects!F22+Receipts_effects!F23</f>
        <v>0</v>
      </c>
      <c r="F17" s="87">
        <f>Receipts_effects!G22+Receipts_effects!G23</f>
        <v>0</v>
      </c>
      <c r="G17" s="87">
        <f>Receipts_effects!H22+Receipts_effects!H23</f>
        <v>0</v>
      </c>
    </row>
    <row r="18" spans="1:7" x14ac:dyDescent="0.3">
      <c r="A18" s="66" t="s">
        <v>80</v>
      </c>
      <c r="B18" s="87">
        <f>Receipts_effects!C24+Receipts_effects!C25</f>
        <v>0</v>
      </c>
      <c r="C18" s="87">
        <f>Receipts_effects!D24+Receipts_effects!D25</f>
        <v>0</v>
      </c>
      <c r="D18" s="87">
        <f>Receipts_effects!E24+Receipts_effects!E25</f>
        <v>0</v>
      </c>
      <c r="E18" s="87">
        <f>Receipts_effects!F24+Receipts_effects!F25</f>
        <v>0</v>
      </c>
      <c r="F18" s="87">
        <f>Receipts_effects!G24+Receipts_effects!G25</f>
        <v>0</v>
      </c>
      <c r="G18" s="87">
        <f>Receipts_effects!H24+Receipts_effects!H25</f>
        <v>0</v>
      </c>
    </row>
    <row r="19" spans="1:7" x14ac:dyDescent="0.3">
      <c r="A19" s="66" t="s">
        <v>23</v>
      </c>
      <c r="B19" s="87">
        <f>Receipts_effects!C26+Receipts_effects!C27+Receipts_effects!C28</f>
        <v>0</v>
      </c>
      <c r="C19" s="87">
        <f>Receipts_effects!D26+Receipts_effects!D27+Receipts_effects!D28</f>
        <v>0</v>
      </c>
      <c r="D19" s="87">
        <f>Receipts_effects!E26+Receipts_effects!E27+Receipts_effects!E28</f>
        <v>0</v>
      </c>
      <c r="E19" s="87">
        <f>Receipts_effects!F26+Receipts_effects!F27+Receipts_effects!F28</f>
        <v>0</v>
      </c>
      <c r="F19" s="87">
        <f>Receipts_effects!G26+Receipts_effects!G27+Receipts_effects!G28</f>
        <v>0</v>
      </c>
      <c r="G19" s="87">
        <f>Receipts_effects!H26+Receipts_effects!H27+Receipts_effects!H28</f>
        <v>0</v>
      </c>
    </row>
    <row r="20" spans="1:7" x14ac:dyDescent="0.3">
      <c r="A20" s="66" t="s">
        <v>28</v>
      </c>
      <c r="B20" s="87">
        <f>Receipts_effects!C29+Receipts_effects!C30+Receipts_effects!C31</f>
        <v>0</v>
      </c>
      <c r="C20" s="87">
        <f>Receipts_effects!D29+Receipts_effects!D30+Receipts_effects!D31</f>
        <v>0</v>
      </c>
      <c r="D20" s="87">
        <f>Receipts_effects!E29+Receipts_effects!E30+Receipts_effects!E31</f>
        <v>0</v>
      </c>
      <c r="E20" s="87">
        <f>Receipts_effects!F29+Receipts_effects!F30+Receipts_effects!F31</f>
        <v>0</v>
      </c>
      <c r="F20" s="87">
        <f>Receipts_effects!G29+Receipts_effects!G30+Receipts_effects!G31</f>
        <v>0</v>
      </c>
      <c r="G20" s="87">
        <f>Receipts_effects!H29+Receipts_effects!H30+Receipts_effects!H31</f>
        <v>0</v>
      </c>
    </row>
    <row r="21" spans="1:7" x14ac:dyDescent="0.3">
      <c r="A21" s="66" t="s">
        <v>29</v>
      </c>
      <c r="B21" s="87">
        <f>Receipts_effects!C32+Receipts_effects!C33</f>
        <v>0</v>
      </c>
      <c r="C21" s="87">
        <f>Receipts_effects!D32+Receipts_effects!D33</f>
        <v>0</v>
      </c>
      <c r="D21" s="87">
        <f>Receipts_effects!E32+Receipts_effects!E33</f>
        <v>0</v>
      </c>
      <c r="E21" s="87">
        <f>Receipts_effects!F32+Receipts_effects!F33</f>
        <v>0</v>
      </c>
      <c r="F21" s="87">
        <f>Receipts_effects!G32+Receipts_effects!G33</f>
        <v>0</v>
      </c>
      <c r="G21" s="87">
        <f>Receipts_effects!H32+Receipts_effects!H33</f>
        <v>0</v>
      </c>
    </row>
    <row r="22" spans="1:7" x14ac:dyDescent="0.3">
      <c r="A22" s="66" t="s">
        <v>89</v>
      </c>
      <c r="B22" s="87">
        <f>Receipts_effects!C34+Receipts_effects!C35+Receipts_effects!C36</f>
        <v>0</v>
      </c>
      <c r="C22" s="87">
        <f>Receipts_effects!D34+Receipts_effects!D35+Receipts_effects!D36</f>
        <v>0</v>
      </c>
      <c r="D22" s="87">
        <f>Receipts_effects!E34+Receipts_effects!E35+Receipts_effects!E36</f>
        <v>0</v>
      </c>
      <c r="E22" s="87">
        <f>Receipts_effects!F34+Receipts_effects!F35+Receipts_effects!F36</f>
        <v>0</v>
      </c>
      <c r="F22" s="87">
        <f>Receipts_effects!G34+Receipts_effects!G35+Receipts_effects!G36</f>
        <v>0</v>
      </c>
      <c r="G22" s="87">
        <f>Receipts_effects!H34+Receipts_effects!H35+Receipts_effects!H36</f>
        <v>0</v>
      </c>
    </row>
    <row r="23" spans="1:7" x14ac:dyDescent="0.3">
      <c r="A23" s="66" t="s">
        <v>91</v>
      </c>
      <c r="B23" s="87">
        <f>Receipts_effects!C37+Receipts_effects!C38</f>
        <v>0</v>
      </c>
      <c r="C23" s="87">
        <f>Receipts_effects!D37+Receipts_effects!D38</f>
        <v>0</v>
      </c>
      <c r="D23" s="87">
        <f>Receipts_effects!E37+Receipts_effects!E38</f>
        <v>0</v>
      </c>
      <c r="E23" s="87">
        <f>Receipts_effects!F37+Receipts_effects!F38</f>
        <v>0</v>
      </c>
      <c r="F23" s="87">
        <f>Receipts_effects!G37+Receipts_effects!G38</f>
        <v>0</v>
      </c>
      <c r="G23" s="87">
        <f>Receipts_effects!H37+Receipts_effects!H38</f>
        <v>0</v>
      </c>
    </row>
    <row r="24" spans="1:7" x14ac:dyDescent="0.3">
      <c r="A24" s="66" t="s">
        <v>268</v>
      </c>
      <c r="B24" s="87">
        <f>Receipts_effects!C39</f>
        <v>0</v>
      </c>
      <c r="C24" s="87">
        <f>Receipts_effects!D39</f>
        <v>0</v>
      </c>
      <c r="D24" s="87">
        <f>Receipts_effects!E39</f>
        <v>0</v>
      </c>
      <c r="E24" s="87">
        <f>Receipts_effects!F39</f>
        <v>0</v>
      </c>
      <c r="F24" s="87">
        <f>Receipts_effects!G39</f>
        <v>0</v>
      </c>
      <c r="G24" s="87">
        <f>Receipts_effects!H39</f>
        <v>0</v>
      </c>
    </row>
    <row r="25" spans="1:7" x14ac:dyDescent="0.3">
      <c r="A25" s="66" t="s">
        <v>51</v>
      </c>
      <c r="B25" s="87">
        <f>Receipts_effects!C40+Receipts_effects!C41</f>
        <v>0</v>
      </c>
      <c r="C25" s="87">
        <f>Receipts_effects!D40+Receipts_effects!D41</f>
        <v>0</v>
      </c>
      <c r="D25" s="87">
        <f>Receipts_effects!E40+Receipts_effects!E41</f>
        <v>0</v>
      </c>
      <c r="E25" s="87">
        <f>Receipts_effects!F40+Receipts_effects!F41</f>
        <v>0</v>
      </c>
      <c r="F25" s="87">
        <f>Receipts_effects!G40+Receipts_effects!G41</f>
        <v>0</v>
      </c>
      <c r="G25" s="87">
        <f>Receipts_effects!H40+Receipts_effects!H41</f>
        <v>0</v>
      </c>
    </row>
    <row r="26" spans="1:7" x14ac:dyDescent="0.3">
      <c r="A26" s="66" t="s">
        <v>94</v>
      </c>
      <c r="B26" s="87">
        <f>Receipts_effects!C42+Receipts_effects!C43+Receipts_effects!C44+Receipts_effects!C45+Receipts_effects!C46+Receipts_effects!C47+Receipts_effects!C48</f>
        <v>3.9652290616160464E-23</v>
      </c>
      <c r="C26" s="87">
        <f>Receipts_effects!D42+Receipts_effects!D43+Receipts_effects!D44+Receipts_effects!D45+Receipts_effects!D46+Receipts_effects!D47+Receipts_effects!D48</f>
        <v>3.698110761875573E-13</v>
      </c>
      <c r="D26" s="87">
        <f>Receipts_effects!E42+Receipts_effects!E43+Receipts_effects!E44+Receipts_effects!E45+Receipts_effects!E46+Receipts_effects!E47+Receipts_effects!E48</f>
        <v>3.1559523463529095E-11</v>
      </c>
      <c r="E26" s="87">
        <f>Receipts_effects!F42+Receipts_effects!F43+Receipts_effects!F44+Receipts_effects!F45+Receipts_effects!F46+Receipts_effects!F47+Receipts_effects!F48</f>
        <v>4.5958690104185132E-11</v>
      </c>
      <c r="F26" s="87">
        <f>Receipts_effects!G42+Receipts_effects!G43+Receipts_effects!G44+Receipts_effects!G45+Receipts_effects!G46+Receipts_effects!G47+Receipts_effects!G48</f>
        <v>1.2168615040825402E-11</v>
      </c>
      <c r="G26" s="87">
        <f>Receipts_effects!H42+Receipts_effects!H43+Receipts_effects!H44+Receipts_effects!H45+Receipts_effects!H46+Receipts_effects!H47+Receipts_effects!H48</f>
        <v>1.2466968081641177E-11</v>
      </c>
    </row>
    <row r="27" spans="1:7" x14ac:dyDescent="0.3">
      <c r="A27" s="66" t="s">
        <v>95</v>
      </c>
      <c r="B27" s="87">
        <f>Receipts_effects!C49+Receipts_effects!C50+Receipts_effects!C51+Receipts_effects!C52+Receipts_effects!C53+Receipts_effects!C54+Receipts_effects!C55+Receipts_effects!C56</f>
        <v>0</v>
      </c>
      <c r="C27" s="87">
        <f>Receipts_effects!D49+Receipts_effects!D50+Receipts_effects!D51+Receipts_effects!D52+Receipts_effects!D53+Receipts_effects!D54+Receipts_effects!D55+Receipts_effects!D56</f>
        <v>0</v>
      </c>
      <c r="D27" s="87">
        <f>Receipts_effects!E49+Receipts_effects!E50+Receipts_effects!E51+Receipts_effects!E52+Receipts_effects!E53+Receipts_effects!E54+Receipts_effects!E55+Receipts_effects!E56</f>
        <v>0</v>
      </c>
      <c r="E27" s="87">
        <f>Receipts_effects!F49+Receipts_effects!F50+Receipts_effects!F51+Receipts_effects!F52+Receipts_effects!F53+Receipts_effects!F54+Receipts_effects!F55+Receipts_effects!F56</f>
        <v>0</v>
      </c>
      <c r="F27" s="87">
        <f>Receipts_effects!G49+Receipts_effects!G50+Receipts_effects!G51+Receipts_effects!G52+Receipts_effects!G53+Receipts_effects!G54+Receipts_effects!G55+Receipts_effects!G56</f>
        <v>0</v>
      </c>
      <c r="G27" s="87">
        <f>Receipts_effects!H49+Receipts_effects!H50+Receipts_effects!H51+Receipts_effects!H52+Receipts_effects!H53+Receipts_effects!H54+Receipts_effects!H55+Receipts_effects!H56</f>
        <v>0</v>
      </c>
    </row>
    <row r="28" spans="1:7" x14ac:dyDescent="0.3">
      <c r="A28" s="66" t="s">
        <v>60</v>
      </c>
      <c r="B28" s="87">
        <f>Receipts_effects!C57</f>
        <v>0</v>
      </c>
      <c r="C28" s="87">
        <f>Receipts_effects!D57</f>
        <v>0</v>
      </c>
      <c r="D28" s="87">
        <f>Receipts_effects!E57</f>
        <v>0</v>
      </c>
      <c r="E28" s="87">
        <f>Receipts_effects!F57</f>
        <v>0</v>
      </c>
      <c r="F28" s="87">
        <f>Receipts_effects!G57</f>
        <v>0</v>
      </c>
      <c r="G28" s="87">
        <f>Receipts_effects!H57</f>
        <v>0</v>
      </c>
    </row>
    <row r="29" spans="1:7" x14ac:dyDescent="0.3">
      <c r="A29" s="66" t="s">
        <v>63</v>
      </c>
      <c r="B29" s="87">
        <f>Receipts_effects!C58</f>
        <v>0</v>
      </c>
      <c r="C29" s="87">
        <f>Receipts_effects!D58</f>
        <v>0</v>
      </c>
      <c r="D29" s="87">
        <f>Receipts_effects!E58</f>
        <v>0</v>
      </c>
      <c r="E29" s="87">
        <f>Receipts_effects!F58</f>
        <v>0</v>
      </c>
      <c r="F29" s="87">
        <f>Receipts_effects!G58</f>
        <v>0</v>
      </c>
      <c r="G29" s="87">
        <f>Receipts_effects!H58</f>
        <v>0</v>
      </c>
    </row>
    <row r="30" spans="1:7" x14ac:dyDescent="0.3">
      <c r="A30" s="66" t="s">
        <v>240</v>
      </c>
      <c r="B30" s="87">
        <f>Receipts_effects!C59</f>
        <v>0</v>
      </c>
      <c r="C30" s="87">
        <f>Receipts_effects!D59</f>
        <v>0</v>
      </c>
      <c r="D30" s="87">
        <f>Receipts_effects!E59</f>
        <v>0</v>
      </c>
      <c r="E30" s="87">
        <f>Receipts_effects!F59</f>
        <v>0</v>
      </c>
      <c r="F30" s="87">
        <f>Receipts_effects!G59</f>
        <v>0</v>
      </c>
      <c r="G30" s="87">
        <f>Receipts_effects!H59</f>
        <v>0</v>
      </c>
    </row>
    <row r="31" spans="1:7" x14ac:dyDescent="0.3">
      <c r="A31" s="66" t="s">
        <v>241</v>
      </c>
      <c r="B31" s="87">
        <f>Receipts_effects!C60</f>
        <v>0</v>
      </c>
      <c r="C31" s="87">
        <f>Receipts_effects!D60</f>
        <v>0</v>
      </c>
      <c r="D31" s="87">
        <f>Receipts_effects!E60</f>
        <v>0</v>
      </c>
      <c r="E31" s="87">
        <f>Receipts_effects!F60</f>
        <v>0</v>
      </c>
      <c r="F31" s="87">
        <f>Receipts_effects!G60</f>
        <v>0</v>
      </c>
      <c r="G31" s="87">
        <f>Receipts_effects!H60</f>
        <v>0</v>
      </c>
    </row>
    <row r="32" spans="1:7" x14ac:dyDescent="0.3">
      <c r="B32" s="41"/>
      <c r="C32" s="41"/>
      <c r="D32" s="41"/>
      <c r="E32" s="41"/>
      <c r="F32" s="41"/>
    </row>
    <row r="33" spans="2:6" x14ac:dyDescent="0.3">
      <c r="B33" s="41"/>
      <c r="C33" s="41"/>
      <c r="D33" s="41"/>
      <c r="E33" s="41"/>
      <c r="F33" s="41"/>
    </row>
    <row r="34" spans="2:6" x14ac:dyDescent="0.3">
      <c r="B34" s="41"/>
      <c r="C34" s="41"/>
      <c r="D34" s="41"/>
      <c r="E34" s="41"/>
      <c r="F34" s="41"/>
    </row>
    <row r="35" spans="2:6" x14ac:dyDescent="0.3">
      <c r="B35" s="41"/>
      <c r="C35" s="41"/>
      <c r="D35" s="41"/>
      <c r="E35" s="41"/>
      <c r="F35" s="41"/>
    </row>
    <row r="36" spans="2:6" x14ac:dyDescent="0.3">
      <c r="B36" s="41"/>
      <c r="C36" s="41"/>
      <c r="D36" s="41"/>
      <c r="E36" s="41"/>
      <c r="F36" s="41"/>
    </row>
    <row r="37" spans="2:6" x14ac:dyDescent="0.3">
      <c r="B37" s="41"/>
      <c r="C37" s="41"/>
      <c r="D37" s="41"/>
      <c r="E37" s="41"/>
      <c r="F37" s="41"/>
    </row>
    <row r="38" spans="2:6" x14ac:dyDescent="0.3">
      <c r="B38" s="41"/>
      <c r="C38" s="41"/>
      <c r="D38" s="41"/>
      <c r="E38" s="41"/>
      <c r="F38" s="41"/>
    </row>
    <row r="39" spans="2:6" x14ac:dyDescent="0.3">
      <c r="B39" s="41"/>
      <c r="C39" s="41"/>
      <c r="D39" s="41"/>
      <c r="E39" s="41"/>
      <c r="F39" s="41"/>
    </row>
    <row r="40" spans="2:6" x14ac:dyDescent="0.3">
      <c r="B40" s="41"/>
      <c r="C40" s="41"/>
      <c r="D40" s="41"/>
      <c r="E40" s="41"/>
      <c r="F40" s="41"/>
    </row>
    <row r="41" spans="2:6" x14ac:dyDescent="0.3">
      <c r="B41" s="41"/>
      <c r="C41" s="41"/>
      <c r="D41" s="41"/>
      <c r="E41" s="41"/>
      <c r="F41" s="41"/>
    </row>
    <row r="42" spans="2:6" x14ac:dyDescent="0.3">
      <c r="B42" s="41"/>
      <c r="C42" s="41"/>
      <c r="D42" s="41"/>
      <c r="E42" s="41"/>
      <c r="F42" s="41"/>
    </row>
    <row r="43" spans="2:6" x14ac:dyDescent="0.3">
      <c r="B43" s="41"/>
      <c r="C43" s="41"/>
      <c r="D43" s="41"/>
      <c r="E43" s="41"/>
      <c r="F43" s="41"/>
    </row>
    <row r="44" spans="2:6" x14ac:dyDescent="0.3">
      <c r="B44" s="41"/>
      <c r="C44" s="41"/>
      <c r="D44" s="41"/>
      <c r="E44" s="41"/>
      <c r="F44" s="41"/>
    </row>
    <row r="45" spans="2:6" x14ac:dyDescent="0.3">
      <c r="B45" s="41"/>
      <c r="C45" s="41"/>
      <c r="D45" s="41"/>
      <c r="E45" s="41"/>
      <c r="F45" s="41"/>
    </row>
    <row r="46" spans="2:6" x14ac:dyDescent="0.3">
      <c r="B46" s="41"/>
      <c r="C46" s="41"/>
      <c r="D46" s="41"/>
      <c r="E46" s="41"/>
      <c r="F46" s="41"/>
    </row>
    <row r="47" spans="2:6" x14ac:dyDescent="0.3">
      <c r="B47" s="41"/>
      <c r="C47" s="41"/>
      <c r="D47" s="41"/>
      <c r="E47" s="41"/>
      <c r="F47" s="41"/>
    </row>
    <row r="48" spans="2:6" x14ac:dyDescent="0.3">
      <c r="B48" s="41"/>
      <c r="C48" s="41"/>
      <c r="D48" s="41"/>
      <c r="E48" s="41"/>
      <c r="F48" s="41"/>
    </row>
    <row r="49" spans="2:6" x14ac:dyDescent="0.3">
      <c r="B49" s="41"/>
      <c r="C49" s="41"/>
      <c r="D49" s="41"/>
      <c r="E49" s="41"/>
      <c r="F49" s="41"/>
    </row>
    <row r="50" spans="2:6" x14ac:dyDescent="0.3">
      <c r="B50" s="41"/>
      <c r="C50" s="41"/>
      <c r="D50" s="41"/>
      <c r="E50" s="41"/>
      <c r="F50" s="41"/>
    </row>
  </sheetData>
  <phoneticPr fontId="26" type="noConversion"/>
  <hyperlinks>
    <hyperlink ref="A1" location="Notes!A1" display="Back to contents" xr:uid="{E5854A29-0E4E-4149-9740-D7F4D555D701}"/>
  </hyperlink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77EB3-8BEA-4CF0-950A-0ECC36EB242E}">
  <dimension ref="A1:P46"/>
  <sheetViews>
    <sheetView showGridLines="0" zoomScaleNormal="100" workbookViewId="0">
      <pane xSplit="1" ySplit="2" topLeftCell="B3" activePane="bottomRight" state="frozen"/>
      <selection pane="topRight"/>
      <selection pane="bottomLeft"/>
      <selection pane="bottomRight"/>
    </sheetView>
  </sheetViews>
  <sheetFormatPr defaultColWidth="8.81640625" defaultRowHeight="12" x14ac:dyDescent="0.3"/>
  <cols>
    <col min="1" max="1" width="32.26953125" style="34" bestFit="1" customWidth="1"/>
    <col min="2" max="16384" width="8.81640625" style="34"/>
  </cols>
  <sheetData>
    <row r="1" spans="1:16" x14ac:dyDescent="0.3">
      <c r="A1" s="1" t="s">
        <v>205</v>
      </c>
    </row>
    <row r="2" spans="1:16" x14ac:dyDescent="0.3">
      <c r="A2" s="31" t="s">
        <v>281</v>
      </c>
      <c r="B2" s="31" t="s">
        <v>3</v>
      </c>
      <c r="C2" s="31" t="s">
        <v>4</v>
      </c>
      <c r="D2" s="31" t="s">
        <v>5</v>
      </c>
      <c r="E2" s="31" t="s">
        <v>6</v>
      </c>
      <c r="F2" s="31" t="s">
        <v>7</v>
      </c>
      <c r="G2" s="31" t="s">
        <v>288</v>
      </c>
      <c r="H2" s="59"/>
      <c r="I2" s="59"/>
      <c r="J2" s="59"/>
      <c r="K2" s="59"/>
      <c r="L2" s="59"/>
      <c r="M2" s="59"/>
      <c r="N2" s="59"/>
      <c r="O2" s="59"/>
      <c r="P2" s="59"/>
    </row>
    <row r="3" spans="1:16" x14ac:dyDescent="0.3">
      <c r="A3" s="34" t="s">
        <v>1</v>
      </c>
      <c r="B3" s="41">
        <v>0</v>
      </c>
      <c r="C3" s="41">
        <v>0</v>
      </c>
      <c r="D3" s="41">
        <v>0</v>
      </c>
      <c r="E3" s="41">
        <v>0</v>
      </c>
      <c r="F3" s="41">
        <v>0</v>
      </c>
      <c r="G3" s="41">
        <v>0</v>
      </c>
    </row>
    <row r="4" spans="1:16" x14ac:dyDescent="0.3">
      <c r="A4" s="34" t="s">
        <v>9</v>
      </c>
      <c r="B4" s="41">
        <v>0</v>
      </c>
      <c r="C4" s="41">
        <v>0</v>
      </c>
      <c r="D4" s="41">
        <v>0</v>
      </c>
      <c r="E4" s="41">
        <v>0</v>
      </c>
      <c r="F4" s="41">
        <v>0</v>
      </c>
      <c r="G4" s="41">
        <v>0</v>
      </c>
    </row>
    <row r="5" spans="1:16" x14ac:dyDescent="0.3">
      <c r="A5" s="34" t="s">
        <v>2</v>
      </c>
      <c r="B5" s="41">
        <v>0</v>
      </c>
      <c r="C5" s="41">
        <v>0</v>
      </c>
      <c r="D5" s="41">
        <v>0</v>
      </c>
      <c r="E5" s="41">
        <v>0</v>
      </c>
      <c r="F5" s="41">
        <v>0</v>
      </c>
      <c r="G5" s="41">
        <v>0</v>
      </c>
    </row>
    <row r="6" spans="1:16" x14ac:dyDescent="0.3">
      <c r="A6" s="34" t="s">
        <v>12</v>
      </c>
      <c r="B6" s="41">
        <v>0</v>
      </c>
      <c r="C6" s="41">
        <v>0</v>
      </c>
      <c r="D6" s="41">
        <v>0</v>
      </c>
      <c r="E6" s="41">
        <v>0</v>
      </c>
      <c r="F6" s="41">
        <v>0</v>
      </c>
      <c r="G6" s="41">
        <v>0</v>
      </c>
    </row>
    <row r="7" spans="1:16" x14ac:dyDescent="0.3">
      <c r="A7" s="34" t="s">
        <v>17</v>
      </c>
      <c r="B7" s="41">
        <v>0</v>
      </c>
      <c r="C7" s="41">
        <v>0</v>
      </c>
      <c r="D7" s="41">
        <v>0</v>
      </c>
      <c r="E7" s="41">
        <v>0</v>
      </c>
      <c r="F7" s="41">
        <v>0</v>
      </c>
      <c r="G7" s="41">
        <v>0</v>
      </c>
    </row>
    <row r="8" spans="1:16" x14ac:dyDescent="0.3">
      <c r="A8" s="34" t="s">
        <v>31</v>
      </c>
      <c r="B8" s="41">
        <v>0</v>
      </c>
      <c r="C8" s="41">
        <v>0</v>
      </c>
      <c r="D8" s="41">
        <v>0</v>
      </c>
      <c r="E8" s="41">
        <v>0</v>
      </c>
      <c r="F8" s="41">
        <v>0</v>
      </c>
      <c r="G8" s="41">
        <v>0</v>
      </c>
    </row>
    <row r="9" spans="1:16" x14ac:dyDescent="0.3">
      <c r="A9" s="34" t="s">
        <v>14</v>
      </c>
      <c r="B9" s="41">
        <v>0</v>
      </c>
      <c r="C9" s="41">
        <v>0</v>
      </c>
      <c r="D9" s="41">
        <v>0</v>
      </c>
      <c r="E9" s="41">
        <v>0</v>
      </c>
      <c r="F9" s="41">
        <v>0</v>
      </c>
      <c r="G9" s="41">
        <v>0</v>
      </c>
    </row>
    <row r="10" spans="1:16" x14ac:dyDescent="0.3">
      <c r="A10" s="34" t="s">
        <v>53</v>
      </c>
      <c r="B10" s="41">
        <v>0</v>
      </c>
      <c r="C10" s="41">
        <v>0</v>
      </c>
      <c r="D10" s="41">
        <v>0</v>
      </c>
      <c r="E10" s="41">
        <v>0</v>
      </c>
      <c r="F10" s="41">
        <v>0</v>
      </c>
      <c r="G10" s="41">
        <v>0</v>
      </c>
    </row>
    <row r="11" spans="1:16" x14ac:dyDescent="0.3">
      <c r="A11" s="34" t="s">
        <v>15</v>
      </c>
      <c r="B11" s="41">
        <v>0</v>
      </c>
      <c r="C11" s="41">
        <v>0</v>
      </c>
      <c r="D11" s="41">
        <v>0</v>
      </c>
      <c r="E11" s="41">
        <v>0</v>
      </c>
      <c r="F11" s="41">
        <v>0</v>
      </c>
      <c r="G11" s="41">
        <v>0</v>
      </c>
    </row>
    <row r="12" spans="1:16" x14ac:dyDescent="0.3">
      <c r="A12" s="34" t="s">
        <v>21</v>
      </c>
      <c r="B12" s="41">
        <v>0</v>
      </c>
      <c r="C12" s="41">
        <v>0</v>
      </c>
      <c r="D12" s="41">
        <v>0</v>
      </c>
      <c r="E12" s="41">
        <v>0</v>
      </c>
      <c r="F12" s="41">
        <v>0</v>
      </c>
      <c r="G12" s="41">
        <v>0</v>
      </c>
    </row>
    <row r="13" spans="1:16" x14ac:dyDescent="0.3">
      <c r="A13" s="34" t="s">
        <v>24</v>
      </c>
      <c r="B13" s="41">
        <v>0</v>
      </c>
      <c r="C13" s="41">
        <v>0</v>
      </c>
      <c r="D13" s="41">
        <v>0</v>
      </c>
      <c r="E13" s="41">
        <v>0</v>
      </c>
      <c r="F13" s="41">
        <v>0</v>
      </c>
      <c r="G13" s="41">
        <v>0</v>
      </c>
    </row>
    <row r="14" spans="1:16" x14ac:dyDescent="0.3">
      <c r="A14" s="34" t="s">
        <v>26</v>
      </c>
      <c r="B14" s="41">
        <v>0</v>
      </c>
      <c r="C14" s="41">
        <v>0</v>
      </c>
      <c r="D14" s="41">
        <v>0</v>
      </c>
      <c r="E14" s="41">
        <v>0</v>
      </c>
      <c r="F14" s="41">
        <v>0</v>
      </c>
      <c r="G14" s="41">
        <v>0</v>
      </c>
    </row>
    <row r="15" spans="1:16" x14ac:dyDescent="0.3">
      <c r="A15" s="34" t="s">
        <v>25</v>
      </c>
      <c r="B15" s="41">
        <v>0</v>
      </c>
      <c r="C15" s="41">
        <v>0</v>
      </c>
      <c r="D15" s="41">
        <v>0</v>
      </c>
      <c r="E15" s="41">
        <v>0</v>
      </c>
      <c r="F15" s="41">
        <v>0</v>
      </c>
      <c r="G15" s="41">
        <v>0</v>
      </c>
    </row>
    <row r="16" spans="1:16" x14ac:dyDescent="0.3">
      <c r="A16" s="34" t="s">
        <v>27</v>
      </c>
      <c r="B16" s="41">
        <v>0</v>
      </c>
      <c r="C16" s="41">
        <v>0</v>
      </c>
      <c r="D16" s="41">
        <v>0</v>
      </c>
      <c r="E16" s="41">
        <v>0</v>
      </c>
      <c r="F16" s="41">
        <v>0</v>
      </c>
      <c r="G16" s="41">
        <v>0</v>
      </c>
    </row>
    <row r="17" spans="1:7" x14ac:dyDescent="0.3">
      <c r="A17" s="34" t="s">
        <v>46</v>
      </c>
      <c r="B17" s="41">
        <v>0</v>
      </c>
      <c r="C17" s="41">
        <v>0</v>
      </c>
      <c r="D17" s="41">
        <v>0</v>
      </c>
      <c r="E17" s="41">
        <v>0</v>
      </c>
      <c r="F17" s="41">
        <v>0</v>
      </c>
      <c r="G17" s="41">
        <v>0</v>
      </c>
    </row>
    <row r="18" spans="1:7" x14ac:dyDescent="0.3">
      <c r="A18" s="34" t="s">
        <v>47</v>
      </c>
      <c r="B18" s="41">
        <v>0</v>
      </c>
      <c r="C18" s="41">
        <v>0</v>
      </c>
      <c r="D18" s="41">
        <v>0</v>
      </c>
      <c r="E18" s="41">
        <v>0</v>
      </c>
      <c r="F18" s="41">
        <v>0</v>
      </c>
      <c r="G18" s="41">
        <v>0</v>
      </c>
    </row>
    <row r="19" spans="1:7" x14ac:dyDescent="0.3">
      <c r="A19" s="34" t="s">
        <v>54</v>
      </c>
      <c r="B19" s="41">
        <v>0</v>
      </c>
      <c r="C19" s="41">
        <v>0</v>
      </c>
      <c r="D19" s="41">
        <v>0</v>
      </c>
      <c r="E19" s="41">
        <v>0</v>
      </c>
      <c r="F19" s="41">
        <v>0</v>
      </c>
      <c r="G19" s="41">
        <v>0</v>
      </c>
    </row>
    <row r="20" spans="1:7" x14ac:dyDescent="0.3">
      <c r="A20" s="34" t="s">
        <v>256</v>
      </c>
      <c r="B20" s="41">
        <v>0</v>
      </c>
      <c r="C20" s="41">
        <v>0</v>
      </c>
      <c r="D20" s="41">
        <v>0</v>
      </c>
      <c r="E20" s="41">
        <v>0</v>
      </c>
      <c r="F20" s="41">
        <v>0</v>
      </c>
      <c r="G20" s="41">
        <v>0</v>
      </c>
    </row>
    <row r="21" spans="1:7" x14ac:dyDescent="0.3">
      <c r="A21" s="34" t="s">
        <v>248</v>
      </c>
      <c r="B21" s="41">
        <v>0</v>
      </c>
      <c r="C21" s="41">
        <v>0</v>
      </c>
      <c r="D21" s="41">
        <v>0</v>
      </c>
      <c r="E21" s="41">
        <v>0</v>
      </c>
      <c r="F21" s="41">
        <v>0</v>
      </c>
      <c r="G21" s="41">
        <v>0</v>
      </c>
    </row>
    <row r="22" spans="1:7" x14ac:dyDescent="0.3">
      <c r="A22" s="34" t="s">
        <v>258</v>
      </c>
      <c r="B22" s="41">
        <v>0</v>
      </c>
      <c r="C22" s="41">
        <v>0</v>
      </c>
      <c r="D22" s="41">
        <v>0</v>
      </c>
      <c r="E22" s="41">
        <v>0</v>
      </c>
      <c r="F22" s="41">
        <v>0</v>
      </c>
      <c r="G22" s="41">
        <v>0</v>
      </c>
    </row>
    <row r="23" spans="1:7" x14ac:dyDescent="0.3">
      <c r="A23" s="34" t="s">
        <v>55</v>
      </c>
      <c r="B23" s="41">
        <v>0</v>
      </c>
      <c r="C23" s="41">
        <v>0</v>
      </c>
      <c r="D23" s="41">
        <v>0</v>
      </c>
      <c r="E23" s="41">
        <v>0</v>
      </c>
      <c r="F23" s="41">
        <v>0</v>
      </c>
      <c r="G23" s="41">
        <v>0</v>
      </c>
    </row>
    <row r="24" spans="1:7" x14ac:dyDescent="0.3">
      <c r="A24" s="66" t="s">
        <v>151</v>
      </c>
      <c r="B24" s="41">
        <v>0</v>
      </c>
      <c r="C24" s="41">
        <v>0</v>
      </c>
      <c r="D24" s="41">
        <v>0</v>
      </c>
      <c r="E24" s="41">
        <v>0</v>
      </c>
      <c r="F24" s="41">
        <v>0</v>
      </c>
      <c r="G24" s="41">
        <v>0</v>
      </c>
    </row>
    <row r="25" spans="1:7" x14ac:dyDescent="0.3">
      <c r="A25" s="34" t="s">
        <v>61</v>
      </c>
      <c r="B25" s="41">
        <v>0</v>
      </c>
      <c r="C25" s="41">
        <v>0</v>
      </c>
      <c r="D25" s="41">
        <v>0</v>
      </c>
      <c r="E25" s="41">
        <v>0</v>
      </c>
      <c r="F25" s="41">
        <v>0</v>
      </c>
      <c r="G25" s="41">
        <v>0</v>
      </c>
    </row>
    <row r="26" spans="1:7" x14ac:dyDescent="0.3">
      <c r="A26" s="34" t="s">
        <v>149</v>
      </c>
      <c r="B26" s="41">
        <v>0</v>
      </c>
      <c r="C26" s="41">
        <v>0</v>
      </c>
      <c r="D26" s="41">
        <v>0</v>
      </c>
      <c r="E26" s="41">
        <v>0</v>
      </c>
      <c r="F26" s="41">
        <v>0</v>
      </c>
      <c r="G26" s="41">
        <v>0</v>
      </c>
    </row>
    <row r="27" spans="1:7" x14ac:dyDescent="0.3">
      <c r="B27" s="41"/>
      <c r="C27" s="41"/>
      <c r="D27" s="41"/>
      <c r="E27" s="41"/>
      <c r="F27" s="41"/>
    </row>
    <row r="28" spans="1:7" x14ac:dyDescent="0.3">
      <c r="B28" s="41"/>
      <c r="C28" s="41"/>
      <c r="D28" s="41"/>
      <c r="E28" s="41"/>
      <c r="F28" s="41"/>
    </row>
    <row r="29" spans="1:7" x14ac:dyDescent="0.3">
      <c r="B29" s="41"/>
      <c r="C29" s="41"/>
      <c r="D29" s="41"/>
      <c r="E29" s="41"/>
      <c r="F29" s="41"/>
    </row>
    <row r="30" spans="1:7" x14ac:dyDescent="0.3">
      <c r="B30" s="41"/>
      <c r="C30" s="41"/>
      <c r="D30" s="41"/>
      <c r="E30" s="41"/>
      <c r="F30" s="41"/>
    </row>
    <row r="31" spans="1:7" x14ac:dyDescent="0.3">
      <c r="B31" s="41"/>
      <c r="C31" s="41"/>
      <c r="D31" s="41"/>
      <c r="E31" s="41"/>
      <c r="F31" s="41"/>
    </row>
    <row r="32" spans="1:7" x14ac:dyDescent="0.3">
      <c r="B32" s="41"/>
      <c r="C32" s="41"/>
      <c r="D32" s="41"/>
      <c r="E32" s="41"/>
      <c r="F32" s="41"/>
    </row>
    <row r="33" spans="2:6" x14ac:dyDescent="0.3">
      <c r="B33" s="41"/>
      <c r="C33" s="41"/>
      <c r="D33" s="41"/>
      <c r="E33" s="41"/>
      <c r="F33" s="41"/>
    </row>
    <row r="34" spans="2:6" x14ac:dyDescent="0.3">
      <c r="B34" s="41"/>
      <c r="C34" s="41"/>
      <c r="D34" s="41"/>
      <c r="E34" s="41"/>
      <c r="F34" s="41"/>
    </row>
    <row r="35" spans="2:6" x14ac:dyDescent="0.3">
      <c r="B35" s="41"/>
      <c r="C35" s="41"/>
      <c r="D35" s="41"/>
      <c r="E35" s="41"/>
      <c r="F35" s="41"/>
    </row>
    <row r="36" spans="2:6" x14ac:dyDescent="0.3">
      <c r="B36" s="41"/>
      <c r="C36" s="41"/>
      <c r="D36" s="41"/>
      <c r="E36" s="41"/>
      <c r="F36" s="41"/>
    </row>
    <row r="37" spans="2:6" x14ac:dyDescent="0.3">
      <c r="B37" s="41"/>
      <c r="C37" s="41"/>
      <c r="D37" s="41"/>
      <c r="E37" s="41"/>
      <c r="F37" s="41"/>
    </row>
    <row r="38" spans="2:6" x14ac:dyDescent="0.3">
      <c r="B38" s="41"/>
      <c r="C38" s="41"/>
      <c r="D38" s="41"/>
      <c r="E38" s="41"/>
      <c r="F38" s="41"/>
    </row>
    <row r="39" spans="2:6" x14ac:dyDescent="0.3">
      <c r="B39" s="41"/>
      <c r="C39" s="41"/>
      <c r="D39" s="41"/>
      <c r="E39" s="41"/>
      <c r="F39" s="41"/>
    </row>
    <row r="40" spans="2:6" x14ac:dyDescent="0.3">
      <c r="B40" s="41"/>
      <c r="C40" s="41"/>
      <c r="D40" s="41"/>
      <c r="E40" s="41"/>
      <c r="F40" s="41"/>
    </row>
    <row r="41" spans="2:6" x14ac:dyDescent="0.3">
      <c r="B41" s="41"/>
      <c r="C41" s="41"/>
      <c r="D41" s="41"/>
      <c r="E41" s="41"/>
      <c r="F41" s="41"/>
    </row>
    <row r="42" spans="2:6" x14ac:dyDescent="0.3">
      <c r="B42" s="41"/>
      <c r="C42" s="41"/>
      <c r="D42" s="41"/>
      <c r="E42" s="41"/>
      <c r="F42" s="41"/>
    </row>
    <row r="43" spans="2:6" x14ac:dyDescent="0.3">
      <c r="B43" s="41"/>
      <c r="C43" s="41"/>
      <c r="D43" s="41"/>
      <c r="E43" s="41"/>
      <c r="F43" s="41"/>
    </row>
    <row r="44" spans="2:6" x14ac:dyDescent="0.3">
      <c r="B44" s="41"/>
      <c r="C44" s="41"/>
      <c r="D44" s="41"/>
      <c r="E44" s="41"/>
      <c r="F44" s="41"/>
    </row>
    <row r="45" spans="2:6" x14ac:dyDescent="0.3">
      <c r="B45" s="41"/>
      <c r="C45" s="41"/>
      <c r="D45" s="41"/>
      <c r="E45" s="41"/>
      <c r="F45" s="41"/>
    </row>
    <row r="46" spans="2:6" x14ac:dyDescent="0.3">
      <c r="B46" s="41"/>
      <c r="C46" s="41"/>
      <c r="D46" s="41"/>
      <c r="E46" s="41"/>
      <c r="F46" s="41"/>
    </row>
  </sheetData>
  <phoneticPr fontId="26" type="noConversion"/>
  <hyperlinks>
    <hyperlink ref="A1" location="Notes!A1" display="Back to contents" xr:uid="{36EC3DD5-04EF-452C-A0DF-E298CC97A78F}"/>
  </hyperlink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D3B33-4575-40C6-A04B-66DD6C8337AB}">
  <dimension ref="A1:G25"/>
  <sheetViews>
    <sheetView showGridLines="0" zoomScaleNormal="100" workbookViewId="0">
      <pane xSplit="1" ySplit="2" topLeftCell="B3" activePane="bottomRight" state="frozen"/>
      <selection pane="topRight"/>
      <selection pane="bottomLeft"/>
      <selection pane="bottomRight"/>
    </sheetView>
  </sheetViews>
  <sheetFormatPr defaultColWidth="8.81640625" defaultRowHeight="12" x14ac:dyDescent="0.3"/>
  <cols>
    <col min="1" max="1" width="38.81640625" style="34" bestFit="1" customWidth="1"/>
    <col min="2" max="6" width="9" style="34" bestFit="1" customWidth="1"/>
    <col min="7" max="7" width="10.453125" style="34" bestFit="1" customWidth="1"/>
    <col min="8" max="16384" width="8.81640625" style="34"/>
  </cols>
  <sheetData>
    <row r="1" spans="1:7" x14ac:dyDescent="0.3">
      <c r="A1" s="1" t="s">
        <v>205</v>
      </c>
    </row>
    <row r="2" spans="1:7" x14ac:dyDescent="0.3">
      <c r="A2" s="31" t="s">
        <v>122</v>
      </c>
      <c r="B2" s="31" t="s">
        <v>3</v>
      </c>
      <c r="C2" s="31" t="s">
        <v>4</v>
      </c>
      <c r="D2" s="31" t="s">
        <v>5</v>
      </c>
      <c r="E2" s="31" t="s">
        <v>6</v>
      </c>
      <c r="F2" s="31" t="s">
        <v>7</v>
      </c>
      <c r="G2" s="31" t="s">
        <v>288</v>
      </c>
    </row>
    <row r="3" spans="1:7" x14ac:dyDescent="0.3">
      <c r="A3" s="34" t="s">
        <v>126</v>
      </c>
      <c r="B3" s="132"/>
      <c r="C3" s="132" cm="1">
        <f t="array" ref="C3:G3">TRANSPOSE(Scenario_inputs!$AJ$5:$AJ$9)</f>
        <v>0</v>
      </c>
      <c r="D3" s="132">
        <v>0</v>
      </c>
      <c r="E3" s="132">
        <v>0</v>
      </c>
      <c r="F3" s="132">
        <v>0</v>
      </c>
      <c r="G3" s="132">
        <v>0</v>
      </c>
    </row>
    <row r="4" spans="1:7" x14ac:dyDescent="0.3">
      <c r="A4" s="34" t="s">
        <v>125</v>
      </c>
      <c r="B4" s="132"/>
      <c r="C4" s="132" cm="1">
        <f t="array" ref="C4:G4">TRANSPOSE(Scenario_inputs!$AG$5:$AG$9)</f>
        <v>0</v>
      </c>
      <c r="D4" s="132">
        <v>0</v>
      </c>
      <c r="E4" s="132">
        <v>0</v>
      </c>
      <c r="F4" s="132">
        <v>0</v>
      </c>
      <c r="G4" s="132">
        <v>0</v>
      </c>
    </row>
    <row r="5" spans="1:7" x14ac:dyDescent="0.3">
      <c r="A5" s="34" t="s">
        <v>127</v>
      </c>
      <c r="B5" s="132"/>
      <c r="C5" s="132" cm="1">
        <f t="array" ref="C5:G5">TRANSPOSE(Scenario_inputs!$AK$5:$AK$9)</f>
        <v>0</v>
      </c>
      <c r="D5" s="132">
        <v>0</v>
      </c>
      <c r="E5" s="132">
        <v>0</v>
      </c>
      <c r="F5" s="132">
        <v>0</v>
      </c>
      <c r="G5" s="132">
        <v>0</v>
      </c>
    </row>
    <row r="6" spans="1:7" x14ac:dyDescent="0.3">
      <c r="A6" s="34" t="s">
        <v>108</v>
      </c>
      <c r="B6" s="132"/>
      <c r="C6" s="132" cm="1">
        <f t="array" ref="C6:G6">TRANSPOSE(Scenario_inputs!$AF$5:$AF$9)</f>
        <v>0</v>
      </c>
      <c r="D6" s="132">
        <v>0</v>
      </c>
      <c r="E6" s="132">
        <v>0</v>
      </c>
      <c r="F6" s="132">
        <v>0</v>
      </c>
      <c r="G6" s="132">
        <v>0</v>
      </c>
    </row>
    <row r="7" spans="1:7" x14ac:dyDescent="0.3">
      <c r="A7" s="34" t="s">
        <v>131</v>
      </c>
      <c r="B7" s="132">
        <f t="array" ref="B7:G7">TRANSPOSE(Scenario_inputs!$AL$5:$AL$10)</f>
        <v>0</v>
      </c>
      <c r="C7" s="132">
        <v>-2.2204460492503131E-14</v>
      </c>
      <c r="D7" s="132">
        <v>-2.2204460492503131E-14</v>
      </c>
      <c r="E7" s="132">
        <v>2.2204460492503131E-14</v>
      </c>
      <c r="F7" s="132">
        <v>2.2204460492503131E-14</v>
      </c>
      <c r="G7" s="132">
        <v>-2.2204460492503131E-14</v>
      </c>
    </row>
    <row r="8" spans="1:7" x14ac:dyDescent="0.3">
      <c r="A8" s="34" t="s">
        <v>77</v>
      </c>
      <c r="B8" s="132"/>
      <c r="C8" s="132" cm="1">
        <f t="array" ref="C8:G8">TRANSPOSE(Scenario_inputs!$AM$5:$AM$9)</f>
        <v>0</v>
      </c>
      <c r="D8" s="132">
        <v>0</v>
      </c>
      <c r="E8" s="132">
        <v>0</v>
      </c>
      <c r="F8" s="132">
        <v>0</v>
      </c>
      <c r="G8" s="132">
        <v>0</v>
      </c>
    </row>
    <row r="9" spans="1:7" x14ac:dyDescent="0.3">
      <c r="A9" s="34" t="s">
        <v>78</v>
      </c>
      <c r="B9" s="132">
        <f t="array" ref="B9:G9">TRANSPOSE(Scenario_inputs!$AD$5:$AD$10)*10</f>
        <v>0</v>
      </c>
      <c r="C9" s="132">
        <v>0</v>
      </c>
      <c r="D9" s="132">
        <v>0</v>
      </c>
      <c r="E9" s="132">
        <v>0</v>
      </c>
      <c r="F9" s="132">
        <v>0</v>
      </c>
      <c r="G9" s="132">
        <v>0</v>
      </c>
    </row>
    <row r="10" spans="1:7" x14ac:dyDescent="0.3">
      <c r="A10" s="34" t="s">
        <v>79</v>
      </c>
      <c r="B10" s="132">
        <f t="array" ref="B10:G10">TRANSPOSE(Scenario_inputs!$AN$5:$AN$10)*10</f>
        <v>0</v>
      </c>
      <c r="C10" s="132">
        <v>0</v>
      </c>
      <c r="D10" s="132">
        <v>0</v>
      </c>
      <c r="E10" s="132">
        <v>0</v>
      </c>
      <c r="F10" s="132">
        <v>0</v>
      </c>
      <c r="G10" s="132">
        <v>0</v>
      </c>
    </row>
    <row r="11" spans="1:7" x14ac:dyDescent="0.3">
      <c r="A11" s="46" t="s">
        <v>22</v>
      </c>
      <c r="B11" s="132">
        <f t="array" ref="B11:G11">TRANSPOSE(Scenario_inputs!$M$5:$M$10)</f>
        <v>0</v>
      </c>
      <c r="C11" s="132">
        <v>0</v>
      </c>
      <c r="D11" s="132">
        <v>0</v>
      </c>
      <c r="E11" s="132">
        <v>0</v>
      </c>
      <c r="F11" s="132">
        <v>0</v>
      </c>
      <c r="G11" s="132">
        <v>0</v>
      </c>
    </row>
    <row r="12" spans="1:7" x14ac:dyDescent="0.3">
      <c r="A12" s="34" t="s">
        <v>18</v>
      </c>
      <c r="B12" s="132">
        <f t="array" ref="B12:G12">TRANSPOSE(Scenario_inputs!$J$5:$J$10)</f>
        <v>0</v>
      </c>
      <c r="C12" s="132">
        <v>0</v>
      </c>
      <c r="D12" s="132">
        <v>0</v>
      </c>
      <c r="E12" s="132">
        <v>0</v>
      </c>
      <c r="F12" s="132">
        <v>0</v>
      </c>
      <c r="G12" s="132">
        <v>0</v>
      </c>
    </row>
    <row r="13" spans="1:7" x14ac:dyDescent="0.3">
      <c r="A13" s="34" t="s">
        <v>121</v>
      </c>
      <c r="B13" s="132">
        <f t="array" ref="B13:G13">TRANSPOSE(Scenario_inputs!$AP$5:$AP$10)</f>
        <v>0</v>
      </c>
      <c r="C13" s="132">
        <v>0</v>
      </c>
      <c r="D13" s="132">
        <v>0</v>
      </c>
      <c r="E13" s="132">
        <v>0</v>
      </c>
      <c r="F13" s="132">
        <v>0</v>
      </c>
      <c r="G13" s="132">
        <v>0</v>
      </c>
    </row>
    <row r="14" spans="1:7" x14ac:dyDescent="0.3">
      <c r="B14" s="42"/>
      <c r="C14" s="42"/>
      <c r="D14" s="42"/>
      <c r="E14" s="42"/>
      <c r="F14" s="42"/>
    </row>
    <row r="15" spans="1:7" x14ac:dyDescent="0.3">
      <c r="B15" s="42"/>
      <c r="C15" s="42"/>
      <c r="D15" s="42"/>
      <c r="E15" s="42"/>
      <c r="F15" s="42"/>
    </row>
    <row r="16" spans="1:7" x14ac:dyDescent="0.3">
      <c r="B16" s="42"/>
      <c r="C16" s="42"/>
      <c r="D16" s="42"/>
      <c r="E16" s="42"/>
      <c r="F16" s="42"/>
    </row>
    <row r="17" spans="2:6" x14ac:dyDescent="0.3">
      <c r="B17" s="42"/>
      <c r="C17" s="42"/>
      <c r="D17" s="42"/>
      <c r="E17" s="42"/>
      <c r="F17" s="42"/>
    </row>
    <row r="18" spans="2:6" x14ac:dyDescent="0.3">
      <c r="B18" s="42"/>
      <c r="C18" s="42"/>
      <c r="D18" s="42"/>
      <c r="E18" s="42"/>
      <c r="F18" s="42"/>
    </row>
    <row r="19" spans="2:6" x14ac:dyDescent="0.3">
      <c r="B19" s="42"/>
      <c r="C19" s="42"/>
      <c r="D19" s="42"/>
      <c r="E19" s="42"/>
      <c r="F19" s="42"/>
    </row>
    <row r="20" spans="2:6" x14ac:dyDescent="0.3">
      <c r="B20" s="42"/>
      <c r="C20" s="42"/>
      <c r="D20" s="42"/>
      <c r="E20" s="42"/>
      <c r="F20" s="42"/>
    </row>
    <row r="21" spans="2:6" x14ac:dyDescent="0.3">
      <c r="B21" s="42"/>
      <c r="C21" s="42"/>
      <c r="D21" s="42"/>
      <c r="E21" s="42"/>
      <c r="F21" s="42"/>
    </row>
    <row r="22" spans="2:6" x14ac:dyDescent="0.3">
      <c r="B22" s="42"/>
      <c r="C22" s="42"/>
      <c r="D22" s="42"/>
      <c r="E22" s="42"/>
      <c r="F22" s="42"/>
    </row>
    <row r="23" spans="2:6" x14ac:dyDescent="0.3">
      <c r="B23" s="42"/>
      <c r="C23" s="42"/>
      <c r="D23" s="42"/>
      <c r="E23" s="42"/>
      <c r="F23" s="42"/>
    </row>
    <row r="24" spans="2:6" x14ac:dyDescent="0.3">
      <c r="B24" s="42"/>
      <c r="C24" s="42"/>
      <c r="D24" s="42"/>
      <c r="E24" s="42"/>
      <c r="F24" s="42"/>
    </row>
    <row r="25" spans="2:6" x14ac:dyDescent="0.3">
      <c r="B25" s="42"/>
      <c r="C25" s="42"/>
      <c r="D25" s="42"/>
      <c r="E25" s="42"/>
      <c r="F25" s="42"/>
    </row>
  </sheetData>
  <phoneticPr fontId="26" type="noConversion"/>
  <hyperlinks>
    <hyperlink ref="A1" location="Notes!A1" display="Back to contents" xr:uid="{3C290612-B0F5-453E-B350-FCB018676288}"/>
  </hyperlink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75C5A-B295-4EE5-8554-52C2D1B8F78A}">
  <dimension ref="A1:J106"/>
  <sheetViews>
    <sheetView showGridLines="0" zoomScaleNormal="100" workbookViewId="0">
      <pane xSplit="3" ySplit="2" topLeftCell="D3" activePane="bottomRight" state="frozen"/>
      <selection pane="topRight"/>
      <selection pane="bottomLeft"/>
      <selection pane="bottomRight"/>
    </sheetView>
  </sheetViews>
  <sheetFormatPr defaultColWidth="8.81640625" defaultRowHeight="12" x14ac:dyDescent="0.3"/>
  <cols>
    <col min="1" max="1" width="58.1796875" style="34" bestFit="1" customWidth="1"/>
    <col min="2" max="2" width="29.26953125" style="34" bestFit="1" customWidth="1"/>
    <col min="3" max="3" width="10.453125" style="34" customWidth="1"/>
    <col min="4" max="9" width="8.81640625" style="34"/>
    <col min="10" max="10" width="83.54296875" style="34" bestFit="1" customWidth="1"/>
    <col min="11" max="16384" width="8.81640625" style="34"/>
  </cols>
  <sheetData>
    <row r="1" spans="1:10" x14ac:dyDescent="0.3">
      <c r="A1" s="1" t="s">
        <v>205</v>
      </c>
    </row>
    <row r="2" spans="1:10" x14ac:dyDescent="0.3">
      <c r="A2" s="31" t="s">
        <v>282</v>
      </c>
      <c r="B2" s="31" t="s">
        <v>19</v>
      </c>
      <c r="C2" s="31" t="s">
        <v>66</v>
      </c>
      <c r="D2" s="31" t="s">
        <v>3</v>
      </c>
      <c r="E2" s="31" t="s">
        <v>4</v>
      </c>
      <c r="F2" s="31" t="s">
        <v>5</v>
      </c>
      <c r="G2" s="31" t="s">
        <v>6</v>
      </c>
      <c r="H2" s="31" t="s">
        <v>7</v>
      </c>
      <c r="I2" s="31" t="s">
        <v>288</v>
      </c>
      <c r="J2" s="31" t="s">
        <v>32</v>
      </c>
    </row>
    <row r="3" spans="1:10" x14ac:dyDescent="0.3">
      <c r="A3" s="31" t="s">
        <v>140</v>
      </c>
      <c r="B3" s="31" t="s">
        <v>67</v>
      </c>
      <c r="C3" s="34" t="s">
        <v>3</v>
      </c>
      <c r="D3" s="41">
        <v>0</v>
      </c>
      <c r="E3" s="41">
        <v>0</v>
      </c>
      <c r="F3" s="41">
        <v>0</v>
      </c>
      <c r="G3" s="41">
        <v>0</v>
      </c>
      <c r="H3" s="41">
        <v>0</v>
      </c>
      <c r="I3" s="41">
        <v>0</v>
      </c>
      <c r="J3" s="34" t="s">
        <v>206</v>
      </c>
    </row>
    <row r="4" spans="1:10" x14ac:dyDescent="0.3">
      <c r="A4" s="31"/>
      <c r="B4" s="31"/>
      <c r="C4" s="34" t="s">
        <v>4</v>
      </c>
      <c r="D4" s="41">
        <v>0</v>
      </c>
      <c r="E4" s="41">
        <v>0</v>
      </c>
      <c r="F4" s="41">
        <v>0</v>
      </c>
      <c r="G4" s="41">
        <v>0</v>
      </c>
      <c r="H4" s="41">
        <v>0</v>
      </c>
      <c r="I4" s="41">
        <v>0</v>
      </c>
      <c r="J4" s="34" t="s">
        <v>274</v>
      </c>
    </row>
    <row r="5" spans="1:10" x14ac:dyDescent="0.3">
      <c r="A5" s="31"/>
      <c r="B5" s="31"/>
      <c r="C5" s="34" t="s">
        <v>5</v>
      </c>
      <c r="D5" s="41">
        <v>0</v>
      </c>
      <c r="E5" s="41">
        <v>0</v>
      </c>
      <c r="F5" s="41">
        <v>469.707824506176</v>
      </c>
      <c r="G5" s="41">
        <v>499.95010719564016</v>
      </c>
      <c r="H5" s="41">
        <v>530.97933726504425</v>
      </c>
      <c r="I5" s="41">
        <v>562.73846094924056</v>
      </c>
      <c r="J5" s="34" t="s">
        <v>275</v>
      </c>
    </row>
    <row r="6" spans="1:10" x14ac:dyDescent="0.3">
      <c r="A6" s="31"/>
      <c r="B6" s="31"/>
      <c r="C6" s="34" t="s">
        <v>6</v>
      </c>
      <c r="D6" s="41">
        <v>0</v>
      </c>
      <c r="E6" s="41">
        <v>0</v>
      </c>
      <c r="F6" s="41">
        <v>0</v>
      </c>
      <c r="G6" s="41">
        <v>497.31292688289705</v>
      </c>
      <c r="H6" s="41">
        <v>528.15029335402005</v>
      </c>
      <c r="I6" s="41">
        <v>559.89077552770186</v>
      </c>
    </row>
    <row r="7" spans="1:10" x14ac:dyDescent="0.3">
      <c r="A7" s="90"/>
      <c r="B7" s="31"/>
      <c r="C7" s="34" t="s">
        <v>7</v>
      </c>
      <c r="D7" s="41">
        <v>0</v>
      </c>
      <c r="E7" s="41">
        <v>0</v>
      </c>
      <c r="F7" s="41">
        <v>0</v>
      </c>
      <c r="G7" s="41">
        <v>0</v>
      </c>
      <c r="H7" s="41">
        <v>531.11485170496189</v>
      </c>
      <c r="I7" s="41">
        <v>562.73846095161707</v>
      </c>
      <c r="J7" s="46"/>
    </row>
    <row r="8" spans="1:10" x14ac:dyDescent="0.3">
      <c r="A8" s="90"/>
      <c r="B8" s="31"/>
      <c r="C8" s="34" t="s">
        <v>288</v>
      </c>
      <c r="D8" s="41">
        <v>0</v>
      </c>
      <c r="E8" s="41">
        <v>0</v>
      </c>
      <c r="F8" s="41">
        <v>0</v>
      </c>
      <c r="G8" s="41">
        <v>0</v>
      </c>
      <c r="H8" s="41">
        <v>0</v>
      </c>
      <c r="I8" s="41">
        <v>560.86954578928328</v>
      </c>
      <c r="J8" s="46"/>
    </row>
    <row r="9" spans="1:10" x14ac:dyDescent="0.3">
      <c r="A9" s="90"/>
      <c r="B9" s="91" t="s">
        <v>68</v>
      </c>
      <c r="C9" s="63" t="s">
        <v>3</v>
      </c>
      <c r="D9" s="62">
        <v>0</v>
      </c>
      <c r="E9" s="62">
        <v>0</v>
      </c>
      <c r="F9" s="62">
        <v>0</v>
      </c>
      <c r="G9" s="62">
        <v>0</v>
      </c>
      <c r="H9" s="62">
        <v>0</v>
      </c>
      <c r="I9" s="62">
        <v>0</v>
      </c>
      <c r="J9" s="34" t="s">
        <v>206</v>
      </c>
    </row>
    <row r="10" spans="1:10" x14ac:dyDescent="0.3">
      <c r="A10" s="31"/>
      <c r="B10" s="31"/>
      <c r="C10" s="34" t="s">
        <v>4</v>
      </c>
      <c r="D10" s="64">
        <v>0</v>
      </c>
      <c r="E10" s="64">
        <v>115.67861532852748</v>
      </c>
      <c r="F10" s="64">
        <v>114.27342613062228</v>
      </c>
      <c r="G10" s="64">
        <v>109.08266357109824</v>
      </c>
      <c r="H10" s="64">
        <v>106.0576086286901</v>
      </c>
      <c r="I10" s="64">
        <v>92.672776078711649</v>
      </c>
    </row>
    <row r="11" spans="1:10" x14ac:dyDescent="0.3">
      <c r="A11" s="31"/>
      <c r="B11" s="31"/>
      <c r="C11" s="34" t="s">
        <v>5</v>
      </c>
      <c r="D11" s="64">
        <v>0</v>
      </c>
      <c r="E11" s="64">
        <v>0</v>
      </c>
      <c r="F11" s="64">
        <v>111.519969646698</v>
      </c>
      <c r="G11" s="64">
        <v>113.00848832906109</v>
      </c>
      <c r="H11" s="64">
        <v>110.63559745956169</v>
      </c>
      <c r="I11" s="64">
        <v>93.848327417014801</v>
      </c>
    </row>
    <row r="12" spans="1:10" x14ac:dyDescent="0.3">
      <c r="A12" s="31"/>
      <c r="B12" s="31"/>
      <c r="C12" s="34" t="s">
        <v>6</v>
      </c>
      <c r="D12" s="64">
        <v>0</v>
      </c>
      <c r="E12" s="64">
        <v>0</v>
      </c>
      <c r="F12" s="64">
        <v>0</v>
      </c>
      <c r="G12" s="64">
        <v>108.3673548000898</v>
      </c>
      <c r="H12" s="64">
        <v>110.6033306411081</v>
      </c>
      <c r="I12" s="64">
        <v>93.848327417014801</v>
      </c>
    </row>
    <row r="13" spans="1:10" x14ac:dyDescent="0.3">
      <c r="A13" s="31"/>
      <c r="B13" s="31"/>
      <c r="C13" s="34" t="s">
        <v>7</v>
      </c>
      <c r="D13" s="64">
        <v>0</v>
      </c>
      <c r="E13" s="64">
        <v>0</v>
      </c>
      <c r="F13" s="64">
        <v>0</v>
      </c>
      <c r="G13" s="64">
        <v>0</v>
      </c>
      <c r="H13" s="64">
        <v>106.184143340628</v>
      </c>
      <c r="I13" s="64">
        <v>93.81883466175529</v>
      </c>
    </row>
    <row r="14" spans="1:10" x14ac:dyDescent="0.3">
      <c r="A14" s="31"/>
      <c r="B14" s="31"/>
      <c r="C14" s="34" t="s">
        <v>288</v>
      </c>
      <c r="D14" s="64">
        <v>0</v>
      </c>
      <c r="E14" s="64">
        <v>0</v>
      </c>
      <c r="F14" s="64">
        <v>0</v>
      </c>
      <c r="G14" s="64">
        <v>0</v>
      </c>
      <c r="H14" s="64">
        <v>0</v>
      </c>
      <c r="I14" s="64">
        <v>89.247620507981992</v>
      </c>
    </row>
    <row r="15" spans="1:10" x14ac:dyDescent="0.3">
      <c r="A15" s="31"/>
      <c r="B15" s="91" t="s">
        <v>69</v>
      </c>
      <c r="C15" s="63" t="s">
        <v>3</v>
      </c>
      <c r="D15" s="62">
        <v>0</v>
      </c>
      <c r="E15" s="62">
        <v>0</v>
      </c>
      <c r="F15" s="62">
        <v>0</v>
      </c>
      <c r="G15" s="62">
        <v>0</v>
      </c>
      <c r="H15" s="62">
        <v>0</v>
      </c>
      <c r="I15" s="62">
        <v>0</v>
      </c>
      <c r="J15" s="34" t="s">
        <v>206</v>
      </c>
    </row>
    <row r="16" spans="1:10" x14ac:dyDescent="0.3">
      <c r="A16" s="31"/>
      <c r="B16" s="31"/>
      <c r="C16" s="34" t="s">
        <v>4</v>
      </c>
      <c r="D16" s="64">
        <v>0</v>
      </c>
      <c r="E16" s="64">
        <v>58.888152443420495</v>
      </c>
      <c r="F16" s="64">
        <v>61.152791017662366</v>
      </c>
      <c r="G16" s="64">
        <v>64.782063473277731</v>
      </c>
      <c r="H16" s="64">
        <v>58.072495179786074</v>
      </c>
      <c r="I16" s="64">
        <v>55.629126834955287</v>
      </c>
    </row>
    <row r="17" spans="1:10" x14ac:dyDescent="0.3">
      <c r="A17" s="31"/>
      <c r="B17" s="31"/>
      <c r="C17" s="34" t="s">
        <v>5</v>
      </c>
      <c r="D17" s="64">
        <v>0</v>
      </c>
      <c r="E17" s="64">
        <v>0</v>
      </c>
      <c r="F17" s="64">
        <v>60.505757658002381</v>
      </c>
      <c r="G17" s="64">
        <v>64.037046931225973</v>
      </c>
      <c r="H17" s="64">
        <v>61.015164703175628</v>
      </c>
      <c r="I17" s="64">
        <v>61.173703110901329</v>
      </c>
    </row>
    <row r="18" spans="1:10" x14ac:dyDescent="0.3">
      <c r="A18" s="31"/>
      <c r="B18" s="31"/>
      <c r="C18" s="34" t="s">
        <v>6</v>
      </c>
      <c r="D18" s="64">
        <v>0</v>
      </c>
      <c r="E18" s="64">
        <v>0</v>
      </c>
      <c r="F18" s="64">
        <v>0</v>
      </c>
      <c r="G18" s="64">
        <v>62.176476153683097</v>
      </c>
      <c r="H18" s="64">
        <v>61.762053962397431</v>
      </c>
      <c r="I18" s="64">
        <v>58.255728312214728</v>
      </c>
    </row>
    <row r="19" spans="1:10" x14ac:dyDescent="0.3">
      <c r="A19" s="31"/>
      <c r="B19" s="31"/>
      <c r="C19" s="34" t="s">
        <v>7</v>
      </c>
      <c r="D19" s="64">
        <v>0</v>
      </c>
      <c r="E19" s="64">
        <v>0</v>
      </c>
      <c r="F19" s="64">
        <v>0</v>
      </c>
      <c r="G19" s="64">
        <v>0</v>
      </c>
      <c r="H19" s="64">
        <v>65.647066247866519</v>
      </c>
      <c r="I19" s="64">
        <v>62.337365772536714</v>
      </c>
    </row>
    <row r="20" spans="1:10" x14ac:dyDescent="0.3">
      <c r="A20" s="31"/>
      <c r="B20" s="31"/>
      <c r="C20" s="34" t="s">
        <v>288</v>
      </c>
      <c r="D20" s="64">
        <v>0</v>
      </c>
      <c r="E20" s="64">
        <v>0</v>
      </c>
      <c r="F20" s="64">
        <v>0</v>
      </c>
      <c r="G20" s="64">
        <v>0</v>
      </c>
      <c r="H20" s="64">
        <v>0</v>
      </c>
      <c r="I20" s="64">
        <v>64.245292898919615</v>
      </c>
    </row>
    <row r="21" spans="1:10" x14ac:dyDescent="0.3">
      <c r="A21" s="31"/>
      <c r="B21" s="91" t="s">
        <v>70</v>
      </c>
      <c r="C21" s="63" t="s">
        <v>3</v>
      </c>
      <c r="D21" s="62">
        <v>0</v>
      </c>
      <c r="E21" s="62">
        <v>0</v>
      </c>
      <c r="F21" s="62">
        <v>0</v>
      </c>
      <c r="G21" s="62">
        <v>0</v>
      </c>
      <c r="H21" s="62">
        <v>0</v>
      </c>
      <c r="I21" s="62">
        <v>0</v>
      </c>
      <c r="J21" s="34" t="s">
        <v>206</v>
      </c>
    </row>
    <row r="22" spans="1:10" x14ac:dyDescent="0.3">
      <c r="A22" s="31"/>
      <c r="B22" s="31"/>
      <c r="C22" s="34" t="s">
        <v>4</v>
      </c>
      <c r="D22" s="64">
        <v>0</v>
      </c>
      <c r="E22" s="64">
        <v>304.71186061297703</v>
      </c>
      <c r="F22" s="64">
        <v>297.12751883701276</v>
      </c>
      <c r="G22" s="64">
        <v>287.38670788543459</v>
      </c>
      <c r="H22" s="64">
        <v>277.17072984764309</v>
      </c>
      <c r="I22" s="64">
        <v>265.93228217646174</v>
      </c>
    </row>
    <row r="23" spans="1:10" x14ac:dyDescent="0.3">
      <c r="A23" s="31"/>
      <c r="B23" s="31"/>
      <c r="C23" s="34" t="s">
        <v>5</v>
      </c>
      <c r="D23" s="64">
        <v>0</v>
      </c>
      <c r="E23" s="64">
        <v>0</v>
      </c>
      <c r="F23" s="64">
        <v>311.42933457670733</v>
      </c>
      <c r="G23" s="64">
        <v>301.21966337304548</v>
      </c>
      <c r="H23" s="64">
        <v>290.51195358294353</v>
      </c>
      <c r="I23" s="64">
        <v>278.73255901993252</v>
      </c>
    </row>
    <row r="24" spans="1:10" x14ac:dyDescent="0.3">
      <c r="A24" s="31"/>
      <c r="B24" s="31"/>
      <c r="C24" s="34" t="s">
        <v>6</v>
      </c>
      <c r="D24" s="64">
        <v>0</v>
      </c>
      <c r="E24" s="64">
        <v>0</v>
      </c>
      <c r="F24" s="64">
        <v>0</v>
      </c>
      <c r="G24" s="64">
        <v>302.10996779680499</v>
      </c>
      <c r="H24" s="64">
        <v>291.37060960338931</v>
      </c>
      <c r="I24" s="64">
        <v>279.55639909585079</v>
      </c>
    </row>
    <row r="25" spans="1:10" x14ac:dyDescent="0.3">
      <c r="A25" s="31"/>
      <c r="B25" s="31"/>
      <c r="C25" s="34" t="s">
        <v>7</v>
      </c>
      <c r="D25" s="64">
        <v>0</v>
      </c>
      <c r="E25" s="64">
        <v>0</v>
      </c>
      <c r="F25" s="64">
        <v>0</v>
      </c>
      <c r="G25" s="64">
        <v>0</v>
      </c>
      <c r="H25" s="64">
        <v>291.08382750731835</v>
      </c>
      <c r="I25" s="64">
        <v>279.28124515973104</v>
      </c>
    </row>
    <row r="26" spans="1:10" x14ac:dyDescent="0.3">
      <c r="A26" s="31"/>
      <c r="B26" s="31"/>
      <c r="C26" s="34" t="s">
        <v>288</v>
      </c>
      <c r="D26" s="64">
        <v>0</v>
      </c>
      <c r="E26" s="64">
        <v>0</v>
      </c>
      <c r="F26" s="64">
        <v>0</v>
      </c>
      <c r="G26" s="64">
        <v>0</v>
      </c>
      <c r="H26" s="64">
        <v>0</v>
      </c>
      <c r="I26" s="64">
        <v>278.1860245904827</v>
      </c>
    </row>
    <row r="27" spans="1:10" x14ac:dyDescent="0.3">
      <c r="A27" s="31"/>
      <c r="B27" s="91" t="s">
        <v>71</v>
      </c>
      <c r="C27" s="63" t="s">
        <v>3</v>
      </c>
      <c r="D27" s="62">
        <v>0</v>
      </c>
      <c r="E27" s="62">
        <v>0</v>
      </c>
      <c r="F27" s="62">
        <v>0</v>
      </c>
      <c r="G27" s="62">
        <v>0</v>
      </c>
      <c r="H27" s="62">
        <v>0</v>
      </c>
      <c r="I27" s="62">
        <v>0</v>
      </c>
      <c r="J27" s="34" t="s">
        <v>206</v>
      </c>
    </row>
    <row r="28" spans="1:10" x14ac:dyDescent="0.3">
      <c r="A28" s="31"/>
      <c r="B28" s="31"/>
      <c r="C28" s="34" t="s">
        <v>4</v>
      </c>
      <c r="D28" s="64">
        <v>0</v>
      </c>
      <c r="E28" s="64">
        <v>0.48364804489076363</v>
      </c>
      <c r="F28" s="64">
        <v>0.43889672701944704</v>
      </c>
      <c r="G28" s="64">
        <v>0.37822113483887421</v>
      </c>
      <c r="H28" s="64">
        <v>0.31582238689423292</v>
      </c>
      <c r="I28" s="64">
        <v>0.25044532428767496</v>
      </c>
    </row>
    <row r="29" spans="1:10" x14ac:dyDescent="0.3">
      <c r="A29" s="31"/>
      <c r="B29" s="31"/>
      <c r="C29" s="34" t="s">
        <v>5</v>
      </c>
      <c r="D29" s="64">
        <v>0</v>
      </c>
      <c r="E29" s="64">
        <v>0</v>
      </c>
      <c r="F29" s="64">
        <v>46.61514587097561</v>
      </c>
      <c r="G29" s="64">
        <v>47.33523767926858</v>
      </c>
      <c r="H29" s="64">
        <v>48.28968061279771</v>
      </c>
      <c r="I29" s="64">
        <v>49.024573360121948</v>
      </c>
    </row>
    <row r="30" spans="1:10" x14ac:dyDescent="0.3">
      <c r="A30" s="31"/>
      <c r="B30" s="31"/>
      <c r="C30" s="34" t="s">
        <v>6</v>
      </c>
      <c r="D30" s="64">
        <v>0</v>
      </c>
      <c r="E30" s="64">
        <v>0</v>
      </c>
      <c r="F30" s="64">
        <v>0</v>
      </c>
      <c r="G30" s="64">
        <v>47.326064013595015</v>
      </c>
      <c r="H30" s="64">
        <v>48.291081995768977</v>
      </c>
      <c r="I30" s="64">
        <v>49.025867158930993</v>
      </c>
    </row>
    <row r="31" spans="1:10" x14ac:dyDescent="0.3">
      <c r="A31" s="31"/>
      <c r="B31" s="31"/>
      <c r="C31" s="34" t="s">
        <v>7</v>
      </c>
      <c r="D31" s="64">
        <v>0</v>
      </c>
      <c r="E31" s="64">
        <v>0</v>
      </c>
      <c r="F31" s="64">
        <v>0</v>
      </c>
      <c r="G31" s="64">
        <v>0</v>
      </c>
      <c r="H31" s="64">
        <v>48.121530919910406</v>
      </c>
      <c r="I31" s="64">
        <v>48.861501692098201</v>
      </c>
    </row>
    <row r="32" spans="1:10" x14ac:dyDescent="0.3">
      <c r="A32" s="31"/>
      <c r="B32" s="31"/>
      <c r="C32" s="34" t="s">
        <v>288</v>
      </c>
      <c r="D32" s="64">
        <v>0</v>
      </c>
      <c r="E32" s="64">
        <v>0</v>
      </c>
      <c r="F32" s="64">
        <v>0</v>
      </c>
      <c r="G32" s="64">
        <v>0</v>
      </c>
      <c r="H32" s="64">
        <v>0</v>
      </c>
      <c r="I32" s="64">
        <v>48.826799815591791</v>
      </c>
    </row>
    <row r="33" spans="1:10" x14ac:dyDescent="0.3">
      <c r="A33" s="31"/>
      <c r="B33" s="91" t="s">
        <v>72</v>
      </c>
      <c r="C33" s="63" t="s">
        <v>3</v>
      </c>
      <c r="D33" s="62">
        <v>0</v>
      </c>
      <c r="E33" s="62">
        <v>0</v>
      </c>
      <c r="F33" s="62">
        <v>0</v>
      </c>
      <c r="G33" s="62">
        <v>0</v>
      </c>
      <c r="H33" s="62">
        <v>0</v>
      </c>
      <c r="I33" s="62">
        <v>0</v>
      </c>
      <c r="J33" s="34" t="s">
        <v>206</v>
      </c>
    </row>
    <row r="34" spans="1:10" x14ac:dyDescent="0.3">
      <c r="A34" s="31"/>
      <c r="B34" s="31"/>
      <c r="C34" s="34" t="s">
        <v>4</v>
      </c>
      <c r="D34" s="64">
        <v>0</v>
      </c>
      <c r="E34" s="64">
        <v>148.16844466321265</v>
      </c>
      <c r="F34" s="64">
        <v>125.42075965324474</v>
      </c>
      <c r="G34" s="64">
        <v>123.63347074686513</v>
      </c>
      <c r="H34" s="64">
        <v>139.1610614506539</v>
      </c>
      <c r="I34" s="64">
        <v>137.2041168898258</v>
      </c>
    </row>
    <row r="35" spans="1:10" x14ac:dyDescent="0.3">
      <c r="A35" s="31"/>
      <c r="B35" s="31"/>
      <c r="C35" s="34" t="s">
        <v>5</v>
      </c>
      <c r="D35" s="64">
        <v>0</v>
      </c>
      <c r="E35" s="64">
        <v>0</v>
      </c>
      <c r="F35" s="64">
        <v>137.11420027893365</v>
      </c>
      <c r="G35" s="64">
        <v>135.27156508315431</v>
      </c>
      <c r="H35" s="64">
        <v>150.54885991403046</v>
      </c>
      <c r="I35" s="64">
        <v>148.31601437615035</v>
      </c>
    </row>
    <row r="36" spans="1:10" x14ac:dyDescent="0.3">
      <c r="A36" s="31"/>
      <c r="B36" s="31"/>
      <c r="C36" s="34" t="s">
        <v>6</v>
      </c>
      <c r="D36" s="64">
        <v>0</v>
      </c>
      <c r="E36" s="64">
        <v>0</v>
      </c>
      <c r="F36" s="64">
        <v>0</v>
      </c>
      <c r="G36" s="64">
        <v>140.31904079050045</v>
      </c>
      <c r="H36" s="64">
        <v>156.76515622814111</v>
      </c>
      <c r="I36" s="64">
        <v>153.38672138792333</v>
      </c>
    </row>
    <row r="37" spans="1:10" x14ac:dyDescent="0.3">
      <c r="A37" s="31"/>
      <c r="B37" s="31"/>
      <c r="C37" s="34" t="s">
        <v>7</v>
      </c>
      <c r="D37" s="64">
        <v>0</v>
      </c>
      <c r="E37" s="64">
        <v>0</v>
      </c>
      <c r="F37" s="64">
        <v>0</v>
      </c>
      <c r="G37" s="64">
        <v>0</v>
      </c>
      <c r="H37" s="64">
        <v>138.16024581668802</v>
      </c>
      <c r="I37" s="64">
        <v>137.26240669515784</v>
      </c>
    </row>
    <row r="38" spans="1:10" x14ac:dyDescent="0.3">
      <c r="A38" s="31"/>
      <c r="B38" s="31"/>
      <c r="C38" s="34" t="s">
        <v>288</v>
      </c>
      <c r="D38" s="64">
        <v>0</v>
      </c>
      <c r="E38" s="64">
        <v>0</v>
      </c>
      <c r="F38" s="64">
        <v>0</v>
      </c>
      <c r="G38" s="64">
        <v>0</v>
      </c>
      <c r="H38" s="64">
        <v>0</v>
      </c>
      <c r="I38" s="64">
        <v>130.0683953997823</v>
      </c>
    </row>
    <row r="39" spans="1:10" x14ac:dyDescent="0.3">
      <c r="A39" s="31"/>
      <c r="B39" s="91" t="s">
        <v>73</v>
      </c>
      <c r="C39" s="63" t="s">
        <v>3</v>
      </c>
      <c r="D39" s="62">
        <v>0</v>
      </c>
      <c r="E39" s="62">
        <v>0</v>
      </c>
      <c r="F39" s="62">
        <v>0</v>
      </c>
      <c r="G39" s="62">
        <v>0</v>
      </c>
      <c r="H39" s="62">
        <v>0</v>
      </c>
      <c r="I39" s="62">
        <v>0</v>
      </c>
      <c r="J39" s="34" t="s">
        <v>206</v>
      </c>
    </row>
    <row r="40" spans="1:10" x14ac:dyDescent="0.3">
      <c r="A40" s="31"/>
      <c r="B40" s="31"/>
      <c r="C40" s="34" t="s">
        <v>4</v>
      </c>
      <c r="D40" s="64">
        <v>0</v>
      </c>
      <c r="E40" s="64">
        <v>0</v>
      </c>
      <c r="F40" s="64">
        <v>0</v>
      </c>
      <c r="G40" s="64">
        <v>0</v>
      </c>
      <c r="H40" s="64">
        <v>0</v>
      </c>
      <c r="I40" s="64">
        <v>0</v>
      </c>
    </row>
    <row r="41" spans="1:10" x14ac:dyDescent="0.3">
      <c r="A41" s="31"/>
      <c r="B41" s="31"/>
      <c r="C41" s="34" t="s">
        <v>5</v>
      </c>
      <c r="D41" s="64">
        <v>0</v>
      </c>
      <c r="E41" s="64">
        <v>0</v>
      </c>
      <c r="F41" s="64">
        <v>782.21558111688239</v>
      </c>
      <c r="G41" s="64">
        <v>814.42714998585132</v>
      </c>
      <c r="H41" s="64">
        <v>845.47174038246544</v>
      </c>
      <c r="I41" s="64">
        <v>906.90584594899383</v>
      </c>
    </row>
    <row r="42" spans="1:10" x14ac:dyDescent="0.3">
      <c r="A42" s="31"/>
      <c r="B42" s="31"/>
      <c r="C42" s="34" t="s">
        <v>6</v>
      </c>
      <c r="D42" s="64">
        <v>0</v>
      </c>
      <c r="E42" s="64">
        <v>0</v>
      </c>
      <c r="F42" s="64">
        <v>0</v>
      </c>
      <c r="G42" s="64">
        <v>814.24645328295901</v>
      </c>
      <c r="H42" s="64">
        <v>845.29054566082368</v>
      </c>
      <c r="I42" s="64">
        <v>906.71866358542627</v>
      </c>
    </row>
    <row r="43" spans="1:10" x14ac:dyDescent="0.3">
      <c r="A43" s="31"/>
      <c r="B43" s="31"/>
      <c r="C43" s="34" t="s">
        <v>7</v>
      </c>
      <c r="D43" s="64">
        <v>0</v>
      </c>
      <c r="E43" s="64">
        <v>0</v>
      </c>
      <c r="F43" s="64">
        <v>0</v>
      </c>
      <c r="G43" s="64">
        <v>0</v>
      </c>
      <c r="H43" s="64">
        <v>846.23863717497261</v>
      </c>
      <c r="I43" s="64">
        <v>907.7374539324303</v>
      </c>
    </row>
    <row r="44" spans="1:10" x14ac:dyDescent="0.3">
      <c r="A44" s="31"/>
      <c r="B44" s="31"/>
      <c r="C44" s="34" t="s">
        <v>288</v>
      </c>
      <c r="D44" s="64">
        <v>0</v>
      </c>
      <c r="E44" s="64">
        <v>0</v>
      </c>
      <c r="F44" s="64">
        <v>0</v>
      </c>
      <c r="G44" s="64">
        <v>0</v>
      </c>
      <c r="H44" s="64">
        <v>0</v>
      </c>
      <c r="I44" s="64">
        <v>937.35370216044998</v>
      </c>
    </row>
    <row r="45" spans="1:10" x14ac:dyDescent="0.3">
      <c r="A45" s="91" t="s">
        <v>125</v>
      </c>
      <c r="B45" s="91" t="s">
        <v>76</v>
      </c>
      <c r="C45" s="63" t="s">
        <v>3</v>
      </c>
      <c r="D45" s="62">
        <v>430.00562318554745</v>
      </c>
      <c r="E45" s="62">
        <v>463.47463266529564</v>
      </c>
      <c r="F45" s="62">
        <v>472.42693608232082</v>
      </c>
      <c r="G45" s="62">
        <v>485.54426491563356</v>
      </c>
      <c r="H45" s="62">
        <v>496.9016548254051</v>
      </c>
      <c r="I45" s="62">
        <v>507.42654537384277</v>
      </c>
      <c r="J45" s="34" t="s">
        <v>206</v>
      </c>
    </row>
    <row r="46" spans="1:10" x14ac:dyDescent="0.3">
      <c r="A46" s="31"/>
      <c r="B46" s="31"/>
      <c r="C46" s="34" t="s">
        <v>4</v>
      </c>
      <c r="D46" s="64">
        <v>0</v>
      </c>
      <c r="E46" s="64">
        <v>484.14190755644432</v>
      </c>
      <c r="F46" s="64">
        <v>493.49341235923674</v>
      </c>
      <c r="G46" s="64">
        <v>507.19566951813346</v>
      </c>
      <c r="H46" s="64">
        <v>519.05950850358329</v>
      </c>
      <c r="I46" s="64">
        <v>530.05372529090391</v>
      </c>
    </row>
    <row r="47" spans="1:10" x14ac:dyDescent="0.3">
      <c r="A47" s="31"/>
      <c r="B47" s="31"/>
      <c r="C47" s="34" t="s">
        <v>5</v>
      </c>
      <c r="D47" s="64">
        <v>0</v>
      </c>
      <c r="E47" s="64">
        <v>0</v>
      </c>
      <c r="F47" s="64">
        <v>517.03981772030738</v>
      </c>
      <c r="G47" s="64">
        <v>531.39586050905189</v>
      </c>
      <c r="H47" s="64">
        <v>543.82576735861915</v>
      </c>
      <c r="I47" s="64">
        <v>555.3445591019954</v>
      </c>
    </row>
    <row r="48" spans="1:10" x14ac:dyDescent="0.3">
      <c r="A48" s="31"/>
      <c r="B48" s="31"/>
      <c r="C48" s="34" t="s">
        <v>6</v>
      </c>
      <c r="D48" s="64">
        <v>0</v>
      </c>
      <c r="E48" s="64">
        <v>0</v>
      </c>
      <c r="F48" s="64">
        <v>0</v>
      </c>
      <c r="G48" s="64">
        <v>534.5842356721065</v>
      </c>
      <c r="H48" s="64">
        <v>547.08872196276798</v>
      </c>
      <c r="I48" s="64">
        <v>558.67662645660107</v>
      </c>
    </row>
    <row r="49" spans="1:10" x14ac:dyDescent="0.3">
      <c r="A49" s="31"/>
      <c r="B49" s="31"/>
      <c r="C49" s="34" t="s">
        <v>7</v>
      </c>
      <c r="D49" s="64">
        <v>0</v>
      </c>
      <c r="E49" s="64">
        <v>0</v>
      </c>
      <c r="F49" s="64">
        <v>0</v>
      </c>
      <c r="G49" s="64">
        <v>0</v>
      </c>
      <c r="H49" s="64">
        <v>543.28572190940395</v>
      </c>
      <c r="I49" s="64">
        <v>562.02868621533435</v>
      </c>
    </row>
    <row r="50" spans="1:10" x14ac:dyDescent="0.3">
      <c r="A50" s="31"/>
      <c r="B50" s="31"/>
      <c r="C50" s="34" t="s">
        <v>288</v>
      </c>
      <c r="D50" s="64">
        <v>0</v>
      </c>
      <c r="E50" s="64">
        <v>0</v>
      </c>
      <c r="F50" s="64">
        <v>0</v>
      </c>
      <c r="G50" s="64">
        <v>0</v>
      </c>
      <c r="H50" s="64">
        <v>0</v>
      </c>
      <c r="I50" s="64">
        <v>565.40085833262015</v>
      </c>
    </row>
    <row r="51" spans="1:10" x14ac:dyDescent="0.3">
      <c r="A51" s="91" t="s">
        <v>74</v>
      </c>
      <c r="B51" s="91" t="s">
        <v>70</v>
      </c>
      <c r="C51" s="63" t="s">
        <v>3</v>
      </c>
      <c r="D51" s="62">
        <v>0</v>
      </c>
      <c r="E51" s="62">
        <v>0</v>
      </c>
      <c r="F51" s="62">
        <v>0</v>
      </c>
      <c r="G51" s="62">
        <v>0</v>
      </c>
      <c r="H51" s="62">
        <v>0</v>
      </c>
      <c r="I51" s="62">
        <v>0</v>
      </c>
      <c r="J51" s="34" t="s">
        <v>206</v>
      </c>
    </row>
    <row r="52" spans="1:10" x14ac:dyDescent="0.3">
      <c r="A52" s="31"/>
      <c r="B52" s="31"/>
      <c r="C52" s="34" t="s">
        <v>4</v>
      </c>
      <c r="D52" s="64">
        <v>0</v>
      </c>
      <c r="E52" s="64">
        <v>56.374480578835573</v>
      </c>
      <c r="F52" s="64">
        <v>55.527570881708016</v>
      </c>
      <c r="G52" s="64">
        <v>54.249336550558837</v>
      </c>
      <c r="H52" s="64">
        <v>52.87054417526906</v>
      </c>
      <c r="I52" s="64">
        <v>51.233105338005771</v>
      </c>
    </row>
    <row r="53" spans="1:10" x14ac:dyDescent="0.3">
      <c r="A53" s="31"/>
      <c r="B53" s="31"/>
      <c r="C53" s="34" t="s">
        <v>5</v>
      </c>
      <c r="D53" s="64">
        <v>0</v>
      </c>
      <c r="E53" s="64">
        <v>0</v>
      </c>
      <c r="F53" s="64">
        <v>58.200312505679904</v>
      </c>
      <c r="G53" s="64">
        <v>56.860552160555926</v>
      </c>
      <c r="H53" s="64">
        <v>55.415393551092166</v>
      </c>
      <c r="I53" s="64">
        <v>53.699138895533906</v>
      </c>
    </row>
    <row r="54" spans="1:10" x14ac:dyDescent="0.3">
      <c r="A54" s="31"/>
      <c r="B54" s="31"/>
      <c r="C54" s="34" t="s">
        <v>6</v>
      </c>
      <c r="D54" s="64">
        <v>0</v>
      </c>
      <c r="E54" s="64">
        <v>0</v>
      </c>
      <c r="F54" s="64">
        <v>0</v>
      </c>
      <c r="G54" s="64">
        <v>57.028612905858608</v>
      </c>
      <c r="H54" s="64">
        <v>55.579182891638084</v>
      </c>
      <c r="I54" s="64">
        <v>53.857855562219811</v>
      </c>
    </row>
    <row r="55" spans="1:10" x14ac:dyDescent="0.3">
      <c r="A55" s="31"/>
      <c r="B55" s="31"/>
      <c r="C55" s="34" t="s">
        <v>7</v>
      </c>
      <c r="D55" s="64">
        <v>0</v>
      </c>
      <c r="E55" s="64">
        <v>0</v>
      </c>
      <c r="F55" s="64">
        <v>0</v>
      </c>
      <c r="G55" s="64">
        <v>0</v>
      </c>
      <c r="H55" s="64">
        <v>55.524478971467943</v>
      </c>
      <c r="I55" s="64">
        <v>53.804845861863214</v>
      </c>
    </row>
    <row r="56" spans="1:10" x14ac:dyDescent="0.3">
      <c r="A56" s="31"/>
      <c r="B56" s="31"/>
      <c r="C56" s="34" t="s">
        <v>288</v>
      </c>
      <c r="D56" s="64">
        <v>0</v>
      </c>
      <c r="E56" s="64">
        <v>0</v>
      </c>
      <c r="F56" s="64">
        <v>0</v>
      </c>
      <c r="G56" s="64">
        <v>0</v>
      </c>
      <c r="H56" s="64">
        <v>0</v>
      </c>
      <c r="I56" s="64">
        <v>53.593846466326795</v>
      </c>
    </row>
    <row r="57" spans="1:10" x14ac:dyDescent="0.3">
      <c r="A57" s="91" t="s">
        <v>265</v>
      </c>
      <c r="B57" s="91" t="s">
        <v>69</v>
      </c>
      <c r="C57" s="63" t="s">
        <v>3</v>
      </c>
      <c r="D57" s="62">
        <v>0</v>
      </c>
      <c r="E57" s="62">
        <v>0</v>
      </c>
      <c r="F57" s="62">
        <v>0</v>
      </c>
      <c r="G57" s="62">
        <v>0</v>
      </c>
      <c r="H57" s="62">
        <v>0</v>
      </c>
      <c r="I57" s="62">
        <v>0</v>
      </c>
      <c r="J57" s="34" t="s">
        <v>207</v>
      </c>
    </row>
    <row r="58" spans="1:10" x14ac:dyDescent="0.3">
      <c r="A58" s="31"/>
      <c r="B58" s="31"/>
      <c r="C58" s="34" t="s">
        <v>4</v>
      </c>
      <c r="D58" s="64">
        <v>0</v>
      </c>
      <c r="E58" s="64">
        <v>142.39781746522615</v>
      </c>
      <c r="F58" s="64">
        <v>145.82962889659063</v>
      </c>
      <c r="G58" s="64">
        <v>149.23302449978638</v>
      </c>
      <c r="H58" s="64">
        <v>142.71513455711369</v>
      </c>
      <c r="I58" s="64">
        <v>126.55780774994867</v>
      </c>
    </row>
    <row r="59" spans="1:10" x14ac:dyDescent="0.3">
      <c r="A59" s="31"/>
      <c r="B59" s="31"/>
      <c r="C59" s="34" t="s">
        <v>5</v>
      </c>
      <c r="D59" s="64">
        <v>0</v>
      </c>
      <c r="E59" s="64">
        <v>0</v>
      </c>
      <c r="F59" s="64">
        <v>149.62309742796646</v>
      </c>
      <c r="G59" s="64">
        <v>150.46493017576518</v>
      </c>
      <c r="H59" s="64">
        <v>146.02371850768409</v>
      </c>
      <c r="I59" s="64">
        <v>132.01387866508648</v>
      </c>
    </row>
    <row r="60" spans="1:10" x14ac:dyDescent="0.3">
      <c r="A60" s="31"/>
      <c r="B60" s="31"/>
      <c r="C60" s="34" t="s">
        <v>6</v>
      </c>
      <c r="D60" s="64">
        <v>0</v>
      </c>
      <c r="E60" s="64">
        <v>0</v>
      </c>
      <c r="F60" s="64">
        <v>0</v>
      </c>
      <c r="G60" s="64">
        <v>143.54151373879802</v>
      </c>
      <c r="H60" s="64">
        <v>139.10551737021297</v>
      </c>
      <c r="I60" s="64">
        <v>130.27206394506791</v>
      </c>
    </row>
    <row r="61" spans="1:10" x14ac:dyDescent="0.3">
      <c r="A61" s="31"/>
      <c r="B61" s="31"/>
      <c r="C61" s="34" t="s">
        <v>7</v>
      </c>
      <c r="D61" s="64">
        <v>0</v>
      </c>
      <c r="E61" s="64">
        <v>0</v>
      </c>
      <c r="F61" s="64">
        <v>0</v>
      </c>
      <c r="G61" s="64">
        <v>0</v>
      </c>
      <c r="H61" s="64">
        <v>143.50224737021279</v>
      </c>
      <c r="I61" s="64">
        <v>137.9362089450681</v>
      </c>
    </row>
    <row r="62" spans="1:10" x14ac:dyDescent="0.3">
      <c r="A62" s="31"/>
      <c r="B62" s="31"/>
      <c r="C62" s="34" t="s">
        <v>288</v>
      </c>
      <c r="D62" s="64">
        <v>0</v>
      </c>
      <c r="E62" s="64">
        <v>0</v>
      </c>
      <c r="F62" s="64">
        <v>0</v>
      </c>
      <c r="G62" s="64">
        <v>0</v>
      </c>
      <c r="H62" s="64">
        <v>0</v>
      </c>
      <c r="I62" s="64">
        <v>136.03344994506747</v>
      </c>
    </row>
    <row r="63" spans="1:10" x14ac:dyDescent="0.3">
      <c r="A63" s="31"/>
      <c r="B63" s="91" t="s">
        <v>71</v>
      </c>
      <c r="C63" s="63" t="s">
        <v>3</v>
      </c>
      <c r="D63" s="62">
        <v>0</v>
      </c>
      <c r="E63" s="62">
        <v>0</v>
      </c>
      <c r="F63" s="62">
        <v>0</v>
      </c>
      <c r="G63" s="62">
        <v>0</v>
      </c>
      <c r="H63" s="62">
        <v>0</v>
      </c>
      <c r="I63" s="62">
        <v>0</v>
      </c>
      <c r="J63" s="34" t="s">
        <v>207</v>
      </c>
    </row>
    <row r="64" spans="1:10" x14ac:dyDescent="0.3">
      <c r="A64" s="31"/>
      <c r="B64" s="31"/>
      <c r="C64" s="34" t="s">
        <v>4</v>
      </c>
      <c r="D64" s="64">
        <v>0</v>
      </c>
      <c r="E64" s="64">
        <v>0</v>
      </c>
      <c r="F64" s="64">
        <v>0</v>
      </c>
      <c r="G64" s="64">
        <v>0</v>
      </c>
      <c r="H64" s="64">
        <v>0</v>
      </c>
      <c r="I64" s="64">
        <v>0</v>
      </c>
    </row>
    <row r="65" spans="1:10" x14ac:dyDescent="0.3">
      <c r="A65" s="31"/>
      <c r="B65" s="31"/>
      <c r="C65" s="34" t="s">
        <v>5</v>
      </c>
      <c r="D65" s="64">
        <v>0</v>
      </c>
      <c r="E65" s="64">
        <v>0</v>
      </c>
      <c r="F65" s="64">
        <v>29.72183455569251</v>
      </c>
      <c r="G65" s="64">
        <v>30.542994994526055</v>
      </c>
      <c r="H65" s="64">
        <v>31.460854224253751</v>
      </c>
      <c r="I65" s="64">
        <v>32.418507568321616</v>
      </c>
    </row>
    <row r="66" spans="1:10" x14ac:dyDescent="0.3">
      <c r="A66" s="31"/>
      <c r="B66" s="31"/>
      <c r="C66" s="34" t="s">
        <v>6</v>
      </c>
      <c r="D66" s="64">
        <v>0</v>
      </c>
      <c r="E66" s="64">
        <v>0</v>
      </c>
      <c r="F66" s="64">
        <v>0</v>
      </c>
      <c r="G66" s="64">
        <v>30.481894736836011</v>
      </c>
      <c r="H66" s="64">
        <v>31.397917819340535</v>
      </c>
      <c r="I66" s="64">
        <v>32.353655409366127</v>
      </c>
    </row>
    <row r="67" spans="1:10" x14ac:dyDescent="0.3">
      <c r="A67" s="31"/>
      <c r="B67" s="31"/>
      <c r="C67" s="34" t="s">
        <v>7</v>
      </c>
      <c r="D67" s="64">
        <v>0</v>
      </c>
      <c r="E67" s="64">
        <v>0</v>
      </c>
      <c r="F67" s="64">
        <v>0</v>
      </c>
      <c r="G67" s="64">
        <v>0</v>
      </c>
      <c r="H67" s="64">
        <v>31.330176244862457</v>
      </c>
      <c r="I67" s="64">
        <v>32.28385181378593</v>
      </c>
    </row>
    <row r="68" spans="1:10" x14ac:dyDescent="0.3">
      <c r="A68" s="31"/>
      <c r="B68" s="31"/>
      <c r="C68" s="34" t="s">
        <v>288</v>
      </c>
      <c r="D68" s="64">
        <v>0</v>
      </c>
      <c r="E68" s="64">
        <v>0</v>
      </c>
      <c r="F68" s="64">
        <v>0</v>
      </c>
      <c r="G68" s="64">
        <v>0</v>
      </c>
      <c r="H68" s="64">
        <v>0</v>
      </c>
      <c r="I68" s="64">
        <v>32.201075314484228</v>
      </c>
    </row>
    <row r="69" spans="1:10" x14ac:dyDescent="0.3">
      <c r="A69" s="31"/>
      <c r="B69" s="91" t="s">
        <v>72</v>
      </c>
      <c r="C69" s="63" t="s">
        <v>3</v>
      </c>
      <c r="D69" s="62">
        <v>0</v>
      </c>
      <c r="E69" s="62">
        <v>0</v>
      </c>
      <c r="F69" s="62">
        <v>0</v>
      </c>
      <c r="G69" s="62">
        <v>0</v>
      </c>
      <c r="H69" s="62">
        <v>0</v>
      </c>
      <c r="I69" s="62">
        <v>0</v>
      </c>
      <c r="J69" s="34" t="s">
        <v>207</v>
      </c>
    </row>
    <row r="70" spans="1:10" x14ac:dyDescent="0.3">
      <c r="A70" s="31"/>
      <c r="B70" s="31"/>
      <c r="C70" s="34" t="s">
        <v>4</v>
      </c>
      <c r="D70" s="64">
        <v>0</v>
      </c>
      <c r="E70" s="64">
        <v>-4.4583794264218568</v>
      </c>
      <c r="F70" s="64">
        <v>-0.48012639465983398</v>
      </c>
      <c r="G70" s="64">
        <v>-2.6912255047426044</v>
      </c>
      <c r="H70" s="64">
        <v>-2.5499373037791031</v>
      </c>
      <c r="I70" s="64">
        <v>-3.2258004949887464</v>
      </c>
    </row>
    <row r="71" spans="1:10" x14ac:dyDescent="0.3">
      <c r="A71" s="31"/>
      <c r="B71" s="31"/>
      <c r="C71" s="34" t="s">
        <v>5</v>
      </c>
      <c r="D71" s="64">
        <v>0</v>
      </c>
      <c r="E71" s="64">
        <v>0</v>
      </c>
      <c r="F71" s="64">
        <v>-1.0186468977925784</v>
      </c>
      <c r="G71" s="64">
        <v>-6.2923109397880523</v>
      </c>
      <c r="H71" s="64">
        <v>-8.6259993028536144</v>
      </c>
      <c r="I71" s="64">
        <v>-7.9555044145897824</v>
      </c>
    </row>
    <row r="72" spans="1:10" x14ac:dyDescent="0.3">
      <c r="A72" s="31"/>
      <c r="B72" s="31"/>
      <c r="C72" s="34" t="s">
        <v>6</v>
      </c>
      <c r="D72" s="64">
        <v>0</v>
      </c>
      <c r="E72" s="64">
        <v>0</v>
      </c>
      <c r="F72" s="64">
        <v>0</v>
      </c>
      <c r="G72" s="64">
        <v>-4.0791444398175543</v>
      </c>
      <c r="H72" s="64">
        <v>-6.6290826451260045</v>
      </c>
      <c r="I72" s="64">
        <v>-7.6762753475409795</v>
      </c>
    </row>
    <row r="73" spans="1:10" x14ac:dyDescent="0.3">
      <c r="A73" s="31"/>
      <c r="B73" s="31"/>
      <c r="C73" s="34" t="s">
        <v>7</v>
      </c>
      <c r="D73" s="64">
        <v>0</v>
      </c>
      <c r="E73" s="64">
        <v>0</v>
      </c>
      <c r="F73" s="64">
        <v>0</v>
      </c>
      <c r="G73" s="64">
        <v>0</v>
      </c>
      <c r="H73" s="64">
        <v>-2.0878044713134472</v>
      </c>
      <c r="I73" s="64">
        <v>-7.5870716382808467</v>
      </c>
    </row>
    <row r="74" spans="1:10" x14ac:dyDescent="0.3">
      <c r="A74" s="31"/>
      <c r="B74" s="31"/>
      <c r="C74" s="34" t="s">
        <v>288</v>
      </c>
      <c r="D74" s="64">
        <v>0</v>
      </c>
      <c r="E74" s="64">
        <v>0</v>
      </c>
      <c r="F74" s="64">
        <v>0</v>
      </c>
      <c r="G74" s="64">
        <v>0</v>
      </c>
      <c r="H74" s="64">
        <v>0</v>
      </c>
      <c r="I74" s="64">
        <v>-2.0982688597139543</v>
      </c>
    </row>
    <row r="75" spans="1:10" x14ac:dyDescent="0.3">
      <c r="A75" s="31"/>
      <c r="B75" s="91" t="s">
        <v>73</v>
      </c>
      <c r="C75" s="63" t="s">
        <v>3</v>
      </c>
      <c r="D75" s="62">
        <v>0</v>
      </c>
      <c r="E75" s="62">
        <v>0</v>
      </c>
      <c r="F75" s="62">
        <v>0</v>
      </c>
      <c r="G75" s="62">
        <v>0</v>
      </c>
      <c r="H75" s="62">
        <v>0</v>
      </c>
      <c r="I75" s="62">
        <v>0</v>
      </c>
      <c r="J75" s="34" t="s">
        <v>207</v>
      </c>
    </row>
    <row r="76" spans="1:10" x14ac:dyDescent="0.3">
      <c r="A76" s="31"/>
      <c r="B76" s="31"/>
      <c r="C76" s="34" t="s">
        <v>4</v>
      </c>
      <c r="D76" s="64">
        <v>0</v>
      </c>
      <c r="E76" s="64">
        <v>-173.34757210498049</v>
      </c>
      <c r="F76" s="64">
        <v>-177.09409027975846</v>
      </c>
      <c r="G76" s="64">
        <v>-175.23965518421937</v>
      </c>
      <c r="H76" s="64">
        <v>-177.60087101912308</v>
      </c>
      <c r="I76" s="64">
        <v>-184.1787271797867</v>
      </c>
    </row>
    <row r="77" spans="1:10" x14ac:dyDescent="0.3">
      <c r="A77" s="31"/>
      <c r="B77" s="31"/>
      <c r="C77" s="34" t="s">
        <v>5</v>
      </c>
      <c r="D77" s="64">
        <v>0</v>
      </c>
      <c r="E77" s="64">
        <v>0</v>
      </c>
      <c r="F77" s="64">
        <v>-191.87264573045348</v>
      </c>
      <c r="G77" s="64">
        <v>-189.8712923112335</v>
      </c>
      <c r="H77" s="64">
        <v>-192.44353971722794</v>
      </c>
      <c r="I77" s="64">
        <v>-199.56669004666136</v>
      </c>
    </row>
    <row r="78" spans="1:10" x14ac:dyDescent="0.3">
      <c r="A78" s="31"/>
      <c r="B78" s="31"/>
      <c r="C78" s="34" t="s">
        <v>6</v>
      </c>
      <c r="D78" s="64">
        <v>0</v>
      </c>
      <c r="E78" s="64">
        <v>0</v>
      </c>
      <c r="F78" s="64">
        <v>0</v>
      </c>
      <c r="G78" s="64">
        <v>-189.76842544901658</v>
      </c>
      <c r="H78" s="64">
        <v>-192.33861290837098</v>
      </c>
      <c r="I78" s="64">
        <v>-199.46073197085951</v>
      </c>
    </row>
    <row r="79" spans="1:10" x14ac:dyDescent="0.3">
      <c r="A79" s="31"/>
      <c r="B79" s="31"/>
      <c r="C79" s="34" t="s">
        <v>7</v>
      </c>
      <c r="D79" s="64">
        <v>0</v>
      </c>
      <c r="E79" s="64">
        <v>0</v>
      </c>
      <c r="F79" s="64">
        <v>0</v>
      </c>
      <c r="G79" s="64">
        <v>0</v>
      </c>
      <c r="H79" s="64">
        <v>-190.32355581983947</v>
      </c>
      <c r="I79" s="64">
        <v>-197.37480418153763</v>
      </c>
    </row>
    <row r="80" spans="1:10" x14ac:dyDescent="0.3">
      <c r="A80" s="31"/>
      <c r="B80" s="31"/>
      <c r="C80" s="34" t="s">
        <v>288</v>
      </c>
      <c r="D80" s="64">
        <v>0</v>
      </c>
      <c r="E80" s="64">
        <v>0</v>
      </c>
      <c r="F80" s="64">
        <v>0</v>
      </c>
      <c r="G80" s="64">
        <v>0</v>
      </c>
      <c r="H80" s="64">
        <v>0</v>
      </c>
      <c r="I80" s="64">
        <v>-196.6673282501373</v>
      </c>
    </row>
    <row r="81" spans="1:9" x14ac:dyDescent="0.3">
      <c r="A81" s="91" t="s">
        <v>131</v>
      </c>
      <c r="B81" s="91" t="s">
        <v>76</v>
      </c>
      <c r="C81" s="63" t="s">
        <v>3</v>
      </c>
      <c r="D81" s="62">
        <v>-244.6663333428346</v>
      </c>
      <c r="E81" s="62">
        <v>-284.02078369762819</v>
      </c>
      <c r="F81" s="62">
        <v>-284.77708952285025</v>
      </c>
      <c r="G81" s="62">
        <v>-296.1431972970347</v>
      </c>
      <c r="H81" s="62">
        <v>-305.92978642195067</v>
      </c>
      <c r="I81" s="62">
        <v>-317.30562989076316</v>
      </c>
    </row>
    <row r="82" spans="1:9" x14ac:dyDescent="0.3">
      <c r="A82" s="31"/>
      <c r="B82" s="31"/>
      <c r="C82" s="34" t="s">
        <v>4</v>
      </c>
      <c r="D82" s="64">
        <v>0</v>
      </c>
      <c r="E82" s="64">
        <v>-284.48427116845954</v>
      </c>
      <c r="F82" s="64">
        <v>-285.24181119305905</v>
      </c>
      <c r="G82" s="64">
        <v>-296.62646707656592</v>
      </c>
      <c r="H82" s="64">
        <v>-306.42902672794452</v>
      </c>
      <c r="I82" s="64">
        <v>-317.82343419355232</v>
      </c>
    </row>
    <row r="83" spans="1:9" x14ac:dyDescent="0.3">
      <c r="A83" s="31"/>
      <c r="B83" s="31"/>
      <c r="C83" s="34" t="s">
        <v>5</v>
      </c>
      <c r="D83" s="64">
        <v>0</v>
      </c>
      <c r="E83" s="64">
        <v>0</v>
      </c>
      <c r="F83" s="64">
        <v>-287.38283830909813</v>
      </c>
      <c r="G83" s="64">
        <v>-298.85294750272919</v>
      </c>
      <c r="H83" s="64">
        <v>-308.72908523836998</v>
      </c>
      <c r="I83" s="64">
        <v>-320.20901920954788</v>
      </c>
    </row>
    <row r="84" spans="1:9" x14ac:dyDescent="0.3">
      <c r="A84" s="31"/>
      <c r="B84" s="31"/>
      <c r="C84" s="34" t="s">
        <v>6</v>
      </c>
      <c r="D84" s="64">
        <v>0</v>
      </c>
      <c r="E84" s="64">
        <v>0</v>
      </c>
      <c r="F84" s="64">
        <v>0</v>
      </c>
      <c r="G84" s="64">
        <v>-296.80309059405846</v>
      </c>
      <c r="H84" s="64">
        <v>-306.61148708994381</v>
      </c>
      <c r="I84" s="64">
        <v>-318.01267925128332</v>
      </c>
    </row>
    <row r="85" spans="1:9" x14ac:dyDescent="0.3">
      <c r="A85" s="31"/>
      <c r="B85" s="31"/>
      <c r="C85" s="34" t="s">
        <v>7</v>
      </c>
      <c r="D85" s="64">
        <v>0</v>
      </c>
      <c r="E85" s="64">
        <v>0</v>
      </c>
      <c r="F85" s="64">
        <v>0</v>
      </c>
      <c r="G85" s="64">
        <v>0</v>
      </c>
      <c r="H85" s="64">
        <v>-304.50841372111449</v>
      </c>
      <c r="I85" s="64">
        <v>-315.83140416915558</v>
      </c>
    </row>
    <row r="86" spans="1:9" x14ac:dyDescent="0.3">
      <c r="A86" s="31"/>
      <c r="B86" s="31"/>
      <c r="C86" s="34" t="s">
        <v>288</v>
      </c>
      <c r="D86" s="64">
        <v>0</v>
      </c>
      <c r="E86" s="64">
        <v>0</v>
      </c>
      <c r="F86" s="64">
        <v>0</v>
      </c>
      <c r="G86" s="64">
        <v>0</v>
      </c>
      <c r="H86" s="64">
        <v>0</v>
      </c>
      <c r="I86" s="64">
        <v>-313.66509063194201</v>
      </c>
    </row>
    <row r="87" spans="1:9" x14ac:dyDescent="0.3">
      <c r="A87" s="91" t="s">
        <v>77</v>
      </c>
      <c r="B87" s="91" t="s">
        <v>69</v>
      </c>
      <c r="C87" s="63" t="s">
        <v>3</v>
      </c>
      <c r="D87" s="62">
        <v>0</v>
      </c>
      <c r="E87" s="62">
        <v>0</v>
      </c>
      <c r="F87" s="62">
        <v>0</v>
      </c>
      <c r="G87" s="62">
        <v>0</v>
      </c>
      <c r="H87" s="62">
        <v>0</v>
      </c>
      <c r="I87" s="62">
        <v>0</v>
      </c>
    </row>
    <row r="88" spans="1:9" x14ac:dyDescent="0.3">
      <c r="A88" s="31"/>
      <c r="B88" s="31"/>
      <c r="C88" s="34" t="s">
        <v>4</v>
      </c>
      <c r="D88" s="64">
        <v>0</v>
      </c>
      <c r="E88" s="64">
        <v>959.81446484854564</v>
      </c>
      <c r="F88" s="64">
        <v>1039.8576373234953</v>
      </c>
      <c r="G88" s="64">
        <v>1097.8130430980245</v>
      </c>
      <c r="H88" s="64">
        <v>1123.5687209411208</v>
      </c>
      <c r="I88" s="64">
        <v>1176.1166606493814</v>
      </c>
    </row>
    <row r="89" spans="1:9" x14ac:dyDescent="0.3">
      <c r="A89" s="31"/>
      <c r="B89" s="31"/>
      <c r="C89" s="34" t="s">
        <v>5</v>
      </c>
      <c r="D89" s="64">
        <v>0</v>
      </c>
      <c r="E89" s="64">
        <v>0</v>
      </c>
      <c r="F89" s="64">
        <v>1095.582519662536</v>
      </c>
      <c r="G89" s="64">
        <v>1152.1857246912164</v>
      </c>
      <c r="H89" s="64">
        <v>1189.7046535549132</v>
      </c>
      <c r="I89" s="64">
        <v>1249.48252484878</v>
      </c>
    </row>
    <row r="90" spans="1:9" x14ac:dyDescent="0.3">
      <c r="A90" s="31"/>
      <c r="B90" s="31"/>
      <c r="C90" s="34" t="s">
        <v>6</v>
      </c>
      <c r="D90" s="64">
        <v>0</v>
      </c>
      <c r="E90" s="64">
        <v>0</v>
      </c>
      <c r="F90" s="64">
        <v>0</v>
      </c>
      <c r="G90" s="64">
        <v>1151.9578901346981</v>
      </c>
      <c r="H90" s="64">
        <v>1190.1834569856089</v>
      </c>
      <c r="I90" s="64">
        <v>1247.6095323416207</v>
      </c>
    </row>
    <row r="91" spans="1:9" x14ac:dyDescent="0.3">
      <c r="A91" s="31"/>
      <c r="B91" s="31"/>
      <c r="C91" s="34" t="s">
        <v>7</v>
      </c>
      <c r="D91" s="64">
        <v>0</v>
      </c>
      <c r="E91" s="64">
        <v>0</v>
      </c>
      <c r="F91" s="64">
        <v>0</v>
      </c>
      <c r="G91" s="64">
        <v>0</v>
      </c>
      <c r="H91" s="64">
        <v>1188.8081262321195</v>
      </c>
      <c r="I91" s="64">
        <v>1247.2535338915686</v>
      </c>
    </row>
    <row r="92" spans="1:9" x14ac:dyDescent="0.3">
      <c r="A92" s="31"/>
      <c r="B92" s="31"/>
      <c r="C92" s="34" t="s">
        <v>288</v>
      </c>
      <c r="D92" s="64">
        <v>0</v>
      </c>
      <c r="E92" s="64">
        <v>0</v>
      </c>
      <c r="F92" s="64">
        <v>0</v>
      </c>
      <c r="G92" s="64">
        <v>0</v>
      </c>
      <c r="H92" s="64">
        <v>0</v>
      </c>
      <c r="I92" s="64">
        <v>1243.4220083717832</v>
      </c>
    </row>
    <row r="93" spans="1:9" x14ac:dyDescent="0.3">
      <c r="A93" s="31"/>
      <c r="B93" s="91" t="s">
        <v>72</v>
      </c>
      <c r="C93" s="63" t="s">
        <v>3</v>
      </c>
      <c r="D93" s="62">
        <v>0</v>
      </c>
      <c r="E93" s="62">
        <v>0</v>
      </c>
      <c r="F93" s="62">
        <v>0</v>
      </c>
      <c r="G93" s="62">
        <v>0</v>
      </c>
      <c r="H93" s="62">
        <v>0</v>
      </c>
      <c r="I93" s="62">
        <v>0</v>
      </c>
    </row>
    <row r="94" spans="1:9" x14ac:dyDescent="0.3">
      <c r="A94" s="31"/>
      <c r="B94" s="31"/>
      <c r="C94" s="34" t="s">
        <v>4</v>
      </c>
      <c r="D94" s="64">
        <v>0</v>
      </c>
      <c r="E94" s="64">
        <v>-22.671886473495761</v>
      </c>
      <c r="F94" s="64">
        <v>-24.353984657866022</v>
      </c>
      <c r="G94" s="64">
        <v>-25.747183790756026</v>
      </c>
      <c r="H94" s="64">
        <v>-26.936153577004006</v>
      </c>
      <c r="I94" s="64">
        <v>-27.984719437059539</v>
      </c>
    </row>
    <row r="95" spans="1:9" x14ac:dyDescent="0.3">
      <c r="A95" s="31"/>
      <c r="B95" s="31"/>
      <c r="C95" s="34" t="s">
        <v>5</v>
      </c>
      <c r="D95" s="64">
        <v>0</v>
      </c>
      <c r="E95" s="64">
        <v>0</v>
      </c>
      <c r="F95" s="64">
        <v>-24.222658166529424</v>
      </c>
      <c r="G95" s="64">
        <v>-25.624817481726865</v>
      </c>
      <c r="H95" s="64">
        <v>-26.821772798945766</v>
      </c>
      <c r="I95" s="64">
        <v>-27.878438580517283</v>
      </c>
    </row>
    <row r="96" spans="1:9" x14ac:dyDescent="0.3">
      <c r="A96" s="31"/>
      <c r="B96" s="31"/>
      <c r="C96" s="34" t="s">
        <v>6</v>
      </c>
      <c r="D96" s="64">
        <v>0</v>
      </c>
      <c r="E96" s="64">
        <v>0</v>
      </c>
      <c r="F96" s="64">
        <v>0</v>
      </c>
      <c r="G96" s="64">
        <v>-25.623384900547993</v>
      </c>
      <c r="H96" s="64">
        <v>-26.820433706909963</v>
      </c>
      <c r="I96" s="64">
        <v>-27.877194316830938</v>
      </c>
    </row>
    <row r="97" spans="1:10" x14ac:dyDescent="0.3">
      <c r="A97" s="31"/>
      <c r="B97" s="31"/>
      <c r="C97" s="34" t="s">
        <v>7</v>
      </c>
      <c r="D97" s="64">
        <v>0</v>
      </c>
      <c r="E97" s="64">
        <v>0</v>
      </c>
      <c r="F97" s="64">
        <v>0</v>
      </c>
      <c r="G97" s="64">
        <v>0</v>
      </c>
      <c r="H97" s="64">
        <v>-26.820433706909963</v>
      </c>
      <c r="I97" s="64">
        <v>-27.877194316830938</v>
      </c>
    </row>
    <row r="98" spans="1:10" x14ac:dyDescent="0.3">
      <c r="A98" s="31"/>
      <c r="B98" s="31"/>
      <c r="C98" s="34" t="s">
        <v>288</v>
      </c>
      <c r="D98" s="64">
        <v>0</v>
      </c>
      <c r="E98" s="64">
        <v>0</v>
      </c>
      <c r="F98" s="64">
        <v>0</v>
      </c>
      <c r="G98" s="64">
        <v>0</v>
      </c>
      <c r="H98" s="64">
        <v>0</v>
      </c>
      <c r="I98" s="64">
        <v>-27.877194316830938</v>
      </c>
    </row>
    <row r="99" spans="1:10" x14ac:dyDescent="0.3">
      <c r="A99" s="91" t="s">
        <v>78</v>
      </c>
      <c r="B99" s="91" t="s">
        <v>73</v>
      </c>
      <c r="C99" s="63"/>
      <c r="D99" s="62">
        <v>456.56052950796317</v>
      </c>
      <c r="E99" s="62">
        <v>444.16648828308496</v>
      </c>
      <c r="F99" s="62">
        <v>449.81397011351009</v>
      </c>
      <c r="G99" s="62">
        <v>460.69981734632108</v>
      </c>
      <c r="H99" s="62">
        <v>535.46482728985598</v>
      </c>
      <c r="I99" s="62">
        <v>645.06300391086199</v>
      </c>
    </row>
    <row r="100" spans="1:10" x14ac:dyDescent="0.3">
      <c r="A100" s="91" t="s">
        <v>79</v>
      </c>
      <c r="B100" s="91" t="s">
        <v>71</v>
      </c>
      <c r="C100" s="63"/>
      <c r="D100" s="62">
        <v>0</v>
      </c>
      <c r="E100" s="62">
        <v>6.9197090130738275</v>
      </c>
      <c r="F100" s="62">
        <v>7.0418572240859589</v>
      </c>
      <c r="G100" s="62">
        <v>7.1824351236581379</v>
      </c>
      <c r="H100" s="62">
        <v>7.3403378947418787</v>
      </c>
      <c r="I100" s="62">
        <v>7.547916584053894</v>
      </c>
    </row>
    <row r="101" spans="1:10" x14ac:dyDescent="0.3">
      <c r="A101" s="91" t="s">
        <v>208</v>
      </c>
      <c r="B101" s="91" t="s">
        <v>81</v>
      </c>
      <c r="C101" s="63"/>
      <c r="D101" s="144">
        <v>88.351358964902929</v>
      </c>
      <c r="E101" s="144">
        <v>82.751923811995994</v>
      </c>
      <c r="F101" s="144">
        <v>75.499586268329921</v>
      </c>
      <c r="G101" s="144">
        <v>81.494607355641378</v>
      </c>
      <c r="H101" s="144">
        <v>81.407231416201327</v>
      </c>
      <c r="I101" s="144">
        <v>82.007893571682402</v>
      </c>
    </row>
    <row r="102" spans="1:10" x14ac:dyDescent="0.3">
      <c r="A102" s="31"/>
      <c r="B102" s="31" t="s">
        <v>82</v>
      </c>
      <c r="D102" s="145">
        <v>111.99766914264889</v>
      </c>
      <c r="E102" s="145">
        <v>117.40905469685153</v>
      </c>
      <c r="F102" s="145">
        <v>116.175908827019</v>
      </c>
      <c r="G102" s="145">
        <v>116.10803009800046</v>
      </c>
      <c r="H102" s="145">
        <v>116.67160603264114</v>
      </c>
      <c r="I102" s="145">
        <v>117.40328446379755</v>
      </c>
    </row>
    <row r="103" spans="1:10" x14ac:dyDescent="0.3">
      <c r="A103" s="31"/>
      <c r="B103" s="31" t="s">
        <v>259</v>
      </c>
      <c r="D103" s="145">
        <v>0</v>
      </c>
      <c r="E103" s="145">
        <v>4.2224970172879432</v>
      </c>
      <c r="F103" s="145">
        <v>20.459119394122418</v>
      </c>
      <c r="G103" s="145">
        <v>23.988955776359841</v>
      </c>
      <c r="H103" s="145">
        <v>25.108581663445509</v>
      </c>
      <c r="I103" s="146">
        <v>26.577522955692189</v>
      </c>
    </row>
    <row r="104" spans="1:10" x14ac:dyDescent="0.3">
      <c r="A104" s="115" t="s">
        <v>18</v>
      </c>
      <c r="B104" s="115" t="s">
        <v>259</v>
      </c>
      <c r="C104" s="65"/>
      <c r="D104" s="147">
        <v>0</v>
      </c>
      <c r="E104" s="147">
        <v>3.114457604229758</v>
      </c>
      <c r="F104" s="147">
        <v>60.957338955604108</v>
      </c>
      <c r="G104" s="147">
        <v>80.012914270787547</v>
      </c>
      <c r="H104" s="147">
        <v>83.84886560934109</v>
      </c>
      <c r="I104" s="147">
        <v>88.011961140082107</v>
      </c>
    </row>
    <row r="105" spans="1:10" x14ac:dyDescent="0.3">
      <c r="A105" s="91" t="s">
        <v>264</v>
      </c>
      <c r="B105" s="91" t="s">
        <v>257</v>
      </c>
      <c r="C105" s="63"/>
      <c r="D105" s="144">
        <v>0</v>
      </c>
      <c r="E105" s="144">
        <v>35.330438168262155</v>
      </c>
      <c r="F105" s="144">
        <v>35.711264328920002</v>
      </c>
      <c r="G105" s="144">
        <v>35.723131179576882</v>
      </c>
      <c r="H105" s="144">
        <v>35.717371897046625</v>
      </c>
      <c r="I105" s="145">
        <f t="shared" ref="I105:I106" si="0">H105*(H105/G105)</f>
        <v>35.711613543027788</v>
      </c>
      <c r="J105" s="34" t="s">
        <v>262</v>
      </c>
    </row>
    <row r="106" spans="1:10" x14ac:dyDescent="0.3">
      <c r="A106" s="90"/>
      <c r="B106" s="90" t="s">
        <v>157</v>
      </c>
      <c r="C106" s="46"/>
      <c r="D106" s="145">
        <v>0</v>
      </c>
      <c r="E106" s="145">
        <v>199.7444691905242</v>
      </c>
      <c r="F106" s="145">
        <v>200.30865373139349</v>
      </c>
      <c r="G106" s="145">
        <v>202.22015225883263</v>
      </c>
      <c r="H106" s="145">
        <v>201.72501498430842</v>
      </c>
      <c r="I106" s="145">
        <f t="shared" si="0"/>
        <v>201.23109005641675</v>
      </c>
      <c r="J106" s="34" t="s">
        <v>263</v>
      </c>
    </row>
  </sheetData>
  <hyperlinks>
    <hyperlink ref="A1" location="Notes!A1" display="Back to contents" xr:uid="{B2104A05-1E08-4E61-BF9B-BB8CA4537150}"/>
  </hyperlink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714F7-39E4-417C-8B17-F450B405F8EA}">
  <dimension ref="A1:J106"/>
  <sheetViews>
    <sheetView showGridLines="0" zoomScaleNormal="100" workbookViewId="0">
      <pane xSplit="3" ySplit="2" topLeftCell="D3" activePane="bottomRight" state="frozen"/>
      <selection pane="topRight"/>
      <selection pane="bottomLeft"/>
      <selection pane="bottomRight"/>
    </sheetView>
  </sheetViews>
  <sheetFormatPr defaultColWidth="8.81640625" defaultRowHeight="12" x14ac:dyDescent="0.3"/>
  <cols>
    <col min="1" max="1" width="57.54296875" style="34" bestFit="1" customWidth="1"/>
    <col min="2" max="2" width="29.26953125" style="34" bestFit="1" customWidth="1"/>
    <col min="3" max="3" width="10.453125" style="34" customWidth="1"/>
    <col min="4" max="9" width="8.81640625" style="34"/>
    <col min="10" max="10" width="91.81640625" style="34" bestFit="1" customWidth="1"/>
    <col min="11" max="16384" width="8.81640625" style="34"/>
  </cols>
  <sheetData>
    <row r="1" spans="1:10" x14ac:dyDescent="0.3">
      <c r="A1" s="1" t="s">
        <v>205</v>
      </c>
    </row>
    <row r="2" spans="1:10" x14ac:dyDescent="0.3">
      <c r="A2" s="31" t="s">
        <v>283</v>
      </c>
      <c r="B2" s="31" t="s">
        <v>19</v>
      </c>
      <c r="C2" s="31" t="s">
        <v>66</v>
      </c>
      <c r="D2" s="31" t="s">
        <v>3</v>
      </c>
      <c r="E2" s="31" t="s">
        <v>4</v>
      </c>
      <c r="F2" s="31" t="s">
        <v>5</v>
      </c>
      <c r="G2" s="31" t="s">
        <v>6</v>
      </c>
      <c r="H2" s="31" t="s">
        <v>7</v>
      </c>
      <c r="I2" s="31" t="s">
        <v>288</v>
      </c>
      <c r="J2" s="31" t="s">
        <v>32</v>
      </c>
    </row>
    <row r="3" spans="1:10" x14ac:dyDescent="0.3">
      <c r="A3" s="31" t="s">
        <v>140</v>
      </c>
      <c r="B3" s="31" t="s">
        <v>67</v>
      </c>
      <c r="C3" s="34" t="s">
        <v>3</v>
      </c>
      <c r="D3" s="116">
        <f>('Spending_RR£'!D3/1000)/Receipts_and_spending!B$35*100</f>
        <v>0</v>
      </c>
      <c r="E3" s="116">
        <f>('Spending_RR£'!E3/1000)/Receipts_and_spending!C$35*100</f>
        <v>0</v>
      </c>
      <c r="F3" s="116">
        <f>('Spending_RR£'!F3/1000)/Receipts_and_spending!D$35*100</f>
        <v>0</v>
      </c>
      <c r="G3" s="116">
        <f>('Spending_RR£'!G3/1000)/Receipts_and_spending!E$35*100</f>
        <v>0</v>
      </c>
      <c r="H3" s="116">
        <f>('Spending_RR£'!H3/1000)/Receipts_and_spending!F$35*100</f>
        <v>0</v>
      </c>
      <c r="I3" s="116">
        <f>('Spending_RR£'!I3/1000)/Receipts_and_spending!G$35*100</f>
        <v>0</v>
      </c>
      <c r="J3" s="34" t="s">
        <v>266</v>
      </c>
    </row>
    <row r="4" spans="1:10" x14ac:dyDescent="0.3">
      <c r="A4" s="31"/>
      <c r="B4" s="31"/>
      <c r="C4" s="34" t="s">
        <v>4</v>
      </c>
      <c r="D4" s="116">
        <f>('Spending_RR£'!D4/1000)/Receipts_and_spending!B$35*100</f>
        <v>0</v>
      </c>
      <c r="E4" s="116">
        <f>('Spending_RR£'!E4/1000)/Receipts_and_spending!C$35*100</f>
        <v>0</v>
      </c>
      <c r="F4" s="116">
        <f>('Spending_RR£'!F4/1000)/Receipts_and_spending!D$35*100</f>
        <v>0</v>
      </c>
      <c r="G4" s="116">
        <f>('Spending_RR£'!G4/1000)/Receipts_and_spending!E$35*100</f>
        <v>0</v>
      </c>
      <c r="H4" s="116">
        <f>('Spending_RR£'!H4/1000)/Receipts_and_spending!F$35*100</f>
        <v>0</v>
      </c>
      <c r="I4" s="116">
        <f>('Spending_RR£'!I4/1000)/Receipts_and_spending!G$35*100</f>
        <v>0</v>
      </c>
    </row>
    <row r="5" spans="1:10" x14ac:dyDescent="0.3">
      <c r="A5" s="31"/>
      <c r="B5" s="31"/>
      <c r="C5" s="34" t="s">
        <v>5</v>
      </c>
      <c r="D5" s="116">
        <f>('Spending_RR£'!D5/1000)/Receipts_and_spending!B$35*100</f>
        <v>0</v>
      </c>
      <c r="E5" s="116">
        <f>('Spending_RR£'!E5/1000)/Receipts_and_spending!C$35*100</f>
        <v>0</v>
      </c>
      <c r="F5" s="116">
        <f>('Spending_RR£'!F5/1000)/Receipts_and_spending!D$35*100</f>
        <v>0.14276449248563655</v>
      </c>
      <c r="G5" s="116">
        <f>('Spending_RR£'!G5/1000)/Receipts_and_spending!E$35*100</f>
        <v>0.14716207845673895</v>
      </c>
      <c r="H5" s="116">
        <f>('Spending_RR£'!H5/1000)/Receipts_and_spending!F$35*100</f>
        <v>0.15247804914409196</v>
      </c>
      <c r="I5" s="116">
        <f>('Spending_RR£'!I5/1000)/Receipts_and_spending!G$35*100</f>
        <v>0.15628634215214471</v>
      </c>
    </row>
    <row r="6" spans="1:10" x14ac:dyDescent="0.3">
      <c r="A6" s="31"/>
      <c r="B6" s="31"/>
      <c r="C6" s="34" t="s">
        <v>6</v>
      </c>
      <c r="D6" s="116">
        <f>('Spending_RR£'!D6/1000)/Receipts_and_spending!B$35*100</f>
        <v>0</v>
      </c>
      <c r="E6" s="116">
        <f>('Spending_RR£'!E6/1000)/Receipts_and_spending!C$35*100</f>
        <v>0</v>
      </c>
      <c r="F6" s="116">
        <f>('Spending_RR£'!F6/1000)/Receipts_and_spending!D$35*100</f>
        <v>0</v>
      </c>
      <c r="G6" s="116">
        <f>('Spending_RR£'!G6/1000)/Receipts_and_spending!E$35*100</f>
        <v>0.1463858151246529</v>
      </c>
      <c r="H6" s="116">
        <f>('Spending_RR£'!H6/1000)/Receipts_and_spending!F$35*100</f>
        <v>0.15166565011794941</v>
      </c>
      <c r="I6" s="116">
        <f>('Spending_RR£'!I6/1000)/Receipts_and_spending!G$35*100</f>
        <v>0.15549546971491776</v>
      </c>
    </row>
    <row r="7" spans="1:10" x14ac:dyDescent="0.3">
      <c r="A7" s="90"/>
      <c r="B7" s="31"/>
      <c r="C7" s="34" t="s">
        <v>7</v>
      </c>
      <c r="D7" s="116">
        <f>('Spending_RR£'!D7/1000)/Receipts_and_spending!B$35*100</f>
        <v>0</v>
      </c>
      <c r="E7" s="116">
        <f>('Spending_RR£'!E7/1000)/Receipts_and_spending!C$35*100</f>
        <v>0</v>
      </c>
      <c r="F7" s="116">
        <f>('Spending_RR£'!F7/1000)/Receipts_and_spending!D$35*100</f>
        <v>0</v>
      </c>
      <c r="G7" s="116">
        <f>('Spending_RR£'!G7/1000)/Receipts_and_spending!E$35*100</f>
        <v>0</v>
      </c>
      <c r="H7" s="116">
        <f>('Spending_RR£'!H7/1000)/Receipts_and_spending!F$35*100</f>
        <v>0.1525169639868727</v>
      </c>
      <c r="I7" s="116">
        <f>('Spending_RR£'!I7/1000)/Receipts_and_spending!G$35*100</f>
        <v>0.15628634215280474</v>
      </c>
      <c r="J7" s="46"/>
    </row>
    <row r="8" spans="1:10" x14ac:dyDescent="0.3">
      <c r="A8" s="90"/>
      <c r="B8" s="31"/>
      <c r="C8" s="34" t="s">
        <v>288</v>
      </c>
      <c r="D8" s="116">
        <f>('Spending_RR£'!D8/1000)/Receipts_and_spending!B$35*100</f>
        <v>0</v>
      </c>
      <c r="E8" s="116">
        <f>('Spending_RR£'!E8/1000)/Receipts_and_spending!C$35*100</f>
        <v>0</v>
      </c>
      <c r="F8" s="116">
        <f>('Spending_RR£'!F8/1000)/Receipts_and_spending!D$35*100</f>
        <v>0</v>
      </c>
      <c r="G8" s="116">
        <f>('Spending_RR£'!G8/1000)/Receipts_and_spending!E$35*100</f>
        <v>0</v>
      </c>
      <c r="H8" s="116">
        <f>('Spending_RR£'!H8/1000)/Receipts_and_spending!F$35*100</f>
        <v>0</v>
      </c>
      <c r="I8" s="116">
        <f>('Spending_RR£'!I8/1000)/Receipts_and_spending!G$35*100</f>
        <v>0.15576729834332151</v>
      </c>
      <c r="J8" s="46"/>
    </row>
    <row r="9" spans="1:10" x14ac:dyDescent="0.3">
      <c r="A9" s="90"/>
      <c r="B9" s="91" t="s">
        <v>68</v>
      </c>
      <c r="C9" s="63" t="s">
        <v>3</v>
      </c>
      <c r="D9" s="117">
        <f>('Spending_RR£'!D9/1000)/Receipts_and_spending!B$35*100</f>
        <v>0</v>
      </c>
      <c r="E9" s="117">
        <f>('Spending_RR£'!E9/1000)/Receipts_and_spending!C$35*100</f>
        <v>0</v>
      </c>
      <c r="F9" s="117">
        <f>('Spending_RR£'!F9/1000)/Receipts_and_spending!D$35*100</f>
        <v>0</v>
      </c>
      <c r="G9" s="117">
        <f>('Spending_RR£'!G9/1000)/Receipts_and_spending!E$35*100</f>
        <v>0</v>
      </c>
      <c r="H9" s="117">
        <f>('Spending_RR£'!H9/1000)/Receipts_and_spending!F$35*100</f>
        <v>0</v>
      </c>
      <c r="I9" s="117">
        <f>('Spending_RR£'!I9/1000)/Receipts_and_spending!G$35*100</f>
        <v>0</v>
      </c>
      <c r="J9" s="34" t="s">
        <v>266</v>
      </c>
    </row>
    <row r="10" spans="1:10" x14ac:dyDescent="0.3">
      <c r="A10" s="31"/>
      <c r="B10" s="31"/>
      <c r="C10" s="34" t="s">
        <v>4</v>
      </c>
      <c r="D10" s="116">
        <f>('Spending_RR£'!D10/1000)/Receipts_and_spending!B$35*100</f>
        <v>0</v>
      </c>
      <c r="E10" s="116">
        <f>('Spending_RR£'!E10/1000)/Receipts_and_spending!C$35*100</f>
        <v>3.6706951946098243E-2</v>
      </c>
      <c r="F10" s="116">
        <f>('Spending_RR£'!F10/1000)/Receipts_and_spending!D$35*100</f>
        <v>3.4732629168536797E-2</v>
      </c>
      <c r="G10" s="116">
        <f>('Spending_RR£'!G10/1000)/Receipts_and_spending!E$35*100</f>
        <v>3.2108866992278162E-2</v>
      </c>
      <c r="H10" s="116">
        <f>('Spending_RR£'!H10/1000)/Receipts_and_spending!F$35*100</f>
        <v>3.0455906898158861E-2</v>
      </c>
      <c r="I10" s="116">
        <f>('Spending_RR£'!I10/1000)/Receipts_and_spending!G$35*100</f>
        <v>2.5737514308148635E-2</v>
      </c>
    </row>
    <row r="11" spans="1:10" x14ac:dyDescent="0.3">
      <c r="A11" s="31"/>
      <c r="B11" s="31"/>
      <c r="C11" s="34" t="s">
        <v>5</v>
      </c>
      <c r="D11" s="116">
        <f>('Spending_RR£'!D11/1000)/Receipts_and_spending!B$35*100</f>
        <v>0</v>
      </c>
      <c r="E11" s="116">
        <f>('Spending_RR£'!E11/1000)/Receipts_and_spending!C$35*100</f>
        <v>0</v>
      </c>
      <c r="F11" s="116">
        <f>('Spending_RR£'!F11/1000)/Receipts_and_spending!D$35*100</f>
        <v>3.3895734833378516E-2</v>
      </c>
      <c r="G11" s="116">
        <f>('Spending_RR£'!G11/1000)/Receipts_and_spending!E$35*100</f>
        <v>3.3264447364646517E-2</v>
      </c>
      <c r="H11" s="116">
        <f>('Spending_RR£'!H11/1000)/Receipts_and_spending!F$35*100</f>
        <v>3.1770539609725763E-2</v>
      </c>
      <c r="I11" s="116">
        <f>('Spending_RR£'!I11/1000)/Receipts_and_spending!G$35*100</f>
        <v>2.6063993892226738E-2</v>
      </c>
    </row>
    <row r="12" spans="1:10" x14ac:dyDescent="0.3">
      <c r="A12" s="31"/>
      <c r="B12" s="31"/>
      <c r="C12" s="34" t="s">
        <v>6</v>
      </c>
      <c r="D12" s="116">
        <f>('Spending_RR£'!D12/1000)/Receipts_and_spending!B$35*100</f>
        <v>0</v>
      </c>
      <c r="E12" s="116">
        <f>('Spending_RR£'!E12/1000)/Receipts_and_spending!C$35*100</f>
        <v>0</v>
      </c>
      <c r="F12" s="116">
        <f>('Spending_RR£'!F12/1000)/Receipts_and_spending!D$35*100</f>
        <v>0</v>
      </c>
      <c r="G12" s="116">
        <f>('Spending_RR£'!G12/1000)/Receipts_and_spending!E$35*100</f>
        <v>3.1898313331093039E-2</v>
      </c>
      <c r="H12" s="116">
        <f>('Spending_RR£'!H12/1000)/Receipts_and_spending!F$35*100</f>
        <v>3.1761273747224913E-2</v>
      </c>
      <c r="I12" s="116">
        <f>('Spending_RR£'!I12/1000)/Receipts_and_spending!G$35*100</f>
        <v>2.6063993892226738E-2</v>
      </c>
    </row>
    <row r="13" spans="1:10" x14ac:dyDescent="0.3">
      <c r="A13" s="31"/>
      <c r="B13" s="31"/>
      <c r="C13" s="34" t="s">
        <v>7</v>
      </c>
      <c r="D13" s="116">
        <f>('Spending_RR£'!D13/1000)/Receipts_and_spending!B$35*100</f>
        <v>0</v>
      </c>
      <c r="E13" s="116">
        <f>('Spending_RR£'!E13/1000)/Receipts_and_spending!C$35*100</f>
        <v>0</v>
      </c>
      <c r="F13" s="116">
        <f>('Spending_RR£'!F13/1000)/Receipts_and_spending!D$35*100</f>
        <v>0</v>
      </c>
      <c r="G13" s="116">
        <f>('Spending_RR£'!G13/1000)/Receipts_and_spending!E$35*100</f>
        <v>0</v>
      </c>
      <c r="H13" s="116">
        <f>('Spending_RR£'!H13/1000)/Receipts_and_spending!F$35*100</f>
        <v>3.0492243088046544E-2</v>
      </c>
      <c r="I13" s="116">
        <f>('Spending_RR£'!I13/1000)/Receipts_and_spending!G$35*100</f>
        <v>2.6055803027092473E-2</v>
      </c>
    </row>
    <row r="14" spans="1:10" x14ac:dyDescent="0.3">
      <c r="A14" s="31"/>
      <c r="B14" s="31"/>
      <c r="C14" s="34" t="s">
        <v>288</v>
      </c>
      <c r="D14" s="116">
        <f>('Spending_RR£'!D14/1000)/Receipts_and_spending!B$35*100</f>
        <v>0</v>
      </c>
      <c r="E14" s="116">
        <f>('Spending_RR£'!E14/1000)/Receipts_and_spending!C$35*100</f>
        <v>0</v>
      </c>
      <c r="F14" s="116">
        <f>('Spending_RR£'!F14/1000)/Receipts_and_spending!D$35*100</f>
        <v>0</v>
      </c>
      <c r="G14" s="116">
        <f>('Spending_RR£'!G14/1000)/Receipts_and_spending!E$35*100</f>
        <v>0</v>
      </c>
      <c r="H14" s="116">
        <f>('Spending_RR£'!H14/1000)/Receipts_and_spending!F$35*100</f>
        <v>0</v>
      </c>
      <c r="I14" s="116">
        <f>('Spending_RR£'!I14/1000)/Receipts_and_spending!G$35*100</f>
        <v>2.4786264175807555E-2</v>
      </c>
    </row>
    <row r="15" spans="1:10" x14ac:dyDescent="0.3">
      <c r="A15" s="31"/>
      <c r="B15" s="91" t="s">
        <v>69</v>
      </c>
      <c r="C15" s="63" t="s">
        <v>3</v>
      </c>
      <c r="D15" s="117">
        <f>('Spending_RR£'!D15/1000)/Receipts_and_spending!B$35*100</f>
        <v>0</v>
      </c>
      <c r="E15" s="117">
        <f>('Spending_RR£'!E15/1000)/Receipts_and_spending!C$35*100</f>
        <v>0</v>
      </c>
      <c r="F15" s="117">
        <f>('Spending_RR£'!F15/1000)/Receipts_and_spending!D$35*100</f>
        <v>0</v>
      </c>
      <c r="G15" s="117">
        <f>('Spending_RR£'!G15/1000)/Receipts_and_spending!E$35*100</f>
        <v>0</v>
      </c>
      <c r="H15" s="117">
        <f>('Spending_RR£'!H15/1000)/Receipts_and_spending!F$35*100</f>
        <v>0</v>
      </c>
      <c r="I15" s="117">
        <f>('Spending_RR£'!I15/1000)/Receipts_and_spending!G$35*100</f>
        <v>0</v>
      </c>
      <c r="J15" s="34" t="s">
        <v>266</v>
      </c>
    </row>
    <row r="16" spans="1:10" x14ac:dyDescent="0.3">
      <c r="A16" s="31"/>
      <c r="B16" s="31"/>
      <c r="C16" s="34" t="s">
        <v>4</v>
      </c>
      <c r="D16" s="118">
        <f>('Spending_RR£'!D16/1000)/Receipts_and_spending!B$35*100</f>
        <v>0</v>
      </c>
      <c r="E16" s="118">
        <f>('Spending_RR£'!E16/1000)/Receipts_and_spending!C$35*100</f>
        <v>1.8686293709482799E-2</v>
      </c>
      <c r="F16" s="118">
        <f>('Spending_RR£'!F16/1000)/Receipts_and_spending!D$35*100</f>
        <v>1.8586974110758013E-2</v>
      </c>
      <c r="G16" s="118">
        <f>('Spending_RR£'!G16/1000)/Receipts_and_spending!E$35*100</f>
        <v>1.9068829009598175E-2</v>
      </c>
      <c r="H16" s="118">
        <f>('Spending_RR£'!H16/1000)/Receipts_and_spending!F$35*100</f>
        <v>1.6676318930888084E-2</v>
      </c>
      <c r="I16" s="118">
        <f>('Spending_RR£'!I16/1000)/Receipts_and_spending!G$35*100</f>
        <v>1.5449579784341576E-2</v>
      </c>
    </row>
    <row r="17" spans="1:10" x14ac:dyDescent="0.3">
      <c r="A17" s="31"/>
      <c r="B17" s="31"/>
      <c r="C17" s="34" t="s">
        <v>5</v>
      </c>
      <c r="D17" s="118">
        <f>('Spending_RR£'!D17/1000)/Receipts_and_spending!B$35*100</f>
        <v>0</v>
      </c>
      <c r="E17" s="118">
        <f>('Spending_RR£'!E17/1000)/Receipts_and_spending!C$35*100</f>
        <v>0</v>
      </c>
      <c r="F17" s="118">
        <f>('Spending_RR£'!F17/1000)/Receipts_and_spending!D$35*100</f>
        <v>1.8390312730228002E-2</v>
      </c>
      <c r="G17" s="118">
        <f>('Spending_RR£'!G17/1000)/Receipts_and_spending!E$35*100</f>
        <v>1.8849530761162983E-2</v>
      </c>
      <c r="H17" s="118">
        <f>('Spending_RR£'!H17/1000)/Receipts_and_spending!F$35*100</f>
        <v>1.7521347120710549E-2</v>
      </c>
      <c r="I17" s="118">
        <f>('Spending_RR£'!I17/1000)/Receipts_and_spending!G$35*100</f>
        <v>1.6989445290405379E-2</v>
      </c>
    </row>
    <row r="18" spans="1:10" x14ac:dyDescent="0.3">
      <c r="A18" s="31"/>
      <c r="B18" s="31"/>
      <c r="C18" s="34" t="s">
        <v>6</v>
      </c>
      <c r="D18" s="118">
        <f>('Spending_RR£'!D18/1000)/Receipts_and_spending!B$35*100</f>
        <v>0</v>
      </c>
      <c r="E18" s="118">
        <f>('Spending_RR£'!E18/1000)/Receipts_and_spending!C$35*100</f>
        <v>0</v>
      </c>
      <c r="F18" s="118">
        <f>('Spending_RR£'!F18/1000)/Receipts_and_spending!D$35*100</f>
        <v>0</v>
      </c>
      <c r="G18" s="118">
        <f>('Spending_RR£'!G18/1000)/Receipts_and_spending!E$35*100</f>
        <v>1.8301865186542084E-2</v>
      </c>
      <c r="H18" s="118">
        <f>('Spending_RR£'!H18/1000)/Receipts_and_spending!F$35*100</f>
        <v>1.7735826685507567E-2</v>
      </c>
      <c r="I18" s="118">
        <f>('Spending_RR£'!I18/1000)/Receipts_and_spending!G$35*100</f>
        <v>1.6179051760505873E-2</v>
      </c>
    </row>
    <row r="19" spans="1:10" x14ac:dyDescent="0.3">
      <c r="A19" s="31"/>
      <c r="B19" s="31"/>
      <c r="C19" s="34" t="s">
        <v>7</v>
      </c>
      <c r="D19" s="118">
        <f>('Spending_RR£'!D19/1000)/Receipts_and_spending!B$35*100</f>
        <v>0</v>
      </c>
      <c r="E19" s="118">
        <f>('Spending_RR£'!E19/1000)/Receipts_and_spending!C$35*100</f>
        <v>0</v>
      </c>
      <c r="F19" s="118">
        <f>('Spending_RR£'!F19/1000)/Receipts_and_spending!D$35*100</f>
        <v>0</v>
      </c>
      <c r="G19" s="118">
        <f>('Spending_RR£'!G19/1000)/Receipts_and_spending!E$35*100</f>
        <v>0</v>
      </c>
      <c r="H19" s="118">
        <f>('Spending_RR£'!H19/1000)/Receipts_and_spending!F$35*100</f>
        <v>1.8851461612547044E-2</v>
      </c>
      <c r="I19" s="118">
        <f>('Spending_RR£'!I19/1000)/Receipts_and_spending!G$35*100</f>
        <v>1.7312623095916038E-2</v>
      </c>
    </row>
    <row r="20" spans="1:10" x14ac:dyDescent="0.3">
      <c r="A20" s="31"/>
      <c r="B20" s="31"/>
      <c r="C20" s="34" t="s">
        <v>288</v>
      </c>
      <c r="D20" s="118">
        <f>('Spending_RR£'!D20/1000)/Receipts_and_spending!B$35*100</f>
        <v>0</v>
      </c>
      <c r="E20" s="118">
        <f>('Spending_RR£'!E20/1000)/Receipts_and_spending!C$35*100</f>
        <v>0</v>
      </c>
      <c r="F20" s="118">
        <f>('Spending_RR£'!F20/1000)/Receipts_and_spending!D$35*100</f>
        <v>0</v>
      </c>
      <c r="G20" s="118">
        <f>('Spending_RR£'!G20/1000)/Receipts_and_spending!E$35*100</f>
        <v>0</v>
      </c>
      <c r="H20" s="118">
        <f>('Spending_RR£'!H20/1000)/Receipts_and_spending!F$35*100</f>
        <v>0</v>
      </c>
      <c r="I20" s="118">
        <f>('Spending_RR£'!I20/1000)/Receipts_and_spending!G$35*100</f>
        <v>1.7842501489463647E-2</v>
      </c>
    </row>
    <row r="21" spans="1:10" x14ac:dyDescent="0.3">
      <c r="A21" s="31"/>
      <c r="B21" s="91" t="s">
        <v>70</v>
      </c>
      <c r="C21" s="63" t="s">
        <v>3</v>
      </c>
      <c r="D21" s="117">
        <f>('Spending_RR£'!D21/1000)/Receipts_and_spending!B$35*100</f>
        <v>0</v>
      </c>
      <c r="E21" s="117">
        <f>('Spending_RR£'!E21/1000)/Receipts_and_spending!C$35*100</f>
        <v>0</v>
      </c>
      <c r="F21" s="117">
        <f>('Spending_RR£'!F21/1000)/Receipts_and_spending!D$35*100</f>
        <v>0</v>
      </c>
      <c r="G21" s="117">
        <f>('Spending_RR£'!G21/1000)/Receipts_and_spending!E$35*100</f>
        <v>0</v>
      </c>
      <c r="H21" s="117">
        <f>('Spending_RR£'!H21/1000)/Receipts_and_spending!F$35*100</f>
        <v>0</v>
      </c>
      <c r="I21" s="117">
        <f>('Spending_RR£'!I21/1000)/Receipts_and_spending!G$35*100</f>
        <v>0</v>
      </c>
      <c r="J21" s="34" t="s">
        <v>266</v>
      </c>
    </row>
    <row r="22" spans="1:10" x14ac:dyDescent="0.3">
      <c r="A22" s="31"/>
      <c r="B22" s="31"/>
      <c r="C22" s="34" t="s">
        <v>4</v>
      </c>
      <c r="D22" s="118">
        <f>('Spending_RR£'!D22/1000)/Receipts_and_spending!B$35*100</f>
        <v>0</v>
      </c>
      <c r="E22" s="118">
        <f>('Spending_RR£'!E22/1000)/Receipts_and_spending!C$35*100</f>
        <v>9.6690676951493484E-2</v>
      </c>
      <c r="F22" s="118">
        <f>('Spending_RR£'!F22/1000)/Receipts_and_spending!D$35*100</f>
        <v>9.0309884607265661E-2</v>
      </c>
      <c r="G22" s="118">
        <f>('Spending_RR£'!G22/1000)/Receipts_and_spending!E$35*100</f>
        <v>8.459329169962633E-2</v>
      </c>
      <c r="H22" s="118">
        <f>('Spending_RR£'!H22/1000)/Receipts_and_spending!F$35*100</f>
        <v>7.9593402607146993E-2</v>
      </c>
      <c r="I22" s="118">
        <f>('Spending_RR£'!I22/1000)/Receipts_and_spending!G$35*100</f>
        <v>7.3855950011705501E-2</v>
      </c>
    </row>
    <row r="23" spans="1:10" x14ac:dyDescent="0.3">
      <c r="A23" s="31"/>
      <c r="B23" s="31"/>
      <c r="C23" s="34" t="s">
        <v>5</v>
      </c>
      <c r="D23" s="118">
        <f>('Spending_RR£'!D23/1000)/Receipts_and_spending!B$35*100</f>
        <v>0</v>
      </c>
      <c r="E23" s="118">
        <f>('Spending_RR£'!E23/1000)/Receipts_and_spending!C$35*100</f>
        <v>0</v>
      </c>
      <c r="F23" s="118">
        <f>('Spending_RR£'!F23/1000)/Receipts_and_spending!D$35*100</f>
        <v>9.4656824043173951E-2</v>
      </c>
      <c r="G23" s="118">
        <f>('Spending_RR£'!G23/1000)/Receipts_and_spending!E$35*100</f>
        <v>8.8665070966111759E-2</v>
      </c>
      <c r="H23" s="118">
        <f>('Spending_RR£'!H23/1000)/Receipts_and_spending!F$35*100</f>
        <v>8.3424519235585692E-2</v>
      </c>
      <c r="I23" s="118">
        <f>('Spending_RR£'!I23/1000)/Receipts_and_spending!G$35*100</f>
        <v>7.7410902418950503E-2</v>
      </c>
    </row>
    <row r="24" spans="1:10" x14ac:dyDescent="0.3">
      <c r="A24" s="31"/>
      <c r="B24" s="31"/>
      <c r="C24" s="34" t="s">
        <v>6</v>
      </c>
      <c r="D24" s="118">
        <f>('Spending_RR£'!D24/1000)/Receipts_and_spending!B$35*100</f>
        <v>0</v>
      </c>
      <c r="E24" s="118">
        <f>('Spending_RR£'!E24/1000)/Receipts_and_spending!C$35*100</f>
        <v>0</v>
      </c>
      <c r="F24" s="118">
        <f>('Spending_RR£'!F24/1000)/Receipts_and_spending!D$35*100</f>
        <v>0</v>
      </c>
      <c r="G24" s="118">
        <f>('Spending_RR£'!G24/1000)/Receipts_and_spending!E$35*100</f>
        <v>8.8927135215271749E-2</v>
      </c>
      <c r="H24" s="118">
        <f>('Spending_RR£'!H24/1000)/Receipts_and_spending!F$35*100</f>
        <v>8.367109416928796E-2</v>
      </c>
      <c r="I24" s="118">
        <f>('Spending_RR£'!I24/1000)/Receipts_and_spending!G$35*100</f>
        <v>7.7639703115754521E-2</v>
      </c>
    </row>
    <row r="25" spans="1:10" x14ac:dyDescent="0.3">
      <c r="A25" s="31"/>
      <c r="B25" s="31"/>
      <c r="C25" s="34" t="s">
        <v>7</v>
      </c>
      <c r="D25" s="118">
        <f>('Spending_RR£'!D25/1000)/Receipts_and_spending!B$35*100</f>
        <v>0</v>
      </c>
      <c r="E25" s="118">
        <f>('Spending_RR£'!E25/1000)/Receipts_and_spending!C$35*100</f>
        <v>0</v>
      </c>
      <c r="F25" s="118">
        <f>('Spending_RR£'!F25/1000)/Receipts_and_spending!D$35*100</f>
        <v>0</v>
      </c>
      <c r="G25" s="118">
        <f>('Spending_RR£'!G25/1000)/Receipts_and_spending!E$35*100</f>
        <v>0</v>
      </c>
      <c r="H25" s="118">
        <f>('Spending_RR£'!H25/1000)/Receipts_and_spending!F$35*100</f>
        <v>8.3588740730143635E-2</v>
      </c>
      <c r="I25" s="118">
        <f>('Spending_RR£'!I25/1000)/Receipts_and_spending!G$35*100</f>
        <v>7.7563286085128275E-2</v>
      </c>
    </row>
    <row r="26" spans="1:10" x14ac:dyDescent="0.3">
      <c r="A26" s="31"/>
      <c r="B26" s="31"/>
      <c r="C26" s="34" t="s">
        <v>288</v>
      </c>
      <c r="D26" s="118">
        <f>('Spending_RR£'!D26/1000)/Receipts_and_spending!B$35*100</f>
        <v>0</v>
      </c>
      <c r="E26" s="118">
        <f>('Spending_RR£'!E26/1000)/Receipts_and_spending!C$35*100</f>
        <v>0</v>
      </c>
      <c r="F26" s="118">
        <f>('Spending_RR£'!F26/1000)/Receipts_and_spending!D$35*100</f>
        <v>0</v>
      </c>
      <c r="G26" s="118">
        <f>('Spending_RR£'!G26/1000)/Receipts_and_spending!E$35*100</f>
        <v>0</v>
      </c>
      <c r="H26" s="118">
        <f>('Spending_RR£'!H26/1000)/Receipts_and_spending!F$35*100</f>
        <v>0</v>
      </c>
      <c r="I26" s="118">
        <f>('Spending_RR£'!I26/1000)/Receipts_and_spending!G$35*100</f>
        <v>7.7259116335776368E-2</v>
      </c>
    </row>
    <row r="27" spans="1:10" x14ac:dyDescent="0.3">
      <c r="A27" s="31"/>
      <c r="B27" s="91" t="s">
        <v>71</v>
      </c>
      <c r="C27" s="63" t="s">
        <v>3</v>
      </c>
      <c r="D27" s="117">
        <f>('Spending_RR£'!D27/1000)/Receipts_and_spending!B$35*100</f>
        <v>0</v>
      </c>
      <c r="E27" s="117">
        <f>('Spending_RR£'!E27/1000)/Receipts_and_spending!C$35*100</f>
        <v>0</v>
      </c>
      <c r="F27" s="117">
        <f>('Spending_RR£'!F27/1000)/Receipts_and_spending!D$35*100</f>
        <v>0</v>
      </c>
      <c r="G27" s="117">
        <f>('Spending_RR£'!G27/1000)/Receipts_and_spending!E$35*100</f>
        <v>0</v>
      </c>
      <c r="H27" s="117">
        <f>('Spending_RR£'!H27/1000)/Receipts_and_spending!F$35*100</f>
        <v>0</v>
      </c>
      <c r="I27" s="117">
        <f>('Spending_RR£'!I27/1000)/Receipts_and_spending!G$35*100</f>
        <v>0</v>
      </c>
      <c r="J27" s="34" t="s">
        <v>266</v>
      </c>
    </row>
    <row r="28" spans="1:10" x14ac:dyDescent="0.3">
      <c r="A28" s="31"/>
      <c r="B28" s="31"/>
      <c r="C28" s="34" t="s">
        <v>4</v>
      </c>
      <c r="D28" s="118">
        <f>('Spending_RR£'!D28/1000)/Receipts_and_spending!B$35*100</f>
        <v>0</v>
      </c>
      <c r="E28" s="118">
        <f>('Spending_RR£'!E28/1000)/Receipts_and_spending!C$35*100</f>
        <v>1.5347041881691247E-4</v>
      </c>
      <c r="F28" s="118">
        <f>('Spending_RR£'!F28/1000)/Receipts_and_spending!D$35*100</f>
        <v>1.3339966936342669E-4</v>
      </c>
      <c r="G28" s="118">
        <f>('Spending_RR£'!G28/1000)/Receipts_and_spending!E$35*100</f>
        <v>1.1133072584255791E-4</v>
      </c>
      <c r="H28" s="118">
        <f>('Spending_RR£'!H28/1000)/Receipts_and_spending!F$35*100</f>
        <v>9.0692759680073342E-5</v>
      </c>
      <c r="I28" s="118">
        <f>('Spending_RR£'!I28/1000)/Receipts_and_spending!G$35*100</f>
        <v>6.9554840051280902E-5</v>
      </c>
    </row>
    <row r="29" spans="1:10" x14ac:dyDescent="0.3">
      <c r="A29" s="31"/>
      <c r="B29" s="31"/>
      <c r="C29" s="34" t="s">
        <v>5</v>
      </c>
      <c r="D29" s="118">
        <f>('Spending_RR£'!D29/1000)/Receipts_and_spending!B$35*100</f>
        <v>0</v>
      </c>
      <c r="E29" s="118">
        <f>('Spending_RR£'!E29/1000)/Receipts_and_spending!C$35*100</f>
        <v>0</v>
      </c>
      <c r="F29" s="118">
        <f>('Spending_RR£'!F29/1000)/Receipts_and_spending!D$35*100</f>
        <v>1.4168355933628364E-2</v>
      </c>
      <c r="G29" s="118">
        <f>('Spending_RR£'!G29/1000)/Receipts_and_spending!E$35*100</f>
        <v>1.3933294264499472E-2</v>
      </c>
      <c r="H29" s="118">
        <f>('Spending_RR£'!H29/1000)/Receipts_and_spending!F$35*100</f>
        <v>1.3867048634239591E-2</v>
      </c>
      <c r="I29" s="118">
        <f>('Spending_RR£'!I29/1000)/Receipts_and_spending!G$35*100</f>
        <v>1.3615332481626923E-2</v>
      </c>
    </row>
    <row r="30" spans="1:10" x14ac:dyDescent="0.3">
      <c r="A30" s="31"/>
      <c r="B30" s="31"/>
      <c r="C30" s="34" t="s">
        <v>6</v>
      </c>
      <c r="D30" s="118">
        <f>('Spending_RR£'!D30/1000)/Receipts_and_spending!B$35*100</f>
        <v>0</v>
      </c>
      <c r="E30" s="118">
        <f>('Spending_RR£'!E30/1000)/Receipts_and_spending!C$35*100</f>
        <v>0</v>
      </c>
      <c r="F30" s="118">
        <f>('Spending_RR£'!F30/1000)/Receipts_and_spending!D$35*100</f>
        <v>0</v>
      </c>
      <c r="G30" s="118">
        <f>('Spending_RR£'!G30/1000)/Receipts_and_spending!E$35*100</f>
        <v>1.3930593963633128E-2</v>
      </c>
      <c r="H30" s="118">
        <f>('Spending_RR£'!H30/1000)/Receipts_and_spending!F$35*100</f>
        <v>1.3867451060711893E-2</v>
      </c>
      <c r="I30" s="118">
        <f>('Spending_RR£'!I30/1000)/Receipts_and_spending!G$35*100</f>
        <v>1.3615691801448435E-2</v>
      </c>
    </row>
    <row r="31" spans="1:10" x14ac:dyDescent="0.3">
      <c r="A31" s="31"/>
      <c r="B31" s="31"/>
      <c r="C31" s="34" t="s">
        <v>7</v>
      </c>
      <c r="D31" s="118">
        <f>('Spending_RR£'!D31/1000)/Receipts_and_spending!B$35*100</f>
        <v>0</v>
      </c>
      <c r="E31" s="118">
        <f>('Spending_RR£'!E31/1000)/Receipts_and_spending!C$35*100</f>
        <v>0</v>
      </c>
      <c r="F31" s="118">
        <f>('Spending_RR£'!F31/1000)/Receipts_and_spending!D$35*100</f>
        <v>0</v>
      </c>
      <c r="G31" s="118">
        <f>('Spending_RR£'!G31/1000)/Receipts_and_spending!E$35*100</f>
        <v>0</v>
      </c>
      <c r="H31" s="118">
        <f>('Spending_RR£'!H31/1000)/Receipts_and_spending!F$35*100</f>
        <v>1.3818762127898879E-2</v>
      </c>
      <c r="I31" s="118">
        <f>('Spending_RR£'!I31/1000)/Receipts_and_spending!G$35*100</f>
        <v>1.3570043459687511E-2</v>
      </c>
    </row>
    <row r="32" spans="1:10" x14ac:dyDescent="0.3">
      <c r="A32" s="31"/>
      <c r="B32" s="31"/>
      <c r="C32" s="34" t="s">
        <v>288</v>
      </c>
      <c r="D32" s="118">
        <f>('Spending_RR£'!D32/1000)/Receipts_and_spending!B$35*100</f>
        <v>0</v>
      </c>
      <c r="E32" s="118">
        <f>('Spending_RR£'!E32/1000)/Receipts_and_spending!C$35*100</f>
        <v>0</v>
      </c>
      <c r="F32" s="118">
        <f>('Spending_RR£'!F32/1000)/Receipts_and_spending!D$35*100</f>
        <v>0</v>
      </c>
      <c r="G32" s="118">
        <f>('Spending_RR£'!G32/1000)/Receipts_and_spending!E$35*100</f>
        <v>0</v>
      </c>
      <c r="H32" s="118">
        <f>('Spending_RR£'!H32/1000)/Receipts_and_spending!F$35*100</f>
        <v>0</v>
      </c>
      <c r="I32" s="118">
        <f>('Spending_RR£'!I32/1000)/Receipts_and_spending!G$35*100</f>
        <v>1.3560405893177745E-2</v>
      </c>
    </row>
    <row r="33" spans="1:10" x14ac:dyDescent="0.3">
      <c r="A33" s="31"/>
      <c r="B33" s="91" t="s">
        <v>72</v>
      </c>
      <c r="C33" s="63" t="s">
        <v>3</v>
      </c>
      <c r="D33" s="117">
        <f>('Spending_RR£'!D33/1000)/Receipts_and_spending!B$35*100</f>
        <v>0</v>
      </c>
      <c r="E33" s="117">
        <f>('Spending_RR£'!E33/1000)/Receipts_and_spending!C$35*100</f>
        <v>0</v>
      </c>
      <c r="F33" s="117">
        <f>('Spending_RR£'!F33/1000)/Receipts_and_spending!D$35*100</f>
        <v>0</v>
      </c>
      <c r="G33" s="117">
        <f>('Spending_RR£'!G33/1000)/Receipts_and_spending!E$35*100</f>
        <v>0</v>
      </c>
      <c r="H33" s="117">
        <f>('Spending_RR£'!H33/1000)/Receipts_and_spending!F$35*100</f>
        <v>0</v>
      </c>
      <c r="I33" s="117">
        <f>('Spending_RR£'!I33/1000)/Receipts_and_spending!G$35*100</f>
        <v>0</v>
      </c>
      <c r="J33" s="34" t="s">
        <v>266</v>
      </c>
    </row>
    <row r="34" spans="1:10" x14ac:dyDescent="0.3">
      <c r="A34" s="31"/>
      <c r="B34" s="31"/>
      <c r="C34" s="34" t="s">
        <v>4</v>
      </c>
      <c r="D34" s="118">
        <f>('Spending_RR£'!D34/1000)/Receipts_and_spending!B$35*100</f>
        <v>0</v>
      </c>
      <c r="E34" s="118">
        <f>('Spending_RR£'!E34/1000)/Receipts_and_spending!C$35*100</f>
        <v>4.7016572274265443E-2</v>
      </c>
      <c r="F34" s="118">
        <f>('Spending_RR£'!F34/1000)/Receipts_and_spending!D$35*100</f>
        <v>3.8120785230442877E-2</v>
      </c>
      <c r="G34" s="118">
        <f>('Spending_RR£'!G34/1000)/Receipts_and_spending!E$35*100</f>
        <v>3.6391948436585456E-2</v>
      </c>
      <c r="H34" s="118">
        <f>('Spending_RR£'!H34/1000)/Receipts_and_spending!F$35*100</f>
        <v>3.9962020511214551E-2</v>
      </c>
      <c r="I34" s="118">
        <f>('Spending_RR£'!I34/1000)/Receipts_and_spending!G$35*100</f>
        <v>3.8104965352386611E-2</v>
      </c>
    </row>
    <row r="35" spans="1:10" x14ac:dyDescent="0.3">
      <c r="A35" s="31"/>
      <c r="B35" s="31"/>
      <c r="C35" s="34" t="s">
        <v>5</v>
      </c>
      <c r="D35" s="118">
        <f>('Spending_RR£'!D35/1000)/Receipts_and_spending!B$35*100</f>
        <v>0</v>
      </c>
      <c r="E35" s="118">
        <f>('Spending_RR£'!E35/1000)/Receipts_and_spending!C$35*100</f>
        <v>0</v>
      </c>
      <c r="F35" s="118">
        <f>('Spending_RR£'!F35/1000)/Receipts_and_spending!D$35*100</f>
        <v>4.1674926824938389E-2</v>
      </c>
      <c r="G35" s="118">
        <f>('Spending_RR£'!G35/1000)/Receipts_and_spending!E$35*100</f>
        <v>3.9817662577164105E-2</v>
      </c>
      <c r="H35" s="118">
        <f>('Spending_RR£'!H35/1000)/Receipts_and_spending!F$35*100</f>
        <v>4.3232184097401351E-2</v>
      </c>
      <c r="I35" s="118">
        <f>('Spending_RR£'!I35/1000)/Receipts_and_spending!G$35*100</f>
        <v>4.1191013193470502E-2</v>
      </c>
    </row>
    <row r="36" spans="1:10" x14ac:dyDescent="0.3">
      <c r="A36" s="31"/>
      <c r="B36" s="31"/>
      <c r="C36" s="34" t="s">
        <v>6</v>
      </c>
      <c r="D36" s="118">
        <f>('Spending_RR£'!D36/1000)/Receipts_and_spending!B$35*100</f>
        <v>0</v>
      </c>
      <c r="E36" s="118">
        <f>('Spending_RR£'!E36/1000)/Receipts_and_spending!C$35*100</f>
        <v>0</v>
      </c>
      <c r="F36" s="118">
        <f>('Spending_RR£'!F36/1000)/Receipts_and_spending!D$35*100</f>
        <v>0</v>
      </c>
      <c r="G36" s="118">
        <f>('Spending_RR£'!G36/1000)/Receipts_and_spending!E$35*100</f>
        <v>4.1303404864968606E-2</v>
      </c>
      <c r="H36" s="118">
        <f>('Spending_RR£'!H36/1000)/Receipts_and_spending!F$35*100</f>
        <v>4.5017279426645906E-2</v>
      </c>
      <c r="I36" s="118">
        <f>('Spending_RR£'!I36/1000)/Receipts_and_spending!G$35*100</f>
        <v>4.2599273523959466E-2</v>
      </c>
    </row>
    <row r="37" spans="1:10" x14ac:dyDescent="0.3">
      <c r="A37" s="31"/>
      <c r="B37" s="31"/>
      <c r="C37" s="34" t="s">
        <v>7</v>
      </c>
      <c r="D37" s="118">
        <f>('Spending_RR£'!D37/1000)/Receipts_and_spending!B$35*100</f>
        <v>0</v>
      </c>
      <c r="E37" s="118">
        <f>('Spending_RR£'!E37/1000)/Receipts_and_spending!C$35*100</f>
        <v>0</v>
      </c>
      <c r="F37" s="118">
        <f>('Spending_RR£'!F37/1000)/Receipts_and_spending!D$35*100</f>
        <v>0</v>
      </c>
      <c r="G37" s="118">
        <f>('Spending_RR£'!G37/1000)/Receipts_and_spending!E$35*100</f>
        <v>0</v>
      </c>
      <c r="H37" s="118">
        <f>('Spending_RR£'!H37/1000)/Receipts_and_spending!F$35*100</f>
        <v>3.9674622481366446E-2</v>
      </c>
      <c r="I37" s="118">
        <f>('Spending_RR£'!I37/1000)/Receipts_and_spending!G$35*100</f>
        <v>3.8121153868175515E-2</v>
      </c>
    </row>
    <row r="38" spans="1:10" x14ac:dyDescent="0.3">
      <c r="A38" s="31"/>
      <c r="B38" s="31"/>
      <c r="C38" s="34" t="s">
        <v>288</v>
      </c>
      <c r="D38" s="118">
        <f>('Spending_RR£'!D38/1000)/Receipts_and_spending!B$35*100</f>
        <v>0</v>
      </c>
      <c r="E38" s="118">
        <f>('Spending_RR£'!E38/1000)/Receipts_and_spending!C$35*100</f>
        <v>0</v>
      </c>
      <c r="F38" s="118">
        <f>('Spending_RR£'!F38/1000)/Receipts_and_spending!D$35*100</f>
        <v>0</v>
      </c>
      <c r="G38" s="118">
        <f>('Spending_RR£'!G38/1000)/Receipts_and_spending!E$35*100</f>
        <v>0</v>
      </c>
      <c r="H38" s="118">
        <f>('Spending_RR£'!H38/1000)/Receipts_and_spending!F$35*100</f>
        <v>0</v>
      </c>
      <c r="I38" s="118">
        <f>('Spending_RR£'!I38/1000)/Receipts_and_spending!G$35*100</f>
        <v>3.6123199598515475E-2</v>
      </c>
    </row>
    <row r="39" spans="1:10" x14ac:dyDescent="0.3">
      <c r="A39" s="31"/>
      <c r="B39" s="91" t="s">
        <v>73</v>
      </c>
      <c r="C39" s="63" t="s">
        <v>3</v>
      </c>
      <c r="D39" s="117">
        <f>('Spending_RR£'!D39/1000)/Receipts_and_spending!B$35*100</f>
        <v>0</v>
      </c>
      <c r="E39" s="117">
        <f>('Spending_RR£'!E39/1000)/Receipts_and_spending!C$35*100</f>
        <v>0</v>
      </c>
      <c r="F39" s="117">
        <f>('Spending_RR£'!F39/1000)/Receipts_and_spending!D$35*100</f>
        <v>0</v>
      </c>
      <c r="G39" s="117">
        <f>('Spending_RR£'!G39/1000)/Receipts_and_spending!E$35*100</f>
        <v>0</v>
      </c>
      <c r="H39" s="117">
        <f>('Spending_RR£'!H39/1000)/Receipts_and_spending!F$35*100</f>
        <v>0</v>
      </c>
      <c r="I39" s="117">
        <f>('Spending_RR£'!I39/1000)/Receipts_and_spending!G$35*100</f>
        <v>0</v>
      </c>
      <c r="J39" s="34" t="s">
        <v>266</v>
      </c>
    </row>
    <row r="40" spans="1:10" x14ac:dyDescent="0.3">
      <c r="A40" s="31"/>
      <c r="B40" s="31"/>
      <c r="C40" s="34" t="s">
        <v>4</v>
      </c>
      <c r="D40" s="118">
        <f>('Spending_RR£'!D40/1000)/Receipts_and_spending!B$35*100</f>
        <v>0</v>
      </c>
      <c r="E40" s="118">
        <f>('Spending_RR£'!E40/1000)/Receipts_and_spending!C$35*100</f>
        <v>0</v>
      </c>
      <c r="F40" s="118">
        <f>('Spending_RR£'!F40/1000)/Receipts_and_spending!D$35*100</f>
        <v>0</v>
      </c>
      <c r="G40" s="118">
        <f>('Spending_RR£'!G40/1000)/Receipts_and_spending!E$35*100</f>
        <v>0</v>
      </c>
      <c r="H40" s="118">
        <f>('Spending_RR£'!H40/1000)/Receipts_and_spending!F$35*100</f>
        <v>0</v>
      </c>
      <c r="I40" s="118">
        <f>('Spending_RR£'!I40/1000)/Receipts_and_spending!G$35*100</f>
        <v>0</v>
      </c>
    </row>
    <row r="41" spans="1:10" x14ac:dyDescent="0.3">
      <c r="A41" s="31"/>
      <c r="B41" s="31"/>
      <c r="C41" s="34" t="s">
        <v>5</v>
      </c>
      <c r="D41" s="118">
        <f>('Spending_RR£'!D41/1000)/Receipts_and_spending!B$35*100</f>
        <v>0</v>
      </c>
      <c r="E41" s="118">
        <f>('Spending_RR£'!E41/1000)/Receipts_and_spending!C$35*100</f>
        <v>0</v>
      </c>
      <c r="F41" s="118">
        <f>('Spending_RR£'!F41/1000)/Receipts_and_spending!D$35*100</f>
        <v>0.23774909555725454</v>
      </c>
      <c r="G41" s="118">
        <f>('Spending_RR£'!G41/1000)/Receipts_and_spending!E$35*100</f>
        <v>0.2397295058417008</v>
      </c>
      <c r="H41" s="118">
        <f>('Spending_RR£'!H41/1000)/Receipts_and_spending!F$35*100</f>
        <v>0.24278888561652021</v>
      </c>
      <c r="I41" s="118">
        <f>('Spending_RR£'!I41/1000)/Receipts_and_spending!G$35*100</f>
        <v>0.25187010871920745</v>
      </c>
    </row>
    <row r="42" spans="1:10" x14ac:dyDescent="0.3">
      <c r="A42" s="31"/>
      <c r="B42" s="31"/>
      <c r="C42" s="34" t="s">
        <v>6</v>
      </c>
      <c r="D42" s="118">
        <f>('Spending_RR£'!D42/1000)/Receipts_and_spending!B$35*100</f>
        <v>0</v>
      </c>
      <c r="E42" s="118">
        <f>('Spending_RR£'!E42/1000)/Receipts_and_spending!C$35*100</f>
        <v>0</v>
      </c>
      <c r="F42" s="118">
        <f>('Spending_RR£'!F42/1000)/Receipts_and_spending!D$35*100</f>
        <v>0</v>
      </c>
      <c r="G42" s="118">
        <f>('Spending_RR£'!G42/1000)/Receipts_and_spending!E$35*100</f>
        <v>0.23967631712949691</v>
      </c>
      <c r="H42" s="118">
        <f>('Spending_RR£'!H42/1000)/Receipts_and_spending!F$35*100</f>
        <v>0.24273685305003004</v>
      </c>
      <c r="I42" s="118">
        <f>('Spending_RR£'!I42/1000)/Receipts_and_spending!G$35*100</f>
        <v>0.25181812356278505</v>
      </c>
    </row>
    <row r="43" spans="1:10" x14ac:dyDescent="0.3">
      <c r="A43" s="31"/>
      <c r="B43" s="31"/>
      <c r="C43" s="34" t="s">
        <v>7</v>
      </c>
      <c r="D43" s="118">
        <f>('Spending_RR£'!D43/1000)/Receipts_and_spending!B$35*100</f>
        <v>0</v>
      </c>
      <c r="E43" s="118">
        <f>('Spending_RR£'!E43/1000)/Receipts_and_spending!C$35*100</f>
        <v>0</v>
      </c>
      <c r="F43" s="118">
        <f>('Spending_RR£'!F43/1000)/Receipts_and_spending!D$35*100</f>
        <v>0</v>
      </c>
      <c r="G43" s="118">
        <f>('Spending_RR£'!G43/1000)/Receipts_and_spending!E$35*100</f>
        <v>0</v>
      </c>
      <c r="H43" s="118">
        <f>('Spending_RR£'!H43/1000)/Receipts_and_spending!F$35*100</f>
        <v>0.24300911062078998</v>
      </c>
      <c r="I43" s="118">
        <f>('Spending_RR£'!I43/1000)/Receipts_and_spending!G$35*100</f>
        <v>0.25210106675540883</v>
      </c>
    </row>
    <row r="44" spans="1:10" x14ac:dyDescent="0.3">
      <c r="A44" s="31"/>
      <c r="B44" s="31"/>
      <c r="C44" s="34" t="s">
        <v>288</v>
      </c>
      <c r="D44" s="118">
        <f>('Spending_RR£'!D44/1000)/Receipts_and_spending!B$35*100</f>
        <v>0</v>
      </c>
      <c r="E44" s="118">
        <f>('Spending_RR£'!E44/1000)/Receipts_and_spending!C$35*100</f>
        <v>0</v>
      </c>
      <c r="F44" s="118">
        <f>('Spending_RR£'!F44/1000)/Receipts_and_spending!D$35*100</f>
        <v>0</v>
      </c>
      <c r="G44" s="118">
        <f>('Spending_RR£'!G44/1000)/Receipts_and_spending!E$35*100</f>
        <v>0</v>
      </c>
      <c r="H44" s="118">
        <f>('Spending_RR£'!H44/1000)/Receipts_and_spending!F$35*100</f>
        <v>0</v>
      </c>
      <c r="I44" s="118">
        <f>('Spending_RR£'!I44/1000)/Receipts_and_spending!G$35*100</f>
        <v>0.26032622893113688</v>
      </c>
    </row>
    <row r="45" spans="1:10" x14ac:dyDescent="0.3">
      <c r="A45" s="91" t="s">
        <v>125</v>
      </c>
      <c r="B45" s="91" t="s">
        <v>76</v>
      </c>
      <c r="C45" s="63" t="s">
        <v>3</v>
      </c>
      <c r="D45" s="165" t="s">
        <v>293</v>
      </c>
      <c r="E45" s="166"/>
      <c r="F45" s="166"/>
      <c r="G45" s="166"/>
      <c r="H45" s="166"/>
      <c r="I45" s="166"/>
    </row>
    <row r="46" spans="1:10" x14ac:dyDescent="0.3">
      <c r="A46" s="31"/>
      <c r="B46" s="31"/>
      <c r="C46" s="34" t="s">
        <v>4</v>
      </c>
      <c r="D46" s="167"/>
      <c r="E46" s="167"/>
      <c r="F46" s="167"/>
      <c r="G46" s="167"/>
      <c r="H46" s="167"/>
      <c r="I46" s="167"/>
    </row>
    <row r="47" spans="1:10" x14ac:dyDescent="0.3">
      <c r="A47" s="31"/>
      <c r="B47" s="31"/>
      <c r="C47" s="34" t="s">
        <v>5</v>
      </c>
      <c r="D47" s="167"/>
      <c r="E47" s="167"/>
      <c r="F47" s="167"/>
      <c r="G47" s="167"/>
      <c r="H47" s="167"/>
      <c r="I47" s="167"/>
    </row>
    <row r="48" spans="1:10" x14ac:dyDescent="0.3">
      <c r="A48" s="31"/>
      <c r="B48" s="31"/>
      <c r="C48" s="34" t="s">
        <v>6</v>
      </c>
      <c r="D48" s="167"/>
      <c r="E48" s="167"/>
      <c r="F48" s="167"/>
      <c r="G48" s="167"/>
      <c r="H48" s="167"/>
      <c r="I48" s="167"/>
    </row>
    <row r="49" spans="1:10" x14ac:dyDescent="0.3">
      <c r="A49" s="31"/>
      <c r="B49" s="31"/>
      <c r="C49" s="34" t="s">
        <v>7</v>
      </c>
      <c r="D49" s="167"/>
      <c r="E49" s="167"/>
      <c r="F49" s="167"/>
      <c r="G49" s="167"/>
      <c r="H49" s="167"/>
      <c r="I49" s="167"/>
    </row>
    <row r="50" spans="1:10" x14ac:dyDescent="0.3">
      <c r="A50" s="31"/>
      <c r="B50" s="31"/>
      <c r="C50" s="34" t="s">
        <v>288</v>
      </c>
      <c r="D50" s="168"/>
      <c r="E50" s="168"/>
      <c r="F50" s="168"/>
      <c r="G50" s="168"/>
      <c r="H50" s="168"/>
      <c r="I50" s="168"/>
    </row>
    <row r="51" spans="1:10" x14ac:dyDescent="0.3">
      <c r="A51" s="91" t="s">
        <v>74</v>
      </c>
      <c r="B51" s="91" t="s">
        <v>70</v>
      </c>
      <c r="C51" s="63" t="s">
        <v>3</v>
      </c>
      <c r="D51" s="117">
        <f>('Spending_RR£'!D51/1000)/Receipts_and_spending!B$35*100</f>
        <v>0</v>
      </c>
      <c r="E51" s="117">
        <f>('Spending_RR£'!E51/1000)/Receipts_and_spending!C$35*100</f>
        <v>0</v>
      </c>
      <c r="F51" s="117">
        <f>('Spending_RR£'!F51/1000)/Receipts_and_spending!D$35*100</f>
        <v>0</v>
      </c>
      <c r="G51" s="117">
        <f>('Spending_RR£'!G51/1000)/Receipts_and_spending!E$35*100</f>
        <v>0</v>
      </c>
      <c r="H51" s="117">
        <f>('Spending_RR£'!H51/1000)/Receipts_and_spending!F$35*100</f>
        <v>0</v>
      </c>
      <c r="I51" s="117">
        <f>('Spending_RR£'!I51/1000)/Receipts_and_spending!G$35*100</f>
        <v>0</v>
      </c>
      <c r="J51" s="34" t="s">
        <v>266</v>
      </c>
    </row>
    <row r="52" spans="1:10" x14ac:dyDescent="0.3">
      <c r="A52" s="31"/>
      <c r="B52" s="31"/>
      <c r="C52" s="34" t="s">
        <v>4</v>
      </c>
      <c r="D52" s="118">
        <f>('Spending_RR£'!D52/1000)/Receipts_and_spending!B$35*100</f>
        <v>0</v>
      </c>
      <c r="E52" s="118">
        <f>('Spending_RR£'!E52/1000)/Receipts_and_spending!C$35*100</f>
        <v>1.7888659401019365E-2</v>
      </c>
      <c r="F52" s="118">
        <f>('Spending_RR£'!F52/1000)/Receipts_and_spending!D$35*100</f>
        <v>1.6877226782887073E-2</v>
      </c>
      <c r="G52" s="118">
        <f>('Spending_RR£'!G52/1000)/Receipts_and_spending!E$35*100</f>
        <v>1.5968483668221914E-2</v>
      </c>
      <c r="H52" s="118">
        <f>('Spending_RR£'!H52/1000)/Receipts_and_spending!F$35*100</f>
        <v>1.518250686468337E-2</v>
      </c>
      <c r="I52" s="118">
        <f>('Spending_RR£'!I52/1000)/Receipts_and_spending!G$35*100</f>
        <v>1.4228696252369149E-2</v>
      </c>
    </row>
    <row r="53" spans="1:10" x14ac:dyDescent="0.3">
      <c r="A53" s="31"/>
      <c r="B53" s="31"/>
      <c r="C53" s="34" t="s">
        <v>5</v>
      </c>
      <c r="D53" s="118">
        <f>('Spending_RR£'!D53/1000)/Receipts_and_spending!B$35*100</f>
        <v>0</v>
      </c>
      <c r="E53" s="118">
        <f>('Spending_RR£'!E53/1000)/Receipts_and_spending!C$35*100</f>
        <v>0</v>
      </c>
      <c r="F53" s="118">
        <f>('Spending_RR£'!F53/1000)/Receipts_and_spending!D$35*100</f>
        <v>1.7689588386385478E-2</v>
      </c>
      <c r="G53" s="118">
        <f>('Spending_RR£'!G53/1000)/Receipts_and_spending!E$35*100</f>
        <v>1.6737104198421102E-2</v>
      </c>
      <c r="H53" s="118">
        <f>('Spending_RR£'!H53/1000)/Receipts_and_spending!F$35*100</f>
        <v>1.5913295505517761E-2</v>
      </c>
      <c r="I53" s="118">
        <f>('Spending_RR£'!I53/1000)/Receipts_and_spending!G$35*100</f>
        <v>1.4913574559212436E-2</v>
      </c>
    </row>
    <row r="54" spans="1:10" x14ac:dyDescent="0.3">
      <c r="A54" s="31"/>
      <c r="B54" s="31"/>
      <c r="C54" s="34" t="s">
        <v>6</v>
      </c>
      <c r="D54" s="118">
        <f>('Spending_RR£'!D54/1000)/Receipts_and_spending!B$35*100</f>
        <v>0</v>
      </c>
      <c r="E54" s="118">
        <f>('Spending_RR£'!E54/1000)/Receipts_and_spending!C$35*100</f>
        <v>0</v>
      </c>
      <c r="F54" s="118">
        <f>('Spending_RR£'!F54/1000)/Receipts_and_spending!D$35*100</f>
        <v>0</v>
      </c>
      <c r="G54" s="118">
        <f>('Spending_RR£'!G54/1000)/Receipts_and_spending!E$35*100</f>
        <v>1.6786573471914132E-2</v>
      </c>
      <c r="H54" s="118">
        <f>('Spending_RR£'!H54/1000)/Receipts_and_spending!F$35*100</f>
        <v>1.5960329876470263E-2</v>
      </c>
      <c r="I54" s="118">
        <f>('Spending_RR£'!I54/1000)/Receipts_and_spending!G$35*100</f>
        <v>1.4957654089929207E-2</v>
      </c>
    </row>
    <row r="55" spans="1:10" x14ac:dyDescent="0.3">
      <c r="A55" s="31"/>
      <c r="B55" s="31"/>
      <c r="C55" s="34" t="s">
        <v>7</v>
      </c>
      <c r="D55" s="118">
        <f>('Spending_RR£'!D55/1000)/Receipts_and_spending!B$35*100</f>
        <v>0</v>
      </c>
      <c r="E55" s="118">
        <f>('Spending_RR£'!E55/1000)/Receipts_and_spending!C$35*100</f>
        <v>0</v>
      </c>
      <c r="F55" s="118">
        <f>('Spending_RR£'!F55/1000)/Receipts_and_spending!D$35*100</f>
        <v>0</v>
      </c>
      <c r="G55" s="118">
        <f>('Spending_RR£'!G55/1000)/Receipts_and_spending!E$35*100</f>
        <v>0</v>
      </c>
      <c r="H55" s="118">
        <f>('Spending_RR£'!H55/1000)/Receipts_and_spending!F$35*100</f>
        <v>1.5944620890371033E-2</v>
      </c>
      <c r="I55" s="118">
        <f>('Spending_RR£'!I55/1000)/Receipts_and_spending!G$35*100</f>
        <v>1.4942931989446974E-2</v>
      </c>
    </row>
    <row r="56" spans="1:10" x14ac:dyDescent="0.3">
      <c r="A56" s="31"/>
      <c r="B56" s="31"/>
      <c r="C56" s="34" t="s">
        <v>288</v>
      </c>
      <c r="D56" s="118">
        <f>('Spending_RR£'!D56/1000)/Receipts_and_spending!B$35*100</f>
        <v>0</v>
      </c>
      <c r="E56" s="118">
        <f>('Spending_RR£'!E56/1000)/Receipts_and_spending!C$35*100</f>
        <v>0</v>
      </c>
      <c r="F56" s="118">
        <f>('Spending_RR£'!F56/1000)/Receipts_and_spending!D$35*100</f>
        <v>0</v>
      </c>
      <c r="G56" s="118">
        <f>('Spending_RR£'!G56/1000)/Receipts_and_spending!E$35*100</f>
        <v>0</v>
      </c>
      <c r="H56" s="118">
        <f>('Spending_RR£'!H56/1000)/Receipts_and_spending!F$35*100</f>
        <v>0</v>
      </c>
      <c r="I56" s="118">
        <f>('Spending_RR£'!I56/1000)/Receipts_and_spending!G$35*100</f>
        <v>1.4884332256155108E-2</v>
      </c>
    </row>
    <row r="57" spans="1:10" x14ac:dyDescent="0.3">
      <c r="A57" s="91" t="s">
        <v>139</v>
      </c>
      <c r="B57" s="91" t="s">
        <v>69</v>
      </c>
      <c r="C57" s="63" t="s">
        <v>3</v>
      </c>
      <c r="D57" s="117">
        <f>('Spending_RR£'!D57/1000)/Receipts_and_spending!B$35*100</f>
        <v>0</v>
      </c>
      <c r="E57" s="117">
        <f>('Spending_RR£'!E57/1000)/Receipts_and_spending!C$35*100</f>
        <v>0</v>
      </c>
      <c r="F57" s="117">
        <f>('Spending_RR£'!F57/1000)/Receipts_and_spending!D$35*100</f>
        <v>0</v>
      </c>
      <c r="G57" s="117">
        <f>('Spending_RR£'!G57/1000)/Receipts_and_spending!E$35*100</f>
        <v>0</v>
      </c>
      <c r="H57" s="117">
        <f>('Spending_RR£'!H57/1000)/Receipts_and_spending!F$35*100</f>
        <v>0</v>
      </c>
      <c r="I57" s="117">
        <f>('Spending_RR£'!I57/1000)/Receipts_and_spending!G$35*100</f>
        <v>0</v>
      </c>
      <c r="J57" s="34" t="s">
        <v>266</v>
      </c>
    </row>
    <row r="58" spans="1:10" x14ac:dyDescent="0.3">
      <c r="A58" s="31"/>
      <c r="B58" s="31"/>
      <c r="C58" s="34" t="s">
        <v>4</v>
      </c>
      <c r="D58" s="118">
        <f>('Spending_RR£'!D58/1000)/Receipts_and_spending!B$35*100</f>
        <v>0</v>
      </c>
      <c r="E58" s="118">
        <f>('Spending_RR£'!E58/1000)/Receipts_and_spending!C$35*100</f>
        <v>4.5185446143875978E-2</v>
      </c>
      <c r="F58" s="118">
        <f>('Spending_RR£'!F58/1000)/Receipts_and_spending!D$35*100</f>
        <v>4.4323921962932375E-2</v>
      </c>
      <c r="G58" s="118">
        <f>('Spending_RR£'!G58/1000)/Receipts_and_spending!E$35*100</f>
        <v>4.3927267428667774E-2</v>
      </c>
      <c r="H58" s="118">
        <f>('Spending_RR£'!H58/1000)/Receipts_and_spending!F$35*100</f>
        <v>4.0982621682965924E-2</v>
      </c>
      <c r="I58" s="118">
        <f>('Spending_RR£'!I58/1000)/Receipts_and_spending!G$35*100</f>
        <v>3.5148222871899865E-2</v>
      </c>
    </row>
    <row r="59" spans="1:10" x14ac:dyDescent="0.3">
      <c r="A59" s="31"/>
      <c r="B59" s="31"/>
      <c r="C59" s="34" t="s">
        <v>5</v>
      </c>
      <c r="D59" s="118">
        <f>('Spending_RR£'!D59/1000)/Receipts_and_spending!B$35*100</f>
        <v>0</v>
      </c>
      <c r="E59" s="118">
        <f>('Spending_RR£'!E59/1000)/Receipts_and_spending!C$35*100</f>
        <v>0</v>
      </c>
      <c r="F59" s="118">
        <f>('Spending_RR£'!F59/1000)/Receipts_and_spending!D$35*100</f>
        <v>4.5476920872864271E-2</v>
      </c>
      <c r="G59" s="118">
        <f>('Spending_RR£'!G59/1000)/Receipts_and_spending!E$35*100</f>
        <v>4.4289883211983835E-2</v>
      </c>
      <c r="H59" s="118">
        <f>('Spending_RR£'!H59/1000)/Receipts_and_spending!F$35*100</f>
        <v>4.1932727253572347E-2</v>
      </c>
      <c r="I59" s="118">
        <f>('Spending_RR£'!I59/1000)/Receipts_and_spending!G$35*100</f>
        <v>3.6663508257603256E-2</v>
      </c>
    </row>
    <row r="60" spans="1:10" x14ac:dyDescent="0.3">
      <c r="A60" s="31"/>
      <c r="B60" s="31"/>
      <c r="C60" s="34" t="s">
        <v>6</v>
      </c>
      <c r="D60" s="118">
        <f>('Spending_RR£'!D60/1000)/Receipts_and_spending!B$35*100</f>
        <v>0</v>
      </c>
      <c r="E60" s="118">
        <f>('Spending_RR£'!E60/1000)/Receipts_and_spending!C$35*100</f>
        <v>0</v>
      </c>
      <c r="F60" s="118">
        <f>('Spending_RR£'!F60/1000)/Receipts_and_spending!D$35*100</f>
        <v>0</v>
      </c>
      <c r="G60" s="118">
        <f>('Spending_RR£'!G60/1000)/Receipts_and_spending!E$35*100</f>
        <v>4.2251951149921217E-2</v>
      </c>
      <c r="H60" s="118">
        <f>('Spending_RR£'!H60/1000)/Receipts_and_spending!F$35*100</f>
        <v>3.9946070261491537E-2</v>
      </c>
      <c r="I60" s="118">
        <f>('Spending_RR£'!I60/1000)/Receipts_and_spending!G$35*100</f>
        <v>3.6179763373986665E-2</v>
      </c>
    </row>
    <row r="61" spans="1:10" x14ac:dyDescent="0.3">
      <c r="A61" s="31"/>
      <c r="B61" s="31"/>
      <c r="C61" s="34" t="s">
        <v>7</v>
      </c>
      <c r="D61" s="118">
        <f>('Spending_RR£'!D61/1000)/Receipts_and_spending!B$35*100</f>
        <v>0</v>
      </c>
      <c r="E61" s="118">
        <f>('Spending_RR£'!E61/1000)/Receipts_and_spending!C$35*100</f>
        <v>0</v>
      </c>
      <c r="F61" s="118">
        <f>('Spending_RR£'!F61/1000)/Receipts_and_spending!D$35*100</f>
        <v>0</v>
      </c>
      <c r="G61" s="118">
        <f>('Spending_RR£'!G61/1000)/Receipts_and_spending!E$35*100</f>
        <v>0</v>
      </c>
      <c r="H61" s="118">
        <f>('Spending_RR£'!H61/1000)/Receipts_and_spending!F$35*100</f>
        <v>4.1208651996717582E-2</v>
      </c>
      <c r="I61" s="118">
        <f>('Spending_RR£'!I61/1000)/Receipts_and_spending!G$35*100</f>
        <v>3.8308285362253121E-2</v>
      </c>
    </row>
    <row r="62" spans="1:10" x14ac:dyDescent="0.3">
      <c r="A62" s="31"/>
      <c r="B62" s="31"/>
      <c r="C62" s="34" t="s">
        <v>288</v>
      </c>
      <c r="D62" s="118">
        <f>('Spending_RR£'!D62/1000)/Receipts_and_spending!B$35*100</f>
        <v>0</v>
      </c>
      <c r="E62" s="118">
        <f>('Spending_RR£'!E62/1000)/Receipts_and_spending!C$35*100</f>
        <v>0</v>
      </c>
      <c r="F62" s="118">
        <f>('Spending_RR£'!F62/1000)/Receipts_and_spending!D$35*100</f>
        <v>0</v>
      </c>
      <c r="G62" s="118">
        <f>('Spending_RR£'!G62/1000)/Receipts_and_spending!E$35*100</f>
        <v>0</v>
      </c>
      <c r="H62" s="118">
        <f>('Spending_RR£'!H62/1000)/Receipts_and_spending!F$35*100</f>
        <v>0</v>
      </c>
      <c r="I62" s="118">
        <f>('Spending_RR£'!I62/1000)/Receipts_and_spending!G$35*100</f>
        <v>3.7779842284796576E-2</v>
      </c>
    </row>
    <row r="63" spans="1:10" x14ac:dyDescent="0.3">
      <c r="A63" s="31"/>
      <c r="B63" s="91" t="s">
        <v>71</v>
      </c>
      <c r="C63" s="63" t="s">
        <v>3</v>
      </c>
      <c r="D63" s="117">
        <f>('Spending_RR£'!D63/1000)/Receipts_and_spending!B$35*100</f>
        <v>0</v>
      </c>
      <c r="E63" s="117">
        <f>('Spending_RR£'!E63/1000)/Receipts_and_spending!C$35*100</f>
        <v>0</v>
      </c>
      <c r="F63" s="117">
        <f>('Spending_RR£'!F63/1000)/Receipts_and_spending!D$35*100</f>
        <v>0</v>
      </c>
      <c r="G63" s="117">
        <f>('Spending_RR£'!G63/1000)/Receipts_and_spending!E$35*100</f>
        <v>0</v>
      </c>
      <c r="H63" s="117">
        <f>('Spending_RR£'!H63/1000)/Receipts_and_spending!F$35*100</f>
        <v>0</v>
      </c>
      <c r="I63" s="117">
        <f>('Spending_RR£'!I63/1000)/Receipts_and_spending!G$35*100</f>
        <v>0</v>
      </c>
      <c r="J63" s="34" t="s">
        <v>266</v>
      </c>
    </row>
    <row r="64" spans="1:10" x14ac:dyDescent="0.3">
      <c r="A64" s="31"/>
      <c r="B64" s="31"/>
      <c r="C64" s="34" t="s">
        <v>4</v>
      </c>
      <c r="D64" s="118">
        <f>('Spending_RR£'!D64/1000)/Receipts_and_spending!B$35*100</f>
        <v>0</v>
      </c>
      <c r="E64" s="118">
        <f>('Spending_RR£'!E64/1000)/Receipts_and_spending!C$35*100</f>
        <v>0</v>
      </c>
      <c r="F64" s="118">
        <f>('Spending_RR£'!F64/1000)/Receipts_and_spending!D$35*100</f>
        <v>0</v>
      </c>
      <c r="G64" s="118">
        <f>('Spending_RR£'!G64/1000)/Receipts_and_spending!E$35*100</f>
        <v>0</v>
      </c>
      <c r="H64" s="118">
        <f>('Spending_RR£'!H64/1000)/Receipts_and_spending!F$35*100</f>
        <v>0</v>
      </c>
      <c r="I64" s="118">
        <f>('Spending_RR£'!I64/1000)/Receipts_and_spending!G$35*100</f>
        <v>0</v>
      </c>
    </row>
    <row r="65" spans="1:10" x14ac:dyDescent="0.3">
      <c r="A65" s="31"/>
      <c r="B65" s="31"/>
      <c r="C65" s="34" t="s">
        <v>5</v>
      </c>
      <c r="D65" s="118">
        <f>('Spending_RR£'!D65/1000)/Receipts_and_spending!B$35*100</f>
        <v>0</v>
      </c>
      <c r="E65" s="118">
        <f>('Spending_RR£'!E65/1000)/Receipts_and_spending!C$35*100</f>
        <v>0</v>
      </c>
      <c r="F65" s="118">
        <f>('Spending_RR£'!F65/1000)/Receipts_and_spending!D$35*100</f>
        <v>9.0337490769854187E-3</v>
      </c>
      <c r="G65" s="118">
        <f>('Spending_RR£'!G65/1000)/Receipts_and_spending!E$35*100</f>
        <v>8.9904383677416391E-3</v>
      </c>
      <c r="H65" s="118">
        <f>('Spending_RR£'!H65/1000)/Receipts_and_spending!F$35*100</f>
        <v>9.0344187426004419E-3</v>
      </c>
      <c r="I65" s="118">
        <f>('Spending_RR£'!I65/1000)/Receipts_and_spending!G$35*100</f>
        <v>9.003418670439186E-3</v>
      </c>
    </row>
    <row r="66" spans="1:10" x14ac:dyDescent="0.3">
      <c r="A66" s="31"/>
      <c r="B66" s="31"/>
      <c r="C66" s="34" t="s">
        <v>6</v>
      </c>
      <c r="D66" s="118">
        <f>('Spending_RR£'!D66/1000)/Receipts_and_spending!B$35*100</f>
        <v>0</v>
      </c>
      <c r="E66" s="118">
        <f>('Spending_RR£'!E66/1000)/Receipts_and_spending!C$35*100</f>
        <v>0</v>
      </c>
      <c r="F66" s="118">
        <f>('Spending_RR£'!F66/1000)/Receipts_and_spending!D$35*100</f>
        <v>0</v>
      </c>
      <c r="G66" s="118">
        <f>('Spending_RR£'!G66/1000)/Receipts_and_spending!E$35*100</f>
        <v>8.9724532912580143E-3</v>
      </c>
      <c r="H66" s="118">
        <f>('Spending_RR£'!H66/1000)/Receipts_and_spending!F$35*100</f>
        <v>9.0163456848224525E-3</v>
      </c>
      <c r="I66" s="118">
        <f>('Spending_RR£'!I66/1000)/Receipts_and_spending!G$35*100</f>
        <v>8.9854076272865169E-3</v>
      </c>
    </row>
    <row r="67" spans="1:10" x14ac:dyDescent="0.3">
      <c r="A67" s="31"/>
      <c r="B67" s="31"/>
      <c r="C67" s="34" t="s">
        <v>7</v>
      </c>
      <c r="D67" s="118">
        <f>('Spending_RR£'!D67/1000)/Receipts_and_spending!B$35*100</f>
        <v>0</v>
      </c>
      <c r="E67" s="118">
        <f>('Spending_RR£'!E67/1000)/Receipts_and_spending!C$35*100</f>
        <v>0</v>
      </c>
      <c r="F67" s="118">
        <f>('Spending_RR£'!F67/1000)/Receipts_and_spending!D$35*100</f>
        <v>0</v>
      </c>
      <c r="G67" s="118">
        <f>('Spending_RR£'!G67/1000)/Receipts_and_spending!E$35*100</f>
        <v>0</v>
      </c>
      <c r="H67" s="118">
        <f>('Spending_RR£'!H67/1000)/Receipts_and_spending!F$35*100</f>
        <v>8.9968927562479248E-3</v>
      </c>
      <c r="I67" s="118">
        <f>('Spending_RR£'!I67/1000)/Receipts_and_spending!G$35*100</f>
        <v>8.9660214481298729E-3</v>
      </c>
    </row>
    <row r="68" spans="1:10" x14ac:dyDescent="0.3">
      <c r="A68" s="31"/>
      <c r="B68" s="31"/>
      <c r="C68" s="34" t="s">
        <v>288</v>
      </c>
      <c r="D68" s="118">
        <f>('Spending_RR£'!D68/1000)/Receipts_and_spending!B$35*100</f>
        <v>0</v>
      </c>
      <c r="E68" s="118">
        <f>('Spending_RR£'!E68/1000)/Receipts_and_spending!C$35*100</f>
        <v>0</v>
      </c>
      <c r="F68" s="118">
        <f>('Spending_RR£'!F68/1000)/Receipts_and_spending!D$35*100</f>
        <v>0</v>
      </c>
      <c r="G68" s="118">
        <f>('Spending_RR£'!G68/1000)/Receipts_and_spending!E$35*100</f>
        <v>0</v>
      </c>
      <c r="H68" s="118">
        <f>('Spending_RR£'!H68/1000)/Receipts_and_spending!F$35*100</f>
        <v>0</v>
      </c>
      <c r="I68" s="118">
        <f>('Spending_RR£'!I68/1000)/Receipts_and_spending!G$35*100</f>
        <v>8.9430323738266867E-3</v>
      </c>
    </row>
    <row r="69" spans="1:10" x14ac:dyDescent="0.3">
      <c r="A69" s="31"/>
      <c r="B69" s="91" t="s">
        <v>72</v>
      </c>
      <c r="C69" s="63" t="s">
        <v>3</v>
      </c>
      <c r="D69" s="117">
        <f>('Spending_RR£'!D69/1000)/Receipts_and_spending!B$35*100</f>
        <v>0</v>
      </c>
      <c r="E69" s="117">
        <f>('Spending_RR£'!E69/1000)/Receipts_and_spending!C$35*100</f>
        <v>0</v>
      </c>
      <c r="F69" s="117">
        <f>('Spending_RR£'!F69/1000)/Receipts_and_spending!D$35*100</f>
        <v>0</v>
      </c>
      <c r="G69" s="117">
        <f>('Spending_RR£'!G69/1000)/Receipts_and_spending!E$35*100</f>
        <v>0</v>
      </c>
      <c r="H69" s="117">
        <f>('Spending_RR£'!H69/1000)/Receipts_and_spending!F$35*100</f>
        <v>0</v>
      </c>
      <c r="I69" s="117">
        <f>('Spending_RR£'!I69/1000)/Receipts_and_spending!G$35*100</f>
        <v>0</v>
      </c>
      <c r="J69" s="34" t="s">
        <v>266</v>
      </c>
    </row>
    <row r="70" spans="1:10" x14ac:dyDescent="0.3">
      <c r="A70" s="31"/>
      <c r="B70" s="31"/>
      <c r="C70" s="34" t="s">
        <v>4</v>
      </c>
      <c r="D70" s="118">
        <f>('Spending_RR£'!D70/1000)/Receipts_and_spending!B$35*100</f>
        <v>0</v>
      </c>
      <c r="E70" s="118">
        <f>('Spending_RR£'!E70/1000)/Receipts_and_spending!C$35*100</f>
        <v>-1.4147257805460745E-3</v>
      </c>
      <c r="F70" s="118">
        <f>('Spending_RR£'!F70/1000)/Receipts_and_spending!D$35*100</f>
        <v>-1.4593114588762481E-4</v>
      </c>
      <c r="G70" s="118">
        <f>('Spending_RR£'!G70/1000)/Receipts_and_spending!E$35*100</f>
        <v>-7.9217172508521414E-4</v>
      </c>
      <c r="H70" s="118">
        <f>('Spending_RR£'!H70/1000)/Receipts_and_spending!F$35*100</f>
        <v>-7.3224970960763548E-4</v>
      </c>
      <c r="I70" s="118">
        <f>('Spending_RR£'!I70/1000)/Receipts_and_spending!G$35*100</f>
        <v>-8.9588431368980775E-4</v>
      </c>
    </row>
    <row r="71" spans="1:10" x14ac:dyDescent="0.3">
      <c r="A71" s="31"/>
      <c r="B71" s="31"/>
      <c r="C71" s="34" t="s">
        <v>5</v>
      </c>
      <c r="D71" s="118">
        <f>('Spending_RR£'!D71/1000)/Receipts_and_spending!B$35*100</f>
        <v>0</v>
      </c>
      <c r="E71" s="118">
        <f>('Spending_RR£'!E71/1000)/Receipts_and_spending!C$35*100</f>
        <v>0</v>
      </c>
      <c r="F71" s="118">
        <f>('Spending_RR£'!F71/1000)/Receipts_and_spending!D$35*100</f>
        <v>-3.0961078312527322E-4</v>
      </c>
      <c r="G71" s="118">
        <f>('Spending_RR£'!G71/1000)/Receipts_and_spending!E$35*100</f>
        <v>-1.8521639316959454E-3</v>
      </c>
      <c r="H71" s="118">
        <f>('Spending_RR£'!H71/1000)/Receipts_and_spending!F$35*100</f>
        <v>-2.4770748187530355E-3</v>
      </c>
      <c r="I71" s="118">
        <f>('Spending_RR£'!I71/1000)/Receipts_and_spending!G$35*100</f>
        <v>-2.2094396797300597E-3</v>
      </c>
    </row>
    <row r="72" spans="1:10" x14ac:dyDescent="0.3">
      <c r="A72" s="31"/>
      <c r="B72" s="31"/>
      <c r="C72" s="34" t="s">
        <v>6</v>
      </c>
      <c r="D72" s="118">
        <f>('Spending_RR£'!D72/1000)/Receipts_and_spending!B$35*100</f>
        <v>0</v>
      </c>
      <c r="E72" s="118">
        <f>('Spending_RR£'!E72/1000)/Receipts_and_spending!C$35*100</f>
        <v>0</v>
      </c>
      <c r="F72" s="118">
        <f>('Spending_RR£'!F72/1000)/Receipts_and_spending!D$35*100</f>
        <v>0</v>
      </c>
      <c r="G72" s="118">
        <f>('Spending_RR£'!G72/1000)/Receipts_and_spending!E$35*100</f>
        <v>-1.2007105618119095E-3</v>
      </c>
      <c r="H72" s="118">
        <f>('Spending_RR£'!H72/1000)/Receipts_and_spending!F$35*100</f>
        <v>-1.9036326244823781E-3</v>
      </c>
      <c r="I72" s="118">
        <f>('Spending_RR£'!I72/1000)/Receipts_and_spending!G$35*100</f>
        <v>-2.13189088479253E-3</v>
      </c>
    </row>
    <row r="73" spans="1:10" x14ac:dyDescent="0.3">
      <c r="A73" s="31"/>
      <c r="B73" s="31"/>
      <c r="C73" s="34" t="s">
        <v>7</v>
      </c>
      <c r="D73" s="118">
        <f>('Spending_RR£'!D73/1000)/Receipts_and_spending!B$35*100</f>
        <v>0</v>
      </c>
      <c r="E73" s="118">
        <f>('Spending_RR£'!E73/1000)/Receipts_and_spending!C$35*100</f>
        <v>0</v>
      </c>
      <c r="F73" s="118">
        <f>('Spending_RR£'!F73/1000)/Receipts_and_spending!D$35*100</f>
        <v>0</v>
      </c>
      <c r="G73" s="118">
        <f>('Spending_RR£'!G73/1000)/Receipts_and_spending!E$35*100</f>
        <v>0</v>
      </c>
      <c r="H73" s="118">
        <f>('Spending_RR£'!H73/1000)/Receipts_and_spending!F$35*100</f>
        <v>-5.9954188503813955E-4</v>
      </c>
      <c r="I73" s="118">
        <f>('Spending_RR£'!I73/1000)/Receipts_and_spending!G$35*100</f>
        <v>-2.1071168158526658E-3</v>
      </c>
    </row>
    <row r="74" spans="1:10" x14ac:dyDescent="0.3">
      <c r="A74" s="31"/>
      <c r="B74" s="31"/>
      <c r="C74" s="34" t="s">
        <v>288</v>
      </c>
      <c r="D74" s="118">
        <f>('Spending_RR£'!D74/1000)/Receipts_and_spending!B$35*100</f>
        <v>0</v>
      </c>
      <c r="E74" s="118">
        <f>('Spending_RR£'!E74/1000)/Receipts_and_spending!C$35*100</f>
        <v>0</v>
      </c>
      <c r="F74" s="118">
        <f>('Spending_RR£'!F74/1000)/Receipts_and_spending!D$35*100</f>
        <v>0</v>
      </c>
      <c r="G74" s="118">
        <f>('Spending_RR£'!G74/1000)/Receipts_and_spending!E$35*100</f>
        <v>0</v>
      </c>
      <c r="H74" s="118">
        <f>('Spending_RR£'!H74/1000)/Receipts_and_spending!F$35*100</f>
        <v>0</v>
      </c>
      <c r="I74" s="118">
        <f>('Spending_RR£'!I74/1000)/Receipts_and_spending!G$35*100</f>
        <v>-5.8274098483207331E-4</v>
      </c>
    </row>
    <row r="75" spans="1:10" x14ac:dyDescent="0.3">
      <c r="A75" s="31"/>
      <c r="B75" s="91" t="s">
        <v>73</v>
      </c>
      <c r="C75" s="63" t="s">
        <v>3</v>
      </c>
      <c r="D75" s="117">
        <f>('Spending_RR£'!D75/1000)/Receipts_and_spending!B$35*100</f>
        <v>0</v>
      </c>
      <c r="E75" s="117">
        <f>('Spending_RR£'!E75/1000)/Receipts_and_spending!C$35*100</f>
        <v>0</v>
      </c>
      <c r="F75" s="117">
        <f>('Spending_RR£'!F75/1000)/Receipts_and_spending!D$35*100</f>
        <v>0</v>
      </c>
      <c r="G75" s="117">
        <f>('Spending_RR£'!G75/1000)/Receipts_and_spending!E$35*100</f>
        <v>0</v>
      </c>
      <c r="H75" s="117">
        <f>('Spending_RR£'!H75/1000)/Receipts_and_spending!F$35*100</f>
        <v>0</v>
      </c>
      <c r="I75" s="117">
        <f>('Spending_RR£'!I75/1000)/Receipts_and_spending!G$35*100</f>
        <v>0</v>
      </c>
      <c r="J75" s="34" t="s">
        <v>266</v>
      </c>
    </row>
    <row r="76" spans="1:10" x14ac:dyDescent="0.3">
      <c r="A76" s="31"/>
      <c r="B76" s="31"/>
      <c r="C76" s="34" t="s">
        <v>4</v>
      </c>
      <c r="D76" s="118">
        <f>('Spending_RR£'!D76/1000)/Receipts_and_spending!B$35*100</f>
        <v>0</v>
      </c>
      <c r="E76" s="118">
        <f>('Spending_RR£'!E76/1000)/Receipts_and_spending!C$35*100</f>
        <v>-5.5006372449732506E-2</v>
      </c>
      <c r="F76" s="118">
        <f>('Spending_RR£'!F76/1000)/Receipts_and_spending!D$35*100</f>
        <v>-5.3826541952065751E-2</v>
      </c>
      <c r="G76" s="118">
        <f>('Spending_RR£'!G76/1000)/Receipts_and_spending!E$35*100</f>
        <v>-5.1582410952180038E-2</v>
      </c>
      <c r="H76" s="118">
        <f>('Spending_RR£'!H76/1000)/Receipts_and_spending!F$35*100</f>
        <v>-5.1000542655334984E-2</v>
      </c>
      <c r="I76" s="118">
        <f>('Spending_RR£'!I76/1000)/Receipts_and_spending!G$35*100</f>
        <v>-5.1150972557681744E-2</v>
      </c>
    </row>
    <row r="77" spans="1:10" x14ac:dyDescent="0.3">
      <c r="A77" s="31"/>
      <c r="B77" s="31"/>
      <c r="C77" s="34" t="s">
        <v>5</v>
      </c>
      <c r="D77" s="118">
        <f>('Spending_RR£'!D77/1000)/Receipts_and_spending!B$35*100</f>
        <v>0</v>
      </c>
      <c r="E77" s="118">
        <f>('Spending_RR£'!E77/1000)/Receipts_and_spending!C$35*100</f>
        <v>0</v>
      </c>
      <c r="F77" s="118">
        <f>('Spending_RR£'!F77/1000)/Receipts_and_spending!D$35*100</f>
        <v>-5.8318383174441581E-2</v>
      </c>
      <c r="G77" s="118">
        <f>('Spending_RR£'!G77/1000)/Receipts_and_spending!E$35*100</f>
        <v>-5.5889284977898745E-2</v>
      </c>
      <c r="H77" s="118">
        <f>('Spending_RR£'!H77/1000)/Receipts_and_spending!F$35*100</f>
        <v>-5.5262819938734081E-2</v>
      </c>
      <c r="I77" s="118">
        <f>('Spending_RR£'!I77/1000)/Receipts_and_spending!G$35*100</f>
        <v>-5.5424589160286399E-2</v>
      </c>
    </row>
    <row r="78" spans="1:10" x14ac:dyDescent="0.3">
      <c r="A78" s="31"/>
      <c r="B78" s="31"/>
      <c r="C78" s="34" t="s">
        <v>6</v>
      </c>
      <c r="D78" s="118">
        <f>('Spending_RR£'!D78/1000)/Receipts_and_spending!B$35*100</f>
        <v>0</v>
      </c>
      <c r="E78" s="118">
        <f>('Spending_RR£'!E78/1000)/Receipts_and_spending!C$35*100</f>
        <v>0</v>
      </c>
      <c r="F78" s="118">
        <f>('Spending_RR£'!F78/1000)/Receipts_and_spending!D$35*100</f>
        <v>0</v>
      </c>
      <c r="G78" s="118">
        <f>('Spending_RR£'!G78/1000)/Receipts_and_spending!E$35*100</f>
        <v>-5.5859005753971624E-2</v>
      </c>
      <c r="H78" s="118">
        <f>('Spending_RR£'!H78/1000)/Receipts_and_spending!F$35*100</f>
        <v>-5.5232688756605919E-2</v>
      </c>
      <c r="I78" s="118">
        <f>('Spending_RR£'!I78/1000)/Receipts_and_spending!G$35*100</f>
        <v>-5.5395161990761471E-2</v>
      </c>
    </row>
    <row r="79" spans="1:10" x14ac:dyDescent="0.3">
      <c r="A79" s="31"/>
      <c r="B79" s="31"/>
      <c r="C79" s="34" t="s">
        <v>7</v>
      </c>
      <c r="D79" s="118">
        <f>('Spending_RR£'!D79/1000)/Receipts_and_spending!B$35*100</f>
        <v>0</v>
      </c>
      <c r="E79" s="118">
        <f>('Spending_RR£'!E79/1000)/Receipts_and_spending!C$35*100</f>
        <v>0</v>
      </c>
      <c r="F79" s="118">
        <f>('Spending_RR£'!F79/1000)/Receipts_and_spending!D$35*100</f>
        <v>0</v>
      </c>
      <c r="G79" s="118">
        <f>('Spending_RR£'!G79/1000)/Receipts_and_spending!E$35*100</f>
        <v>0</v>
      </c>
      <c r="H79" s="118">
        <f>('Spending_RR£'!H79/1000)/Receipts_and_spending!F$35*100</f>
        <v>-5.4654037287123432E-2</v>
      </c>
      <c r="I79" s="118">
        <f>('Spending_RR£'!I79/1000)/Receipts_and_spending!G$35*100</f>
        <v>-5.4815848425385616E-2</v>
      </c>
    </row>
    <row r="80" spans="1:10" x14ac:dyDescent="0.3">
      <c r="A80" s="31"/>
      <c r="B80" s="31"/>
      <c r="C80" s="34" t="s">
        <v>288</v>
      </c>
      <c r="D80" s="118">
        <f>('Spending_RR£'!D80/1000)/Receipts_and_spending!B$35*100</f>
        <v>0</v>
      </c>
      <c r="E80" s="118">
        <f>('Spending_RR£'!E80/1000)/Receipts_and_spending!C$35*100</f>
        <v>0</v>
      </c>
      <c r="F80" s="118">
        <f>('Spending_RR£'!F80/1000)/Receipts_and_spending!D$35*100</f>
        <v>0</v>
      </c>
      <c r="G80" s="118">
        <f>('Spending_RR£'!G80/1000)/Receipts_and_spending!E$35*100</f>
        <v>0</v>
      </c>
      <c r="H80" s="118">
        <f>('Spending_RR£'!H80/1000)/Receipts_and_spending!F$35*100</f>
        <v>0</v>
      </c>
      <c r="I80" s="118">
        <f>('Spending_RR£'!I80/1000)/Receipts_and_spending!G$35*100</f>
        <v>-5.4619364919899376E-2</v>
      </c>
    </row>
    <row r="81" spans="1:10" ht="12" customHeight="1" x14ac:dyDescent="0.3">
      <c r="A81" s="91" t="s">
        <v>141</v>
      </c>
      <c r="B81" s="91" t="s">
        <v>76</v>
      </c>
      <c r="C81" s="63" t="s">
        <v>3</v>
      </c>
      <c r="D81" s="165" t="s">
        <v>293</v>
      </c>
      <c r="E81" s="166"/>
      <c r="F81" s="166"/>
      <c r="G81" s="166"/>
      <c r="H81" s="166"/>
      <c r="I81" s="166"/>
    </row>
    <row r="82" spans="1:10" x14ac:dyDescent="0.3">
      <c r="A82" s="31"/>
      <c r="B82" s="31"/>
      <c r="C82" s="34" t="s">
        <v>4</v>
      </c>
      <c r="D82" s="167"/>
      <c r="E82" s="167"/>
      <c r="F82" s="167"/>
      <c r="G82" s="167"/>
      <c r="H82" s="167"/>
      <c r="I82" s="167"/>
    </row>
    <row r="83" spans="1:10" x14ac:dyDescent="0.3">
      <c r="A83" s="31"/>
      <c r="B83" s="31"/>
      <c r="C83" s="34" t="s">
        <v>5</v>
      </c>
      <c r="D83" s="167"/>
      <c r="E83" s="167"/>
      <c r="F83" s="167"/>
      <c r="G83" s="167"/>
      <c r="H83" s="167"/>
      <c r="I83" s="167"/>
    </row>
    <row r="84" spans="1:10" x14ac:dyDescent="0.3">
      <c r="A84" s="31"/>
      <c r="B84" s="31"/>
      <c r="C84" s="34" t="s">
        <v>6</v>
      </c>
      <c r="D84" s="167"/>
      <c r="E84" s="167"/>
      <c r="F84" s="167"/>
      <c r="G84" s="167"/>
      <c r="H84" s="167"/>
      <c r="I84" s="167"/>
    </row>
    <row r="85" spans="1:10" x14ac:dyDescent="0.3">
      <c r="A85" s="31"/>
      <c r="B85" s="31"/>
      <c r="C85" s="34" t="s">
        <v>7</v>
      </c>
      <c r="D85" s="167"/>
      <c r="E85" s="167"/>
      <c r="F85" s="167"/>
      <c r="G85" s="167"/>
      <c r="H85" s="167"/>
      <c r="I85" s="167"/>
    </row>
    <row r="86" spans="1:10" x14ac:dyDescent="0.3">
      <c r="A86" s="31"/>
      <c r="B86" s="31"/>
      <c r="C86" s="34" t="s">
        <v>288</v>
      </c>
      <c r="D86" s="168"/>
      <c r="E86" s="168"/>
      <c r="F86" s="168"/>
      <c r="G86" s="168"/>
      <c r="H86" s="168"/>
      <c r="I86" s="168"/>
    </row>
    <row r="87" spans="1:10" x14ac:dyDescent="0.3">
      <c r="A87" s="91" t="s">
        <v>77</v>
      </c>
      <c r="B87" s="91" t="s">
        <v>69</v>
      </c>
      <c r="C87" s="63" t="s">
        <v>3</v>
      </c>
      <c r="D87" s="117">
        <f>('Spending_RR£'!D87/1000)/Receipts_and_spending!B$35*100</f>
        <v>0</v>
      </c>
      <c r="E87" s="117">
        <f>('Spending_RR£'!E87/1000)/Receipts_and_spending!C$35*100</f>
        <v>0</v>
      </c>
      <c r="F87" s="117">
        <f>('Spending_RR£'!F87/1000)/Receipts_and_spending!D$35*100</f>
        <v>0</v>
      </c>
      <c r="G87" s="117">
        <f>('Spending_RR£'!G87/1000)/Receipts_and_spending!E$35*100</f>
        <v>0</v>
      </c>
      <c r="H87" s="117">
        <f>('Spending_RR£'!H87/1000)/Receipts_and_spending!F$35*100</f>
        <v>0</v>
      </c>
      <c r="I87" s="117">
        <f>('Spending_RR£'!I87/1000)/Receipts_and_spending!G$35*100</f>
        <v>0</v>
      </c>
      <c r="J87" s="34" t="s">
        <v>266</v>
      </c>
    </row>
    <row r="88" spans="1:10" x14ac:dyDescent="0.3">
      <c r="A88" s="31"/>
      <c r="B88" s="31"/>
      <c r="C88" s="34" t="s">
        <v>4</v>
      </c>
      <c r="D88" s="118">
        <f>('Spending_RR£'!D88/1000)/Receipts_and_spending!B$35*100</f>
        <v>0</v>
      </c>
      <c r="E88" s="118">
        <f>('Spending_RR£'!E88/1000)/Receipts_and_spending!C$35*100</f>
        <v>0.30456678045727814</v>
      </c>
      <c r="F88" s="118">
        <f>('Spending_RR£'!F88/1000)/Receipts_and_spending!D$35*100</f>
        <v>0.31605764286741184</v>
      </c>
      <c r="G88" s="118">
        <f>('Spending_RR£'!G88/1000)/Receipts_and_spending!E$35*100</f>
        <v>0.32314514359330393</v>
      </c>
      <c r="H88" s="118">
        <f>('Spending_RR£'!H88/1000)/Receipts_and_spending!F$35*100</f>
        <v>0.32264827390620038</v>
      </c>
      <c r="I88" s="118">
        <f>('Spending_RR£'!I88/1000)/Receipts_and_spending!G$35*100</f>
        <v>0.32663658802888718</v>
      </c>
    </row>
    <row r="89" spans="1:10" x14ac:dyDescent="0.3">
      <c r="A89" s="31"/>
      <c r="B89" s="31"/>
      <c r="C89" s="34" t="s">
        <v>5</v>
      </c>
      <c r="D89" s="118">
        <f>('Spending_RR£'!D89/1000)/Receipts_and_spending!B$35*100</f>
        <v>0</v>
      </c>
      <c r="E89" s="118">
        <f>('Spending_RR£'!E89/1000)/Receipts_and_spending!C$35*100</f>
        <v>0</v>
      </c>
      <c r="F89" s="118">
        <f>('Spending_RR£'!F89/1000)/Receipts_and_spending!D$35*100</f>
        <v>0.33299484112319766</v>
      </c>
      <c r="G89" s="118">
        <f>('Spending_RR£'!G89/1000)/Receipts_and_spending!E$35*100</f>
        <v>0.33914993431012919</v>
      </c>
      <c r="H89" s="118">
        <f>('Spending_RR£'!H89/1000)/Receipts_and_spending!F$35*100</f>
        <v>0.34164012024662122</v>
      </c>
      <c r="I89" s="118">
        <f>('Spending_RR£'!I89/1000)/Receipts_and_spending!G$35*100</f>
        <v>0.3470120969912811</v>
      </c>
    </row>
    <row r="90" spans="1:10" x14ac:dyDescent="0.3">
      <c r="A90" s="31"/>
      <c r="B90" s="31"/>
      <c r="C90" s="34" t="s">
        <v>6</v>
      </c>
      <c r="D90" s="118">
        <f>('Spending_RR£'!D90/1000)/Receipts_and_spending!B$35*100</f>
        <v>0</v>
      </c>
      <c r="E90" s="118">
        <f>('Spending_RR£'!E90/1000)/Receipts_and_spending!C$35*100</f>
        <v>0</v>
      </c>
      <c r="F90" s="118">
        <f>('Spending_RR£'!F90/1000)/Receipts_and_spending!D$35*100</f>
        <v>0</v>
      </c>
      <c r="G90" s="118">
        <f>('Spending_RR£'!G90/1000)/Receipts_and_spending!E$35*100</f>
        <v>0.33908287040435353</v>
      </c>
      <c r="H90" s="118">
        <f>('Spending_RR£'!H90/1000)/Receipts_and_spending!F$35*100</f>
        <v>0.34177761526368161</v>
      </c>
      <c r="I90" s="118">
        <f>('Spending_RR£'!I90/1000)/Receipts_and_spending!G$35*100</f>
        <v>0.34649192080263297</v>
      </c>
    </row>
    <row r="91" spans="1:10" x14ac:dyDescent="0.3">
      <c r="A91" s="31"/>
      <c r="B91" s="31"/>
      <c r="C91" s="34" t="s">
        <v>7</v>
      </c>
      <c r="D91" s="118">
        <f>('Spending_RR£'!D91/1000)/Receipts_and_spending!B$35*100</f>
        <v>0</v>
      </c>
      <c r="E91" s="118">
        <f>('Spending_RR£'!E91/1000)/Receipts_and_spending!C$35*100</f>
        <v>0</v>
      </c>
      <c r="F91" s="118">
        <f>('Spending_RR£'!F91/1000)/Receipts_and_spending!D$35*100</f>
        <v>0</v>
      </c>
      <c r="G91" s="118">
        <f>('Spending_RR£'!G91/1000)/Receipts_and_spending!E$35*100</f>
        <v>0</v>
      </c>
      <c r="H91" s="118">
        <f>('Spending_RR£'!H91/1000)/Receipts_and_spending!F$35*100</f>
        <v>0.3413826700454739</v>
      </c>
      <c r="I91" s="118">
        <f>('Spending_RR£'!I91/1000)/Receipts_and_spending!G$35*100</f>
        <v>0.34639305125766418</v>
      </c>
    </row>
    <row r="92" spans="1:10" x14ac:dyDescent="0.3">
      <c r="A92" s="31"/>
      <c r="B92" s="31"/>
      <c r="C92" s="34" t="s">
        <v>288</v>
      </c>
      <c r="D92" s="118">
        <f>('Spending_RR£'!D92/1000)/Receipts_and_spending!B$35*100</f>
        <v>0</v>
      </c>
      <c r="E92" s="118">
        <f>('Spending_RR£'!E92/1000)/Receipts_and_spending!C$35*100</f>
        <v>0</v>
      </c>
      <c r="F92" s="118">
        <f>('Spending_RR£'!F92/1000)/Receipts_and_spending!D$35*100</f>
        <v>0</v>
      </c>
      <c r="G92" s="118">
        <f>('Spending_RR£'!G92/1000)/Receipts_and_spending!E$35*100</f>
        <v>0</v>
      </c>
      <c r="H92" s="118">
        <f>('Spending_RR£'!H92/1000)/Receipts_and_spending!F$35*100</f>
        <v>0</v>
      </c>
      <c r="I92" s="118">
        <f>('Spending_RR£'!I92/1000)/Receipts_and_spending!G$35*100</f>
        <v>0.3453289421734197</v>
      </c>
    </row>
    <row r="93" spans="1:10" x14ac:dyDescent="0.3">
      <c r="A93" s="31"/>
      <c r="B93" s="91" t="s">
        <v>72</v>
      </c>
      <c r="C93" s="63" t="s">
        <v>3</v>
      </c>
      <c r="D93" s="117">
        <f>('Spending_RR£'!D93/1000)/Receipts_and_spending!B$35*100</f>
        <v>0</v>
      </c>
      <c r="E93" s="117">
        <f>('Spending_RR£'!E93/1000)/Receipts_and_spending!C$35*100</f>
        <v>0</v>
      </c>
      <c r="F93" s="117">
        <f>('Spending_RR£'!F93/1000)/Receipts_and_spending!D$35*100</f>
        <v>0</v>
      </c>
      <c r="G93" s="117">
        <f>('Spending_RR£'!G93/1000)/Receipts_and_spending!E$35*100</f>
        <v>0</v>
      </c>
      <c r="H93" s="117">
        <f>('Spending_RR£'!H93/1000)/Receipts_and_spending!F$35*100</f>
        <v>0</v>
      </c>
      <c r="I93" s="117">
        <f>('Spending_RR£'!I93/1000)/Receipts_and_spending!G$35*100</f>
        <v>0</v>
      </c>
      <c r="J93" s="34" t="s">
        <v>266</v>
      </c>
    </row>
    <row r="94" spans="1:10" x14ac:dyDescent="0.3">
      <c r="A94" s="31"/>
      <c r="B94" s="31"/>
      <c r="C94" s="34" t="s">
        <v>4</v>
      </c>
      <c r="D94" s="118">
        <f>('Spending_RR£'!D94/1000)/Receipts_and_spending!B$35*100</f>
        <v>0</v>
      </c>
      <c r="E94" s="118">
        <f>('Spending_RR£'!E94/1000)/Receipts_and_spending!C$35*100</f>
        <v>-7.1942065086663511E-3</v>
      </c>
      <c r="F94" s="118">
        <f>('Spending_RR£'!F94/1000)/Receipts_and_spending!D$35*100</f>
        <v>-7.4022276791718758E-3</v>
      </c>
      <c r="G94" s="118">
        <f>('Spending_RR£'!G94/1000)/Receipts_and_spending!E$35*100</f>
        <v>-7.5787744147289551E-3</v>
      </c>
      <c r="H94" s="118">
        <f>('Spending_RR£'!H94/1000)/Receipts_and_spending!F$35*100</f>
        <v>-7.735088468832611E-3</v>
      </c>
      <c r="I94" s="118">
        <f>('Spending_RR£'!I94/1000)/Receipts_and_spending!G$35*100</f>
        <v>-7.7720464131677096E-3</v>
      </c>
    </row>
    <row r="95" spans="1:10" x14ac:dyDescent="0.3">
      <c r="A95" s="31"/>
      <c r="B95" s="31"/>
      <c r="C95" s="34" t="s">
        <v>5</v>
      </c>
      <c r="D95" s="118">
        <f>('Spending_RR£'!D95/1000)/Receipts_and_spending!B$35*100</f>
        <v>0</v>
      </c>
      <c r="E95" s="118">
        <f>('Spending_RR£'!E95/1000)/Receipts_and_spending!C$35*100</f>
        <v>0</v>
      </c>
      <c r="F95" s="118">
        <f>('Spending_RR£'!F95/1000)/Receipts_and_spending!D$35*100</f>
        <v>-7.3623118870402449E-3</v>
      </c>
      <c r="G95" s="118">
        <f>('Spending_RR£'!G95/1000)/Receipts_and_spending!E$35*100</f>
        <v>-7.5427554598159908E-3</v>
      </c>
      <c r="H95" s="118">
        <f>('Spending_RR£'!H95/1000)/Receipts_and_spending!F$35*100</f>
        <v>-7.7022424488956843E-3</v>
      </c>
      <c r="I95" s="118">
        <f>('Spending_RR£'!I95/1000)/Receipts_and_spending!G$35*100</f>
        <v>-7.742529599474599E-3</v>
      </c>
    </row>
    <row r="96" spans="1:10" x14ac:dyDescent="0.3">
      <c r="A96" s="31"/>
      <c r="B96" s="31"/>
      <c r="C96" s="34" t="s">
        <v>6</v>
      </c>
      <c r="D96" s="118">
        <f>('Spending_RR£'!D96/1000)/Receipts_and_spending!B$35*100</f>
        <v>0</v>
      </c>
      <c r="E96" s="118">
        <f>('Spending_RR£'!E96/1000)/Receipts_and_spending!C$35*100</f>
        <v>0</v>
      </c>
      <c r="F96" s="118">
        <f>('Spending_RR£'!F96/1000)/Receipts_and_spending!D$35*100</f>
        <v>0</v>
      </c>
      <c r="G96" s="118">
        <f>('Spending_RR£'!G96/1000)/Receipts_and_spending!E$35*100</f>
        <v>-7.5423337744901829E-3</v>
      </c>
      <c r="H96" s="118">
        <f>('Spending_RR£'!H96/1000)/Receipts_and_spending!F$35*100</f>
        <v>-7.7018579101256895E-3</v>
      </c>
      <c r="I96" s="118">
        <f>('Spending_RR£'!I96/1000)/Receipts_and_spending!G$35*100</f>
        <v>-7.7421840367777051E-3</v>
      </c>
    </row>
    <row r="97" spans="1:10" x14ac:dyDescent="0.3">
      <c r="A97" s="31"/>
      <c r="B97" s="31"/>
      <c r="C97" s="34" t="s">
        <v>7</v>
      </c>
      <c r="D97" s="118">
        <f>('Spending_RR£'!D97/1000)/Receipts_and_spending!B$35*100</f>
        <v>0</v>
      </c>
      <c r="E97" s="118">
        <f>('Spending_RR£'!E97/1000)/Receipts_and_spending!C$35*100</f>
        <v>0</v>
      </c>
      <c r="F97" s="118">
        <f>('Spending_RR£'!F97/1000)/Receipts_and_spending!D$35*100</f>
        <v>0</v>
      </c>
      <c r="G97" s="118">
        <f>('Spending_RR£'!G97/1000)/Receipts_and_spending!E$35*100</f>
        <v>0</v>
      </c>
      <c r="H97" s="118">
        <f>('Spending_RR£'!H97/1000)/Receipts_and_spending!F$35*100</f>
        <v>-7.7018579101256895E-3</v>
      </c>
      <c r="I97" s="118">
        <f>('Spending_RR£'!I97/1000)/Receipts_and_spending!G$35*100</f>
        <v>-7.7421840367777051E-3</v>
      </c>
    </row>
    <row r="98" spans="1:10" x14ac:dyDescent="0.3">
      <c r="A98" s="31"/>
      <c r="B98" s="31"/>
      <c r="C98" s="34" t="s">
        <v>288</v>
      </c>
      <c r="D98" s="118">
        <f>('Spending_RR£'!D98/1000)/Receipts_and_spending!B$35*100</f>
        <v>0</v>
      </c>
      <c r="E98" s="118">
        <f>('Spending_RR£'!E98/1000)/Receipts_and_spending!C$35*100</f>
        <v>0</v>
      </c>
      <c r="F98" s="118">
        <f>('Spending_RR£'!F98/1000)/Receipts_and_spending!D$35*100</f>
        <v>0</v>
      </c>
      <c r="G98" s="118">
        <f>('Spending_RR£'!G98/1000)/Receipts_and_spending!E$35*100</f>
        <v>0</v>
      </c>
      <c r="H98" s="118">
        <f>('Spending_RR£'!H98/1000)/Receipts_and_spending!F$35*100</f>
        <v>0</v>
      </c>
      <c r="I98" s="118">
        <f>('Spending_RR£'!I98/1000)/Receipts_and_spending!G$35*100</f>
        <v>-7.7421840367777051E-3</v>
      </c>
    </row>
    <row r="99" spans="1:10" x14ac:dyDescent="0.3">
      <c r="A99" s="91" t="s">
        <v>78</v>
      </c>
      <c r="B99" s="91" t="s">
        <v>73</v>
      </c>
      <c r="C99" s="63"/>
      <c r="D99" s="117">
        <f>('Spending_RR£'!D99/1000)/Receipts_and_spending!B$35*100</f>
        <v>0.15432243385285127</v>
      </c>
      <c r="E99" s="117">
        <f>('Spending_RR£'!E99/1000)/Receipts_and_spending!C$35*100</f>
        <v>0.14094219484881473</v>
      </c>
      <c r="F99" s="117">
        <f>('Spending_RR£'!F99/1000)/Receipts_and_spending!D$35*100</f>
        <v>0.1367178910074984</v>
      </c>
      <c r="G99" s="117">
        <f>('Spending_RR£'!G99/1000)/Receipts_and_spending!E$35*100</f>
        <v>0.13560861711905606</v>
      </c>
      <c r="H99" s="117">
        <f>('Spending_RR£'!H99/1000)/Receipts_and_spending!F$35*100</f>
        <v>0.15376611954615579</v>
      </c>
      <c r="I99" s="117">
        <f>('Spending_RR£'!I99/1000)/Receipts_and_spending!G$35*100</f>
        <v>0.17914989703893155</v>
      </c>
      <c r="J99" s="34" t="s">
        <v>266</v>
      </c>
    </row>
    <row r="100" spans="1:10" x14ac:dyDescent="0.3">
      <c r="A100" s="91" t="s">
        <v>79</v>
      </c>
      <c r="B100" s="91" t="s">
        <v>71</v>
      </c>
      <c r="C100" s="63"/>
      <c r="D100" s="117">
        <f>('Spending_RR£'!D100/1000)/Receipts_and_spending!B$35*100</f>
        <v>0</v>
      </c>
      <c r="E100" s="117">
        <f>('Spending_RR£'!E100/1000)/Receipts_and_spending!C$35*100</f>
        <v>2.1957509216592825E-3</v>
      </c>
      <c r="F100" s="117">
        <f>('Spending_RR£'!F100/1000)/Receipts_and_spending!D$35*100</f>
        <v>2.1403245172887829E-3</v>
      </c>
      <c r="G100" s="117">
        <f>('Spending_RR£'!G100/1000)/Receipts_and_spending!E$35*100</f>
        <v>2.1141751266083812E-3</v>
      </c>
      <c r="H100" s="117">
        <f>('Spending_RR£'!H100/1000)/Receipts_and_spending!F$35*100</f>
        <v>2.1078793913406305E-3</v>
      </c>
      <c r="I100" s="117">
        <f>('Spending_RR£'!I100/1000)/Receipts_and_spending!G$35*100</f>
        <v>2.0962424921187293E-3</v>
      </c>
      <c r="J100" s="34" t="s">
        <v>266</v>
      </c>
    </row>
    <row r="101" spans="1:10" x14ac:dyDescent="0.3">
      <c r="A101" s="91" t="s">
        <v>208</v>
      </c>
      <c r="B101" s="91" t="s">
        <v>81</v>
      </c>
      <c r="C101" s="63"/>
      <c r="D101" s="117">
        <f>('Spending_RR£'!D101/1000)/Receipts_and_spending!B$37*100</f>
        <v>1</v>
      </c>
      <c r="E101" s="117">
        <f>('Spending_RR£'!E101/1000)/Receipts_and_spending!C$37*100</f>
        <v>1</v>
      </c>
      <c r="F101" s="117">
        <f>('Spending_RR£'!F101/1000)/Receipts_and_spending!D$37*100</f>
        <v>1</v>
      </c>
      <c r="G101" s="117">
        <f>('Spending_RR£'!G101/1000)/Receipts_and_spending!E$37*100</f>
        <v>1</v>
      </c>
      <c r="H101" s="117">
        <f>('Spending_RR£'!H101/1000)/Receipts_and_spending!F$37*100</f>
        <v>1</v>
      </c>
      <c r="I101" s="117">
        <f>('Spending_RR£'!I101/1000)/Receipts_and_spending!G$37*100</f>
        <v>1</v>
      </c>
    </row>
    <row r="102" spans="1:10" x14ac:dyDescent="0.3">
      <c r="A102" s="31"/>
      <c r="B102" s="31" t="s">
        <v>82</v>
      </c>
      <c r="D102" s="118">
        <f>('Spending_RR£'!D102/1000)/Receipts_and_spending!B$38*100</f>
        <v>1</v>
      </c>
      <c r="E102" s="118">
        <f>('Spending_RR£'!E102/1000)/Receipts_and_spending!C$38*100</f>
        <v>1</v>
      </c>
      <c r="F102" s="118">
        <f>('Spending_RR£'!F102/1000)/Receipts_and_spending!D$38*100</f>
        <v>1</v>
      </c>
      <c r="G102" s="118">
        <f>('Spending_RR£'!G102/1000)/Receipts_and_spending!E$38*100</f>
        <v>1</v>
      </c>
      <c r="H102" s="118">
        <f>('Spending_RR£'!H102/1000)/Receipts_and_spending!F$38*100</f>
        <v>1</v>
      </c>
      <c r="I102" s="118">
        <f>('Spending_RR£'!I102/1000)/Receipts_and_spending!G$38*100</f>
        <v>1</v>
      </c>
    </row>
    <row r="103" spans="1:10" x14ac:dyDescent="0.3">
      <c r="A103" s="31"/>
      <c r="B103" s="31" t="s">
        <v>259</v>
      </c>
      <c r="D103" s="118">
        <f>('Spending_RR£'!D103/1000)/Receipts_and_spending!B$41*100</f>
        <v>0</v>
      </c>
      <c r="E103" s="118">
        <f>('Spending_RR£'!E103/1000)/Receipts_and_spending!C$41*100</f>
        <v>4.3720054764870543E-2</v>
      </c>
      <c r="F103" s="118">
        <f>('Spending_RR£'!F103/1000)/Receipts_and_spending!D$41*100</f>
        <v>0.20123134353839167</v>
      </c>
      <c r="G103" s="118">
        <f>('Spending_RR£'!G103/1000)/Receipts_and_spending!E$41*100</f>
        <v>0.22669586701464345</v>
      </c>
      <c r="H103" s="118">
        <f>('Spending_RR£'!H103/1000)/Receipts_and_spending!F$41*100</f>
        <v>0.22848808428158179</v>
      </c>
      <c r="I103" s="118">
        <f>('Spending_RR£'!I103/1000)/Receipts_and_spending!G$41*100</f>
        <v>0.23405321047681635</v>
      </c>
    </row>
    <row r="104" spans="1:10" x14ac:dyDescent="0.3">
      <c r="A104" s="115" t="s">
        <v>18</v>
      </c>
      <c r="B104" s="115" t="s">
        <v>259</v>
      </c>
      <c r="C104" s="65"/>
      <c r="D104" s="119">
        <f>('Spending_RR£'!D104/1000)/Receipts_and_spending!B$41*100</f>
        <v>0</v>
      </c>
      <c r="E104" s="119">
        <f>('Spending_RR£'!E104/1000)/Receipts_and_spending!C$41*100</f>
        <v>3.2247330539797309E-2</v>
      </c>
      <c r="F104" s="119">
        <f>('Spending_RR£'!F104/1000)/Receipts_and_spending!D$41*100</f>
        <v>0.59956281500978659</v>
      </c>
      <c r="G104" s="119">
        <f>('Spending_RR£'!G104/1000)/Receipts_and_spending!E$41*100</f>
        <v>0.75612282343941728</v>
      </c>
      <c r="H104" s="119">
        <f>('Spending_RR£'!H104/1000)/Receipts_and_spending!F$41*100</f>
        <v>0.76302464747159049</v>
      </c>
      <c r="I104" s="119">
        <f>('Spending_RR£'!I104/1000)/Receipts_and_spending!G$41*100</f>
        <v>0.77507155574801867</v>
      </c>
    </row>
    <row r="105" spans="1:10" x14ac:dyDescent="0.3">
      <c r="A105" s="91" t="s">
        <v>264</v>
      </c>
      <c r="B105" s="91" t="s">
        <v>257</v>
      </c>
      <c r="C105" s="63"/>
      <c r="D105" s="118">
        <f>('Spending_RR£'!D105/1000)/Receipts_and_spending!B$42*100</f>
        <v>0</v>
      </c>
      <c r="E105" s="118">
        <f>('Spending_RR£'!E105/1000)/Receipts_and_spending!C$42*100</f>
        <v>0.81542695634510531</v>
      </c>
      <c r="F105" s="118">
        <f>('Spending_RR£'!F105/1000)/Receipts_and_spending!D$42*100</f>
        <v>0.86697467131715222</v>
      </c>
      <c r="G105" s="118">
        <f>('Spending_RR£'!G105/1000)/Receipts_and_spending!E$42*100</f>
        <v>0.83654224113297171</v>
      </c>
      <c r="H105" s="118">
        <f>('Spending_RR£'!H105/1000)/Receipts_and_spending!F$42*100</f>
        <v>0.82008379010588184</v>
      </c>
      <c r="I105" s="118">
        <f>('Spending_RR£'!I105/1000)/Receipts_and_spending!G$42*100</f>
        <v>0.81066518683848532</v>
      </c>
    </row>
    <row r="106" spans="1:10" x14ac:dyDescent="0.3">
      <c r="A106" s="90"/>
      <c r="B106" s="90" t="s">
        <v>157</v>
      </c>
      <c r="C106" s="46"/>
      <c r="D106" s="118">
        <f>('Spending_RR£'!D106/1000)/Receipts_and_spending!B$36*100</f>
        <v>0</v>
      </c>
      <c r="E106" s="118">
        <f>('Spending_RR£'!E106/1000)/Receipts_and_spending!C$36*100</f>
        <v>0.31175720616900049</v>
      </c>
      <c r="F106" s="118">
        <f>('Spending_RR£'!F106/1000)/Receipts_and_spending!D$36*100</f>
        <v>0.30285018013515214</v>
      </c>
      <c r="G106" s="118">
        <f>('Spending_RR£'!G106/1000)/Receipts_and_spending!E$36*100</f>
        <v>0.29175633650451221</v>
      </c>
      <c r="H106" s="118">
        <f>('Spending_RR£'!H106/1000)/Receipts_and_spending!F$36*100</f>
        <v>0.27949211250434941</v>
      </c>
      <c r="I106" s="118">
        <f>('Spending_RR£'!I106/1000)/Receipts_and_spending!G$36*100</f>
        <v>0.2669300388881462</v>
      </c>
    </row>
  </sheetData>
  <mergeCells count="2">
    <mergeCell ref="D45:I50"/>
    <mergeCell ref="D81:I86"/>
  </mergeCells>
  <hyperlinks>
    <hyperlink ref="A1" location="Notes!A1" display="Back to contents" xr:uid="{8E349D24-BCF6-4A3F-B93C-CDEC0B90F1ED}"/>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9F03B-2638-4E5D-9457-D87B71EF90D9}">
  <sheetPr>
    <tabColor rgb="FF477391"/>
  </sheetPr>
  <dimension ref="A1"/>
  <sheetViews>
    <sheetView workbookViewId="0"/>
  </sheetViews>
  <sheetFormatPr defaultRowHeight="14.5" x14ac:dyDescent="0.35"/>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A35FD-2BDA-4D27-8EF2-3198CE0F52BD}">
  <dimension ref="A1:J108"/>
  <sheetViews>
    <sheetView showGridLines="0" zoomScaleNormal="100" workbookViewId="0">
      <pane xSplit="3" ySplit="4" topLeftCell="D5" activePane="bottomRight" state="frozen"/>
      <selection pane="topRight"/>
      <selection pane="bottomLeft"/>
      <selection pane="bottomRight"/>
    </sheetView>
  </sheetViews>
  <sheetFormatPr defaultColWidth="8.81640625" defaultRowHeight="12" x14ac:dyDescent="0.3"/>
  <cols>
    <col min="1" max="1" width="51.26953125" style="34" bestFit="1" customWidth="1"/>
    <col min="2" max="2" width="29.26953125" style="34" bestFit="1" customWidth="1"/>
    <col min="3" max="3" width="10.453125" style="34" customWidth="1"/>
    <col min="4" max="9" width="8.81640625" style="34"/>
    <col min="10" max="10" width="30" style="34" bestFit="1" customWidth="1"/>
    <col min="11" max="16384" width="8.81640625" style="34"/>
  </cols>
  <sheetData>
    <row r="1" spans="1:10" x14ac:dyDescent="0.3">
      <c r="A1" s="1" t="s">
        <v>205</v>
      </c>
      <c r="B1" s="31" t="s">
        <v>143</v>
      </c>
      <c r="C1" s="31"/>
      <c r="D1" s="31" t="s">
        <v>3</v>
      </c>
      <c r="E1" s="31" t="s">
        <v>4</v>
      </c>
      <c r="F1" s="31" t="s">
        <v>5</v>
      </c>
      <c r="G1" s="31" t="s">
        <v>6</v>
      </c>
      <c r="H1" s="31" t="s">
        <v>7</v>
      </c>
      <c r="I1" s="31" t="s">
        <v>288</v>
      </c>
      <c r="J1" s="31"/>
    </row>
    <row r="2" spans="1:10" x14ac:dyDescent="0.3">
      <c r="B2" s="34" t="s">
        <v>144</v>
      </c>
      <c r="D2" s="41">
        <f t="shared" ref="D2:I2" si="0">SUM(D5:D104)</f>
        <v>0</v>
      </c>
      <c r="E2" s="41">
        <f t="shared" si="0"/>
        <v>6.316819759898607E-12</v>
      </c>
      <c r="F2" s="41">
        <f t="shared" si="0"/>
        <v>1.2714821406904102E-11</v>
      </c>
      <c r="G2" s="41">
        <f t="shared" si="0"/>
        <v>6.6319466359762528E-12</v>
      </c>
      <c r="H2" s="41">
        <f t="shared" si="0"/>
        <v>8.9666300057271196E-14</v>
      </c>
      <c r="I2" s="41">
        <f t="shared" si="0"/>
        <v>7.0577646086223593E-12</v>
      </c>
    </row>
    <row r="4" spans="1:10" x14ac:dyDescent="0.3">
      <c r="A4" s="31" t="s">
        <v>278</v>
      </c>
      <c r="B4" s="31" t="s">
        <v>19</v>
      </c>
      <c r="C4" s="31" t="s">
        <v>66</v>
      </c>
      <c r="D4" s="31" t="s">
        <v>3</v>
      </c>
      <c r="E4" s="31" t="s">
        <v>4</v>
      </c>
      <c r="F4" s="31" t="s">
        <v>5</v>
      </c>
      <c r="G4" s="31" t="s">
        <v>6</v>
      </c>
      <c r="H4" s="31" t="s">
        <v>7</v>
      </c>
      <c r="I4" s="31" t="s">
        <v>288</v>
      </c>
      <c r="J4" s="59"/>
    </row>
    <row r="5" spans="1:10" x14ac:dyDescent="0.3">
      <c r="A5" s="31" t="s">
        <v>140</v>
      </c>
      <c r="B5" s="31" t="s">
        <v>67</v>
      </c>
      <c r="C5" s="34" t="s">
        <v>3</v>
      </c>
      <c r="D5" s="41"/>
      <c r="E5" s="41"/>
      <c r="F5" s="41"/>
      <c r="G5" s="41"/>
      <c r="H5" s="41"/>
      <c r="I5" s="41"/>
      <c r="J5" s="92" t="str">
        <f>B5</f>
        <v>Disability benefits</v>
      </c>
    </row>
    <row r="6" spans="1:10" x14ac:dyDescent="0.3">
      <c r="A6" s="31"/>
      <c r="B6" s="31"/>
      <c r="C6" s="34" t="s">
        <v>4</v>
      </c>
      <c r="D6" s="41">
        <f>Spending_determinants!$C$3*'Spending_RR£'!D4</f>
        <v>0</v>
      </c>
      <c r="E6" s="41">
        <f>Spending_determinants!$C$3*'Spending_RR£'!E4</f>
        <v>0</v>
      </c>
      <c r="F6" s="41">
        <f>Spending_determinants!$C$3*'Spending_RR£'!F4</f>
        <v>0</v>
      </c>
      <c r="G6" s="41">
        <f>Spending_determinants!$C$3*'Spending_RR£'!G4</f>
        <v>0</v>
      </c>
      <c r="H6" s="41">
        <f>Spending_determinants!$C$3*'Spending_RR£'!H4</f>
        <v>0</v>
      </c>
      <c r="I6" s="41">
        <f>Spending_determinants!$C$3*'Spending_RR£'!I4</f>
        <v>0</v>
      </c>
      <c r="J6" s="92" t="str">
        <f>J5</f>
        <v>Disability benefits</v>
      </c>
    </row>
    <row r="7" spans="1:10" x14ac:dyDescent="0.3">
      <c r="A7" s="31"/>
      <c r="B7" s="31"/>
      <c r="C7" s="34" t="s">
        <v>5</v>
      </c>
      <c r="D7" s="41">
        <f>Spending_determinants!$D$3*'Spending_RR£'!D5</f>
        <v>0</v>
      </c>
      <c r="E7" s="41">
        <f>Spending_determinants!$D$3*'Spending_RR£'!E5</f>
        <v>0</v>
      </c>
      <c r="F7" s="41">
        <f>Spending_determinants!$D$3*'Spending_RR£'!F5</f>
        <v>0</v>
      </c>
      <c r="G7" s="41">
        <f>Spending_determinants!$D$3*'Spending_RR£'!G5</f>
        <v>0</v>
      </c>
      <c r="H7" s="41">
        <f>Spending_determinants!$D$3*'Spending_RR£'!H5</f>
        <v>0</v>
      </c>
      <c r="I7" s="41">
        <f>Spending_determinants!$D$3*'Spending_RR£'!I5</f>
        <v>0</v>
      </c>
      <c r="J7" s="92" t="str">
        <f>J6</f>
        <v>Disability benefits</v>
      </c>
    </row>
    <row r="8" spans="1:10" x14ac:dyDescent="0.3">
      <c r="A8" s="31"/>
      <c r="B8" s="31"/>
      <c r="C8" s="34" t="s">
        <v>6</v>
      </c>
      <c r="D8" s="41">
        <f>Spending_determinants!$E$3*'Spending_RR£'!D6</f>
        <v>0</v>
      </c>
      <c r="E8" s="41">
        <f>Spending_determinants!$E$3*'Spending_RR£'!E6</f>
        <v>0</v>
      </c>
      <c r="F8" s="41">
        <f>Spending_determinants!$E$3*'Spending_RR£'!F6</f>
        <v>0</v>
      </c>
      <c r="G8" s="41">
        <f>Spending_determinants!$E$3*'Spending_RR£'!G6</f>
        <v>0</v>
      </c>
      <c r="H8" s="41">
        <f>Spending_determinants!$E$3*'Spending_RR£'!H6</f>
        <v>0</v>
      </c>
      <c r="I8" s="41">
        <f>Spending_determinants!$E$3*'Spending_RR£'!I6</f>
        <v>0</v>
      </c>
      <c r="J8" s="92" t="str">
        <f>J7</f>
        <v>Disability benefits</v>
      </c>
    </row>
    <row r="9" spans="1:10" x14ac:dyDescent="0.3">
      <c r="A9" s="90"/>
      <c r="B9" s="31"/>
      <c r="C9" s="34" t="s">
        <v>7</v>
      </c>
      <c r="D9" s="41">
        <f>Spending_determinants!$F$3*'Spending_RR£'!D7</f>
        <v>0</v>
      </c>
      <c r="E9" s="41">
        <f>Spending_determinants!$F$3*'Spending_RR£'!E7</f>
        <v>0</v>
      </c>
      <c r="F9" s="41">
        <f>Spending_determinants!$F$3*'Spending_RR£'!F7</f>
        <v>0</v>
      </c>
      <c r="G9" s="41">
        <f>Spending_determinants!$F$3*'Spending_RR£'!G7</f>
        <v>0</v>
      </c>
      <c r="H9" s="41">
        <f>Spending_determinants!$F$3*'Spending_RR£'!H7</f>
        <v>0</v>
      </c>
      <c r="I9" s="41">
        <f>Spending_determinants!$F$3*'Spending_RR£'!I7</f>
        <v>0</v>
      </c>
      <c r="J9" s="92" t="str">
        <f>J8</f>
        <v>Disability benefits</v>
      </c>
    </row>
    <row r="10" spans="1:10" x14ac:dyDescent="0.3">
      <c r="A10" s="90"/>
      <c r="B10" s="31"/>
      <c r="C10" s="34" t="s">
        <v>288</v>
      </c>
      <c r="D10" s="41">
        <f>Spending_determinants!$G$3*'Spending_RR£'!D8</f>
        <v>0</v>
      </c>
      <c r="E10" s="41">
        <f>Spending_determinants!$G$3*'Spending_RR£'!E8</f>
        <v>0</v>
      </c>
      <c r="F10" s="41">
        <f>Spending_determinants!$G$3*'Spending_RR£'!F8</f>
        <v>0</v>
      </c>
      <c r="G10" s="41">
        <f>Spending_determinants!$G$3*'Spending_RR£'!G8</f>
        <v>0</v>
      </c>
      <c r="H10" s="41">
        <f>Spending_determinants!$G$3*'Spending_RR£'!H8</f>
        <v>0</v>
      </c>
      <c r="I10" s="61">
        <f>Spending_determinants!$G$3*'Spending_RR£'!I8</f>
        <v>0</v>
      </c>
      <c r="J10" s="92"/>
    </row>
    <row r="11" spans="1:10" x14ac:dyDescent="0.3">
      <c r="A11" s="90"/>
      <c r="B11" s="91" t="s">
        <v>68</v>
      </c>
      <c r="C11" s="63" t="s">
        <v>3</v>
      </c>
      <c r="D11" s="62"/>
      <c r="E11" s="62"/>
      <c r="F11" s="62"/>
      <c r="G11" s="62"/>
      <c r="H11" s="62"/>
      <c r="I11" s="64"/>
      <c r="J11" s="92" t="str">
        <f>B11</f>
        <v>Employment and support allowances</v>
      </c>
    </row>
    <row r="12" spans="1:10" x14ac:dyDescent="0.3">
      <c r="A12" s="31"/>
      <c r="B12" s="31"/>
      <c r="C12" s="34" t="s">
        <v>4</v>
      </c>
      <c r="D12" s="41">
        <f>Spending_determinants!$C$3*'Spending_RR£'!D10</f>
        <v>0</v>
      </c>
      <c r="E12" s="41">
        <f>Spending_determinants!$C$3*'Spending_RR£'!E10</f>
        <v>0</v>
      </c>
      <c r="F12" s="41">
        <f>Spending_determinants!$C$3*'Spending_RR£'!F10</f>
        <v>0</v>
      </c>
      <c r="G12" s="41">
        <f>Spending_determinants!$C$3*'Spending_RR£'!G10</f>
        <v>0</v>
      </c>
      <c r="H12" s="41">
        <f>Spending_determinants!$C$3*'Spending_RR£'!H10</f>
        <v>0</v>
      </c>
      <c r="I12" s="41">
        <f>Spending_determinants!$C$3*'Spending_RR£'!I10</f>
        <v>0</v>
      </c>
      <c r="J12" s="92" t="str">
        <f>J11</f>
        <v>Employment and support allowances</v>
      </c>
    </row>
    <row r="13" spans="1:10" x14ac:dyDescent="0.3">
      <c r="A13" s="31"/>
      <c r="B13" s="31"/>
      <c r="C13" s="34" t="s">
        <v>5</v>
      </c>
      <c r="D13" s="41">
        <f>Spending_determinants!$D$3*'Spending_RR£'!D11</f>
        <v>0</v>
      </c>
      <c r="E13" s="41">
        <f>Spending_determinants!$D$3*'Spending_RR£'!E11</f>
        <v>0</v>
      </c>
      <c r="F13" s="41">
        <f>Spending_determinants!$D$3*'Spending_RR£'!F11</f>
        <v>0</v>
      </c>
      <c r="G13" s="41">
        <f>Spending_determinants!$D$3*'Spending_RR£'!G11</f>
        <v>0</v>
      </c>
      <c r="H13" s="41">
        <f>Spending_determinants!$D$3*'Spending_RR£'!H11</f>
        <v>0</v>
      </c>
      <c r="I13" s="41">
        <f>Spending_determinants!$D$3*'Spending_RR£'!I11</f>
        <v>0</v>
      </c>
      <c r="J13" s="92" t="str">
        <f>J12</f>
        <v>Employment and support allowances</v>
      </c>
    </row>
    <row r="14" spans="1:10" x14ac:dyDescent="0.3">
      <c r="A14" s="31"/>
      <c r="B14" s="31"/>
      <c r="C14" s="34" t="s">
        <v>6</v>
      </c>
      <c r="D14" s="41">
        <f>Spending_determinants!$E$3*'Spending_RR£'!D12</f>
        <v>0</v>
      </c>
      <c r="E14" s="41">
        <f>Spending_determinants!$E$3*'Spending_RR£'!E12</f>
        <v>0</v>
      </c>
      <c r="F14" s="41">
        <f>Spending_determinants!$E$3*'Spending_RR£'!F12</f>
        <v>0</v>
      </c>
      <c r="G14" s="41">
        <f>Spending_determinants!$E$3*'Spending_RR£'!G12</f>
        <v>0</v>
      </c>
      <c r="H14" s="41">
        <f>Spending_determinants!$E$3*'Spending_RR£'!H12</f>
        <v>0</v>
      </c>
      <c r="I14" s="41">
        <f>Spending_determinants!$E$3*'Spending_RR£'!I12</f>
        <v>0</v>
      </c>
      <c r="J14" s="92" t="str">
        <f>J13</f>
        <v>Employment and support allowances</v>
      </c>
    </row>
    <row r="15" spans="1:10" x14ac:dyDescent="0.3">
      <c r="A15" s="31"/>
      <c r="B15" s="31"/>
      <c r="C15" s="34" t="s">
        <v>7</v>
      </c>
      <c r="D15" s="41">
        <f>Spending_determinants!$F$3*'Spending_RR£'!D13</f>
        <v>0</v>
      </c>
      <c r="E15" s="41">
        <f>Spending_determinants!$F$3*'Spending_RR£'!E13</f>
        <v>0</v>
      </c>
      <c r="F15" s="41">
        <f>Spending_determinants!$F$3*'Spending_RR£'!F13</f>
        <v>0</v>
      </c>
      <c r="G15" s="41">
        <f>Spending_determinants!$F$3*'Spending_RR£'!G13</f>
        <v>0</v>
      </c>
      <c r="H15" s="41">
        <f>Spending_determinants!$F$3*'Spending_RR£'!H13</f>
        <v>0</v>
      </c>
      <c r="I15" s="41">
        <f>Spending_determinants!$F$3*'Spending_RR£'!I13</f>
        <v>0</v>
      </c>
      <c r="J15" s="92" t="str">
        <f>J14</f>
        <v>Employment and support allowances</v>
      </c>
    </row>
    <row r="16" spans="1:10" x14ac:dyDescent="0.3">
      <c r="A16" s="31"/>
      <c r="B16" s="31"/>
      <c r="C16" s="34" t="s">
        <v>288</v>
      </c>
      <c r="D16" s="41">
        <f>Spending_determinants!$G$3*'Spending_RR£'!D14</f>
        <v>0</v>
      </c>
      <c r="E16" s="41">
        <f>Spending_determinants!$G$3*'Spending_RR£'!E14</f>
        <v>0</v>
      </c>
      <c r="F16" s="41">
        <f>Spending_determinants!$G$3*'Spending_RR£'!F14</f>
        <v>0</v>
      </c>
      <c r="G16" s="41">
        <f>Spending_determinants!$G$3*'Spending_RR£'!G14</f>
        <v>0</v>
      </c>
      <c r="H16" s="41">
        <f>Spending_determinants!$G$3*'Spending_RR£'!H14</f>
        <v>0</v>
      </c>
      <c r="I16" s="61">
        <f>Spending_determinants!$G$3*'Spending_RR£'!I14</f>
        <v>0</v>
      </c>
      <c r="J16" s="92"/>
    </row>
    <row r="17" spans="1:10" x14ac:dyDescent="0.3">
      <c r="A17" s="31"/>
      <c r="B17" s="91" t="s">
        <v>69</v>
      </c>
      <c r="C17" s="63" t="s">
        <v>3</v>
      </c>
      <c r="D17" s="62"/>
      <c r="E17" s="62"/>
      <c r="F17" s="62"/>
      <c r="G17" s="62"/>
      <c r="H17" s="62"/>
      <c r="I17" s="64"/>
      <c r="J17" s="92" t="str">
        <f>B17</f>
        <v>State pensions</v>
      </c>
    </row>
    <row r="18" spans="1:10" x14ac:dyDescent="0.3">
      <c r="A18" s="31"/>
      <c r="B18" s="31"/>
      <c r="C18" s="34" t="s">
        <v>4</v>
      </c>
      <c r="D18" s="41">
        <f>Spending_determinants!$C$3*'Spending_RR£'!D16</f>
        <v>0</v>
      </c>
      <c r="E18" s="41">
        <f>Spending_determinants!$C$3*'Spending_RR£'!E16</f>
        <v>0</v>
      </c>
      <c r="F18" s="41">
        <f>Spending_determinants!$C$3*'Spending_RR£'!F16</f>
        <v>0</v>
      </c>
      <c r="G18" s="41">
        <f>Spending_determinants!$C$3*'Spending_RR£'!G16</f>
        <v>0</v>
      </c>
      <c r="H18" s="41">
        <f>Spending_determinants!$C$3*'Spending_RR£'!H16</f>
        <v>0</v>
      </c>
      <c r="I18" s="41">
        <f>Spending_determinants!$C$3*'Spending_RR£'!I16</f>
        <v>0</v>
      </c>
      <c r="J18" s="92" t="str">
        <f>J17</f>
        <v>State pensions</v>
      </c>
    </row>
    <row r="19" spans="1:10" x14ac:dyDescent="0.3">
      <c r="A19" s="31"/>
      <c r="B19" s="31"/>
      <c r="C19" s="34" t="s">
        <v>5</v>
      </c>
      <c r="D19" s="41">
        <f>Spending_determinants!$D$3*'Spending_RR£'!D17</f>
        <v>0</v>
      </c>
      <c r="E19" s="41">
        <f>Spending_determinants!$D$3*'Spending_RR£'!E17</f>
        <v>0</v>
      </c>
      <c r="F19" s="41">
        <f>Spending_determinants!$D$3*'Spending_RR£'!F17</f>
        <v>0</v>
      </c>
      <c r="G19" s="41">
        <f>Spending_determinants!$D$3*'Spending_RR£'!G17</f>
        <v>0</v>
      </c>
      <c r="H19" s="41">
        <f>Spending_determinants!$D$3*'Spending_RR£'!H17</f>
        <v>0</v>
      </c>
      <c r="I19" s="41">
        <f>Spending_determinants!$D$3*'Spending_RR£'!I17</f>
        <v>0</v>
      </c>
      <c r="J19" s="92" t="str">
        <f>J18</f>
        <v>State pensions</v>
      </c>
    </row>
    <row r="20" spans="1:10" x14ac:dyDescent="0.3">
      <c r="A20" s="31"/>
      <c r="B20" s="31"/>
      <c r="C20" s="34" t="s">
        <v>6</v>
      </c>
      <c r="D20" s="41">
        <f>Spending_determinants!$E$3*'Spending_RR£'!D18</f>
        <v>0</v>
      </c>
      <c r="E20" s="41">
        <f>Spending_determinants!$E$3*'Spending_RR£'!E18</f>
        <v>0</v>
      </c>
      <c r="F20" s="41">
        <f>Spending_determinants!$E$3*'Spending_RR£'!F18</f>
        <v>0</v>
      </c>
      <c r="G20" s="41">
        <f>Spending_determinants!$E$3*'Spending_RR£'!G18</f>
        <v>0</v>
      </c>
      <c r="H20" s="41">
        <f>Spending_determinants!$E$3*'Spending_RR£'!H18</f>
        <v>0</v>
      </c>
      <c r="I20" s="41">
        <f>Spending_determinants!$E$3*'Spending_RR£'!I18</f>
        <v>0</v>
      </c>
      <c r="J20" s="92" t="str">
        <f>J19</f>
        <v>State pensions</v>
      </c>
    </row>
    <row r="21" spans="1:10" x14ac:dyDescent="0.3">
      <c r="A21" s="31"/>
      <c r="B21" s="31"/>
      <c r="C21" s="34" t="s">
        <v>7</v>
      </c>
      <c r="D21" s="41">
        <f>Spending_determinants!$F$3*'Spending_RR£'!D19</f>
        <v>0</v>
      </c>
      <c r="E21" s="41">
        <f>Spending_determinants!$F$3*'Spending_RR£'!E19</f>
        <v>0</v>
      </c>
      <c r="F21" s="41">
        <f>Spending_determinants!$F$3*'Spending_RR£'!F19</f>
        <v>0</v>
      </c>
      <c r="G21" s="41">
        <f>Spending_determinants!$F$3*'Spending_RR£'!G19</f>
        <v>0</v>
      </c>
      <c r="H21" s="41">
        <f>Spending_determinants!$F$3*'Spending_RR£'!H19</f>
        <v>0</v>
      </c>
      <c r="I21" s="41">
        <f>Spending_determinants!$F$3*'Spending_RR£'!I19</f>
        <v>0</v>
      </c>
      <c r="J21" s="92" t="str">
        <f>J20</f>
        <v>State pensions</v>
      </c>
    </row>
    <row r="22" spans="1:10" x14ac:dyDescent="0.3">
      <c r="A22" s="31"/>
      <c r="B22" s="31"/>
      <c r="C22" s="34" t="s">
        <v>288</v>
      </c>
      <c r="D22" s="41">
        <f>Spending_determinants!$G$3*'Spending_RR£'!D20</f>
        <v>0</v>
      </c>
      <c r="E22" s="41">
        <f>Spending_determinants!$G$3*'Spending_RR£'!E20</f>
        <v>0</v>
      </c>
      <c r="F22" s="41">
        <f>Spending_determinants!$G$3*'Spending_RR£'!F20</f>
        <v>0</v>
      </c>
      <c r="G22" s="41">
        <f>Spending_determinants!$G$3*'Spending_RR£'!G20</f>
        <v>0</v>
      </c>
      <c r="H22" s="41">
        <f>Spending_determinants!$G$3*'Spending_RR£'!H20</f>
        <v>0</v>
      </c>
      <c r="I22" s="61">
        <f>Spending_determinants!$G$3*'Spending_RR£'!I20</f>
        <v>0</v>
      </c>
      <c r="J22" s="92"/>
    </row>
    <row r="23" spans="1:10" x14ac:dyDescent="0.3">
      <c r="A23" s="31"/>
      <c r="B23" s="91" t="s">
        <v>70</v>
      </c>
      <c r="C23" s="63" t="s">
        <v>3</v>
      </c>
      <c r="D23" s="62"/>
      <c r="E23" s="62"/>
      <c r="F23" s="62"/>
      <c r="G23" s="62"/>
      <c r="H23" s="62"/>
      <c r="I23" s="64"/>
      <c r="J23" s="92" t="str">
        <f>B23</f>
        <v>Additional pensions</v>
      </c>
    </row>
    <row r="24" spans="1:10" x14ac:dyDescent="0.3">
      <c r="A24" s="31"/>
      <c r="B24" s="31"/>
      <c r="C24" s="34" t="s">
        <v>4</v>
      </c>
      <c r="D24" s="41">
        <f>Spending_determinants!$C$3*'Spending_RR£'!D22</f>
        <v>0</v>
      </c>
      <c r="E24" s="41">
        <f>Spending_determinants!$C$3*'Spending_RR£'!E22</f>
        <v>0</v>
      </c>
      <c r="F24" s="41">
        <f>Spending_determinants!$C$3*'Spending_RR£'!F22</f>
        <v>0</v>
      </c>
      <c r="G24" s="41">
        <f>Spending_determinants!$C$3*'Spending_RR£'!G22</f>
        <v>0</v>
      </c>
      <c r="H24" s="41">
        <f>Spending_determinants!$C$3*'Spending_RR£'!H22</f>
        <v>0</v>
      </c>
      <c r="I24" s="41">
        <f>Spending_determinants!$C$3*'Spending_RR£'!I22</f>
        <v>0</v>
      </c>
      <c r="J24" s="92" t="str">
        <f>J23</f>
        <v>Additional pensions</v>
      </c>
    </row>
    <row r="25" spans="1:10" x14ac:dyDescent="0.3">
      <c r="A25" s="31"/>
      <c r="B25" s="31"/>
      <c r="C25" s="34" t="s">
        <v>5</v>
      </c>
      <c r="D25" s="41">
        <f>Spending_determinants!$D$3*'Spending_RR£'!D23</f>
        <v>0</v>
      </c>
      <c r="E25" s="41">
        <f>Spending_determinants!$D$3*'Spending_RR£'!E23</f>
        <v>0</v>
      </c>
      <c r="F25" s="41">
        <f>Spending_determinants!$D$3*'Spending_RR£'!F23</f>
        <v>0</v>
      </c>
      <c r="G25" s="41">
        <f>Spending_determinants!$D$3*'Spending_RR£'!G23</f>
        <v>0</v>
      </c>
      <c r="H25" s="41">
        <f>Spending_determinants!$D$3*'Spending_RR£'!H23</f>
        <v>0</v>
      </c>
      <c r="I25" s="41">
        <f>Spending_determinants!$D$3*'Spending_RR£'!I23</f>
        <v>0</v>
      </c>
      <c r="J25" s="92" t="str">
        <f>J24</f>
        <v>Additional pensions</v>
      </c>
    </row>
    <row r="26" spans="1:10" x14ac:dyDescent="0.3">
      <c r="A26" s="31"/>
      <c r="B26" s="31"/>
      <c r="C26" s="34" t="s">
        <v>6</v>
      </c>
      <c r="D26" s="41">
        <f>Spending_determinants!$E$3*'Spending_RR£'!D24</f>
        <v>0</v>
      </c>
      <c r="E26" s="41">
        <f>Spending_determinants!$E$3*'Spending_RR£'!E24</f>
        <v>0</v>
      </c>
      <c r="F26" s="41">
        <f>Spending_determinants!$E$3*'Spending_RR£'!F24</f>
        <v>0</v>
      </c>
      <c r="G26" s="41">
        <f>Spending_determinants!$E$3*'Spending_RR£'!G24</f>
        <v>0</v>
      </c>
      <c r="H26" s="41">
        <f>Spending_determinants!$E$3*'Spending_RR£'!H24</f>
        <v>0</v>
      </c>
      <c r="I26" s="41">
        <f>Spending_determinants!$E$3*'Spending_RR£'!I24</f>
        <v>0</v>
      </c>
      <c r="J26" s="92" t="str">
        <f>J25</f>
        <v>Additional pensions</v>
      </c>
    </row>
    <row r="27" spans="1:10" x14ac:dyDescent="0.3">
      <c r="A27" s="31"/>
      <c r="B27" s="31"/>
      <c r="C27" s="34" t="s">
        <v>7</v>
      </c>
      <c r="D27" s="41">
        <f>Spending_determinants!$F$3*'Spending_RR£'!D25</f>
        <v>0</v>
      </c>
      <c r="E27" s="41">
        <f>Spending_determinants!$F$3*'Spending_RR£'!E25</f>
        <v>0</v>
      </c>
      <c r="F27" s="41">
        <f>Spending_determinants!$F$3*'Spending_RR£'!F25</f>
        <v>0</v>
      </c>
      <c r="G27" s="41">
        <f>Spending_determinants!$F$3*'Spending_RR£'!G25</f>
        <v>0</v>
      </c>
      <c r="H27" s="41">
        <f>Spending_determinants!$F$3*'Spending_RR£'!H25</f>
        <v>0</v>
      </c>
      <c r="I27" s="41">
        <f>Spending_determinants!$F$3*'Spending_RR£'!I25</f>
        <v>0</v>
      </c>
      <c r="J27" s="92" t="str">
        <f>J26</f>
        <v>Additional pensions</v>
      </c>
    </row>
    <row r="28" spans="1:10" x14ac:dyDescent="0.3">
      <c r="A28" s="31"/>
      <c r="B28" s="31"/>
      <c r="C28" s="34" t="s">
        <v>288</v>
      </c>
      <c r="D28" s="41">
        <f>Spending_determinants!$G$3*'Spending_RR£'!D26</f>
        <v>0</v>
      </c>
      <c r="E28" s="41">
        <f>Spending_determinants!$G$3*'Spending_RR£'!E26</f>
        <v>0</v>
      </c>
      <c r="F28" s="41">
        <f>Spending_determinants!$G$3*'Spending_RR£'!F26</f>
        <v>0</v>
      </c>
      <c r="G28" s="41">
        <f>Spending_determinants!$G$3*'Spending_RR£'!G26</f>
        <v>0</v>
      </c>
      <c r="H28" s="41">
        <f>Spending_determinants!$G$3*'Spending_RR£'!H26</f>
        <v>0</v>
      </c>
      <c r="I28" s="61">
        <f>Spending_determinants!$G$3*'Spending_RR£'!I26</f>
        <v>0</v>
      </c>
      <c r="J28" s="92"/>
    </row>
    <row r="29" spans="1:10" x14ac:dyDescent="0.3">
      <c r="A29" s="31"/>
      <c r="B29" s="91" t="s">
        <v>71</v>
      </c>
      <c r="C29" s="63" t="s">
        <v>3</v>
      </c>
      <c r="D29" s="62"/>
      <c r="E29" s="62"/>
      <c r="F29" s="62"/>
      <c r="G29" s="62"/>
      <c r="H29" s="62"/>
      <c r="I29" s="64"/>
      <c r="J29" s="92" t="str">
        <f>B29</f>
        <v>Working age benefits</v>
      </c>
    </row>
    <row r="30" spans="1:10" x14ac:dyDescent="0.3">
      <c r="A30" s="31"/>
      <c r="B30" s="31"/>
      <c r="C30" s="34" t="s">
        <v>4</v>
      </c>
      <c r="D30" s="41">
        <f>Spending_determinants!$C$3*'Spending_RR£'!D28</f>
        <v>0</v>
      </c>
      <c r="E30" s="41">
        <f>Spending_determinants!$C$3*'Spending_RR£'!E28</f>
        <v>0</v>
      </c>
      <c r="F30" s="41">
        <f>Spending_determinants!$C$3*'Spending_RR£'!F28</f>
        <v>0</v>
      </c>
      <c r="G30" s="41">
        <f>Spending_determinants!$C$3*'Spending_RR£'!G28</f>
        <v>0</v>
      </c>
      <c r="H30" s="41">
        <f>Spending_determinants!$C$3*'Spending_RR£'!H28</f>
        <v>0</v>
      </c>
      <c r="I30" s="41">
        <f>Spending_determinants!$C$3*'Spending_RR£'!I28</f>
        <v>0</v>
      </c>
      <c r="J30" s="92" t="str">
        <f>J29</f>
        <v>Working age benefits</v>
      </c>
    </row>
    <row r="31" spans="1:10" x14ac:dyDescent="0.3">
      <c r="A31" s="31"/>
      <c r="B31" s="31"/>
      <c r="C31" s="34" t="s">
        <v>5</v>
      </c>
      <c r="D31" s="41">
        <f>Spending_determinants!$D$3*'Spending_RR£'!D29</f>
        <v>0</v>
      </c>
      <c r="E31" s="41">
        <f>Spending_determinants!$D$3*'Spending_RR£'!E29</f>
        <v>0</v>
      </c>
      <c r="F31" s="41">
        <f>Spending_determinants!$D$3*'Spending_RR£'!F29</f>
        <v>0</v>
      </c>
      <c r="G31" s="41">
        <f>Spending_determinants!$D$3*'Spending_RR£'!G29</f>
        <v>0</v>
      </c>
      <c r="H31" s="41">
        <f>Spending_determinants!$D$3*'Spending_RR£'!H29</f>
        <v>0</v>
      </c>
      <c r="I31" s="41">
        <f>Spending_determinants!$D$3*'Spending_RR£'!I29</f>
        <v>0</v>
      </c>
      <c r="J31" s="92" t="str">
        <f>J30</f>
        <v>Working age benefits</v>
      </c>
    </row>
    <row r="32" spans="1:10" x14ac:dyDescent="0.3">
      <c r="A32" s="31"/>
      <c r="B32" s="31"/>
      <c r="C32" s="34" t="s">
        <v>6</v>
      </c>
      <c r="D32" s="41">
        <f>Spending_determinants!$E$3*'Spending_RR£'!D30</f>
        <v>0</v>
      </c>
      <c r="E32" s="41">
        <f>Spending_determinants!$E$3*'Spending_RR£'!E30</f>
        <v>0</v>
      </c>
      <c r="F32" s="41">
        <f>Spending_determinants!$E$3*'Spending_RR£'!F30</f>
        <v>0</v>
      </c>
      <c r="G32" s="41">
        <f>Spending_determinants!$E$3*'Spending_RR£'!G30</f>
        <v>0</v>
      </c>
      <c r="H32" s="41">
        <f>Spending_determinants!$E$3*'Spending_RR£'!H30</f>
        <v>0</v>
      </c>
      <c r="I32" s="41">
        <f>Spending_determinants!$E$3*'Spending_RR£'!I30</f>
        <v>0</v>
      </c>
      <c r="J32" s="92" t="str">
        <f>J31</f>
        <v>Working age benefits</v>
      </c>
    </row>
    <row r="33" spans="1:10" x14ac:dyDescent="0.3">
      <c r="A33" s="31"/>
      <c r="B33" s="31"/>
      <c r="C33" s="34" t="s">
        <v>7</v>
      </c>
      <c r="D33" s="41">
        <f>Spending_determinants!$F$3*'Spending_RR£'!D31</f>
        <v>0</v>
      </c>
      <c r="E33" s="41">
        <f>Spending_determinants!$F$3*'Spending_RR£'!E31</f>
        <v>0</v>
      </c>
      <c r="F33" s="41">
        <f>Spending_determinants!$F$3*'Spending_RR£'!F31</f>
        <v>0</v>
      </c>
      <c r="G33" s="41">
        <f>Spending_determinants!$F$3*'Spending_RR£'!G31</f>
        <v>0</v>
      </c>
      <c r="H33" s="41">
        <f>Spending_determinants!$F$3*'Spending_RR£'!H31</f>
        <v>0</v>
      </c>
      <c r="I33" s="41">
        <f>Spending_determinants!$F$3*'Spending_RR£'!I31</f>
        <v>0</v>
      </c>
      <c r="J33" s="92" t="str">
        <f>J32</f>
        <v>Working age benefits</v>
      </c>
    </row>
    <row r="34" spans="1:10" x14ac:dyDescent="0.3">
      <c r="A34" s="31"/>
      <c r="B34" s="31"/>
      <c r="C34" s="34" t="s">
        <v>288</v>
      </c>
      <c r="D34" s="41">
        <f>Spending_determinants!$F$3*'Spending_RR£'!D32</f>
        <v>0</v>
      </c>
      <c r="E34" s="41">
        <f>Spending_determinants!$F$3*'Spending_RR£'!E32</f>
        <v>0</v>
      </c>
      <c r="F34" s="41">
        <f>Spending_determinants!$F$3*'Spending_RR£'!F32</f>
        <v>0</v>
      </c>
      <c r="G34" s="41">
        <f>Spending_determinants!$F$3*'Spending_RR£'!G32</f>
        <v>0</v>
      </c>
      <c r="H34" s="41">
        <f>Spending_determinants!$F$3*'Spending_RR£'!H32</f>
        <v>0</v>
      </c>
      <c r="I34" s="61">
        <f>Spending_determinants!$F$3*'Spending_RR£'!I32</f>
        <v>0</v>
      </c>
      <c r="J34" s="92"/>
    </row>
    <row r="35" spans="1:10" x14ac:dyDescent="0.3">
      <c r="A35" s="31"/>
      <c r="B35" s="91" t="s">
        <v>72</v>
      </c>
      <c r="C35" s="63" t="s">
        <v>3</v>
      </c>
      <c r="D35" s="62"/>
      <c r="E35" s="62"/>
      <c r="F35" s="62"/>
      <c r="G35" s="62"/>
      <c r="H35" s="62"/>
      <c r="I35" s="64"/>
      <c r="J35" s="92" t="str">
        <f>B35</f>
        <v>Other benefits</v>
      </c>
    </row>
    <row r="36" spans="1:10" x14ac:dyDescent="0.3">
      <c r="A36" s="31"/>
      <c r="B36" s="31"/>
      <c r="C36" s="34" t="s">
        <v>4</v>
      </c>
      <c r="D36" s="41">
        <f>Spending_determinants!$C$3*'Spending_RR£'!D34</f>
        <v>0</v>
      </c>
      <c r="E36" s="41">
        <f>Spending_determinants!$C$3*'Spending_RR£'!E34</f>
        <v>0</v>
      </c>
      <c r="F36" s="41">
        <f>Spending_determinants!$C$3*'Spending_RR£'!F34</f>
        <v>0</v>
      </c>
      <c r="G36" s="41">
        <f>Spending_determinants!$C$3*'Spending_RR£'!G34</f>
        <v>0</v>
      </c>
      <c r="H36" s="41">
        <f>Spending_determinants!$C$3*'Spending_RR£'!H34</f>
        <v>0</v>
      </c>
      <c r="I36" s="41">
        <f>Spending_determinants!$C$3*'Spending_RR£'!I34</f>
        <v>0</v>
      </c>
      <c r="J36" s="92" t="str">
        <f>J35</f>
        <v>Other benefits</v>
      </c>
    </row>
    <row r="37" spans="1:10" x14ac:dyDescent="0.3">
      <c r="A37" s="31"/>
      <c r="B37" s="31"/>
      <c r="C37" s="34" t="s">
        <v>5</v>
      </c>
      <c r="D37" s="41">
        <f>Spending_determinants!$D$3*'Spending_RR£'!D35</f>
        <v>0</v>
      </c>
      <c r="E37" s="41">
        <f>Spending_determinants!$D$3*'Spending_RR£'!E35</f>
        <v>0</v>
      </c>
      <c r="F37" s="41">
        <f>Spending_determinants!$D$3*'Spending_RR£'!F35</f>
        <v>0</v>
      </c>
      <c r="G37" s="41">
        <f>Spending_determinants!$D$3*'Spending_RR£'!G35</f>
        <v>0</v>
      </c>
      <c r="H37" s="41">
        <f>Spending_determinants!$D$3*'Spending_RR£'!H35</f>
        <v>0</v>
      </c>
      <c r="I37" s="41">
        <f>Spending_determinants!$D$3*'Spending_RR£'!I35</f>
        <v>0</v>
      </c>
      <c r="J37" s="92" t="str">
        <f>J36</f>
        <v>Other benefits</v>
      </c>
    </row>
    <row r="38" spans="1:10" x14ac:dyDescent="0.3">
      <c r="A38" s="31"/>
      <c r="B38" s="31"/>
      <c r="C38" s="34" t="s">
        <v>6</v>
      </c>
      <c r="D38" s="41">
        <f>Spending_determinants!$E$3*'Spending_RR£'!D36</f>
        <v>0</v>
      </c>
      <c r="E38" s="41">
        <f>Spending_determinants!$E$3*'Spending_RR£'!E36</f>
        <v>0</v>
      </c>
      <c r="F38" s="41">
        <f>Spending_determinants!$E$3*'Spending_RR£'!F36</f>
        <v>0</v>
      </c>
      <c r="G38" s="41">
        <f>Spending_determinants!$E$3*'Spending_RR£'!G36</f>
        <v>0</v>
      </c>
      <c r="H38" s="41">
        <f>Spending_determinants!$E$3*'Spending_RR£'!H36</f>
        <v>0</v>
      </c>
      <c r="I38" s="41">
        <f>Spending_determinants!$E$3*'Spending_RR£'!I36</f>
        <v>0</v>
      </c>
      <c r="J38" s="92" t="str">
        <f>J37</f>
        <v>Other benefits</v>
      </c>
    </row>
    <row r="39" spans="1:10" x14ac:dyDescent="0.3">
      <c r="A39" s="31"/>
      <c r="B39" s="31"/>
      <c r="C39" s="34" t="s">
        <v>7</v>
      </c>
      <c r="D39" s="41">
        <f>Spending_determinants!$F$3*'Spending_RR£'!D37</f>
        <v>0</v>
      </c>
      <c r="E39" s="41">
        <f>Spending_determinants!$F$3*'Spending_RR£'!E37</f>
        <v>0</v>
      </c>
      <c r="F39" s="41">
        <f>Spending_determinants!$F$3*'Spending_RR£'!F37</f>
        <v>0</v>
      </c>
      <c r="G39" s="41">
        <f>Spending_determinants!$F$3*'Spending_RR£'!G37</f>
        <v>0</v>
      </c>
      <c r="H39" s="41">
        <f>Spending_determinants!$F$3*'Spending_RR£'!H37</f>
        <v>0</v>
      </c>
      <c r="I39" s="41">
        <f>Spending_determinants!$F$3*'Spending_RR£'!I37</f>
        <v>0</v>
      </c>
      <c r="J39" s="92" t="str">
        <f>J38</f>
        <v>Other benefits</v>
      </c>
    </row>
    <row r="40" spans="1:10" x14ac:dyDescent="0.3">
      <c r="A40" s="31"/>
      <c r="B40" s="31"/>
      <c r="C40" s="34" t="s">
        <v>288</v>
      </c>
      <c r="D40" s="41">
        <f>Spending_determinants!$G$3*'Spending_RR£'!D38</f>
        <v>0</v>
      </c>
      <c r="E40" s="41">
        <f>Spending_determinants!$G$3*'Spending_RR£'!E38</f>
        <v>0</v>
      </c>
      <c r="F40" s="41">
        <f>Spending_determinants!$G$3*'Spending_RR£'!F38</f>
        <v>0</v>
      </c>
      <c r="G40" s="41">
        <f>Spending_determinants!$G$3*'Spending_RR£'!G38</f>
        <v>0</v>
      </c>
      <c r="H40" s="41">
        <f>Spending_determinants!$G$3*'Spending_RR£'!H38</f>
        <v>0</v>
      </c>
      <c r="I40" s="61">
        <f>Spending_determinants!$G$3*'Spending_RR£'!I38</f>
        <v>0</v>
      </c>
      <c r="J40" s="92"/>
    </row>
    <row r="41" spans="1:10" x14ac:dyDescent="0.3">
      <c r="A41" s="31"/>
      <c r="B41" s="91" t="s">
        <v>73</v>
      </c>
      <c r="C41" s="63" t="s">
        <v>3</v>
      </c>
      <c r="D41" s="62"/>
      <c r="E41" s="62"/>
      <c r="F41" s="62"/>
      <c r="G41" s="62"/>
      <c r="H41" s="62"/>
      <c r="I41" s="64"/>
      <c r="J41" s="92" t="str">
        <f>B41</f>
        <v>Universal credit</v>
      </c>
    </row>
    <row r="42" spans="1:10" x14ac:dyDescent="0.3">
      <c r="A42" s="31"/>
      <c r="B42" s="31"/>
      <c r="C42" s="34" t="s">
        <v>4</v>
      </c>
      <c r="D42" s="41">
        <f>Spending_determinants!$C$3*'Spending_RR£'!D40</f>
        <v>0</v>
      </c>
      <c r="E42" s="41">
        <f>Spending_determinants!$C$3*'Spending_RR£'!E40</f>
        <v>0</v>
      </c>
      <c r="F42" s="41">
        <f>Spending_determinants!$C$3*'Spending_RR£'!F40</f>
        <v>0</v>
      </c>
      <c r="G42" s="41">
        <f>Spending_determinants!$C$3*'Spending_RR£'!G40</f>
        <v>0</v>
      </c>
      <c r="H42" s="41">
        <f>Spending_determinants!$C$3*'Spending_RR£'!H40</f>
        <v>0</v>
      </c>
      <c r="I42" s="41">
        <f>Spending_determinants!$C$3*'Spending_RR£'!I40</f>
        <v>0</v>
      </c>
      <c r="J42" s="92" t="str">
        <f>J41</f>
        <v>Universal credit</v>
      </c>
    </row>
    <row r="43" spans="1:10" x14ac:dyDescent="0.3">
      <c r="A43" s="31"/>
      <c r="B43" s="31"/>
      <c r="C43" s="34" t="s">
        <v>5</v>
      </c>
      <c r="D43" s="41">
        <f>Spending_determinants!$D$3*'Spending_RR£'!D41</f>
        <v>0</v>
      </c>
      <c r="E43" s="41">
        <f>Spending_determinants!$D$3*'Spending_RR£'!E41</f>
        <v>0</v>
      </c>
      <c r="F43" s="41">
        <f>Spending_determinants!$D$3*'Spending_RR£'!F41</f>
        <v>0</v>
      </c>
      <c r="G43" s="41">
        <f>Spending_determinants!$D$3*'Spending_RR£'!G41</f>
        <v>0</v>
      </c>
      <c r="H43" s="41">
        <f>Spending_determinants!$D$3*'Spending_RR£'!H41</f>
        <v>0</v>
      </c>
      <c r="I43" s="41">
        <f>Spending_determinants!$D$3*'Spending_RR£'!I41</f>
        <v>0</v>
      </c>
      <c r="J43" s="92" t="str">
        <f>J42</f>
        <v>Universal credit</v>
      </c>
    </row>
    <row r="44" spans="1:10" x14ac:dyDescent="0.3">
      <c r="A44" s="31"/>
      <c r="B44" s="31"/>
      <c r="C44" s="34" t="s">
        <v>6</v>
      </c>
      <c r="D44" s="41">
        <f>Spending_determinants!$E$3*'Spending_RR£'!D42</f>
        <v>0</v>
      </c>
      <c r="E44" s="41">
        <f>Spending_determinants!$E$3*'Spending_RR£'!E42</f>
        <v>0</v>
      </c>
      <c r="F44" s="41">
        <f>Spending_determinants!$E$3*'Spending_RR£'!F42</f>
        <v>0</v>
      </c>
      <c r="G44" s="41">
        <f>Spending_determinants!$E$3*'Spending_RR£'!G42</f>
        <v>0</v>
      </c>
      <c r="H44" s="41">
        <f>Spending_determinants!$E$3*'Spending_RR£'!H42</f>
        <v>0</v>
      </c>
      <c r="I44" s="41">
        <f>Spending_determinants!$E$3*'Spending_RR£'!I42</f>
        <v>0</v>
      </c>
      <c r="J44" s="92" t="str">
        <f>J43</f>
        <v>Universal credit</v>
      </c>
    </row>
    <row r="45" spans="1:10" x14ac:dyDescent="0.3">
      <c r="A45" s="31"/>
      <c r="B45" s="31"/>
      <c r="C45" s="34" t="s">
        <v>7</v>
      </c>
      <c r="D45" s="41">
        <f>Spending_determinants!$F$3*'Spending_RR£'!D43</f>
        <v>0</v>
      </c>
      <c r="E45" s="41">
        <f>Spending_determinants!$F$3*'Spending_RR£'!E43</f>
        <v>0</v>
      </c>
      <c r="F45" s="41">
        <f>Spending_determinants!$F$3*'Spending_RR£'!F43</f>
        <v>0</v>
      </c>
      <c r="G45" s="41">
        <f>Spending_determinants!$F$3*'Spending_RR£'!G43</f>
        <v>0</v>
      </c>
      <c r="H45" s="41">
        <f>Spending_determinants!$F$3*'Spending_RR£'!H43</f>
        <v>0</v>
      </c>
      <c r="I45" s="41">
        <f>Spending_determinants!$F$3*'Spending_RR£'!I43</f>
        <v>0</v>
      </c>
      <c r="J45" s="92" t="str">
        <f>J44</f>
        <v>Universal credit</v>
      </c>
    </row>
    <row r="46" spans="1:10" x14ac:dyDescent="0.3">
      <c r="A46" s="31"/>
      <c r="B46" s="31"/>
      <c r="C46" s="34" t="s">
        <v>288</v>
      </c>
      <c r="D46" s="41">
        <f>Spending_determinants!$G$3*'Spending_RR£'!D44</f>
        <v>0</v>
      </c>
      <c r="E46" s="41">
        <f>Spending_determinants!$G$3*'Spending_RR£'!E44</f>
        <v>0</v>
      </c>
      <c r="F46" s="41">
        <f>Spending_determinants!$G$3*'Spending_RR£'!F44</f>
        <v>0</v>
      </c>
      <c r="G46" s="41">
        <f>Spending_determinants!$G$3*'Spending_RR£'!G44</f>
        <v>0</v>
      </c>
      <c r="H46" s="41">
        <f>Spending_determinants!$G$3*'Spending_RR£'!H44</f>
        <v>0</v>
      </c>
      <c r="I46" s="61">
        <f>Spending_determinants!$G$3*'Spending_RR£'!I44</f>
        <v>0</v>
      </c>
      <c r="J46" s="92"/>
    </row>
    <row r="47" spans="1:10" x14ac:dyDescent="0.3">
      <c r="A47" s="31" t="s">
        <v>125</v>
      </c>
      <c r="B47" s="91" t="s">
        <v>76</v>
      </c>
      <c r="C47" s="63" t="s">
        <v>3</v>
      </c>
      <c r="D47" s="62"/>
      <c r="E47" s="62"/>
      <c r="F47" s="62"/>
      <c r="G47" s="62"/>
      <c r="H47" s="62"/>
      <c r="I47" s="64"/>
      <c r="J47" s="92" t="str">
        <f>B47</f>
        <v>Unfunded public sector pensions</v>
      </c>
    </row>
    <row r="48" spans="1:10" x14ac:dyDescent="0.3">
      <c r="A48" s="31"/>
      <c r="B48" s="31"/>
      <c r="C48" s="34" t="s">
        <v>4</v>
      </c>
      <c r="D48" s="41">
        <f>Spending_determinants!$C$4*'Spending_RR£'!D46</f>
        <v>0</v>
      </c>
      <c r="E48" s="41">
        <f>Spending_determinants!$C$4*'Spending_RR£'!E46</f>
        <v>0</v>
      </c>
      <c r="F48" s="41">
        <f>Spending_determinants!$C$4*'Spending_RR£'!F46</f>
        <v>0</v>
      </c>
      <c r="G48" s="41">
        <f>Spending_determinants!$C$4*'Spending_RR£'!G46</f>
        <v>0</v>
      </c>
      <c r="H48" s="41">
        <f>Spending_determinants!$C$4*'Spending_RR£'!H46</f>
        <v>0</v>
      </c>
      <c r="I48" s="41">
        <f>Spending_determinants!$C$4*'Spending_RR£'!I46</f>
        <v>0</v>
      </c>
      <c r="J48" s="92" t="str">
        <f>J47</f>
        <v>Unfunded public sector pensions</v>
      </c>
    </row>
    <row r="49" spans="1:10" x14ac:dyDescent="0.3">
      <c r="A49" s="31"/>
      <c r="B49" s="31"/>
      <c r="C49" s="34" t="s">
        <v>5</v>
      </c>
      <c r="D49" s="41">
        <f>Spending_determinants!$D$4*'Spending_RR£'!D47</f>
        <v>0</v>
      </c>
      <c r="E49" s="41">
        <f>Spending_determinants!$D$4*'Spending_RR£'!E47</f>
        <v>0</v>
      </c>
      <c r="F49" s="41">
        <f>Spending_determinants!$D$4*'Spending_RR£'!F47</f>
        <v>0</v>
      </c>
      <c r="G49" s="41">
        <f>Spending_determinants!$D$4*'Spending_RR£'!G47</f>
        <v>0</v>
      </c>
      <c r="H49" s="41">
        <f>Spending_determinants!$D$4*'Spending_RR£'!H47</f>
        <v>0</v>
      </c>
      <c r="I49" s="41">
        <f>Spending_determinants!$D$4*'Spending_RR£'!I47</f>
        <v>0</v>
      </c>
      <c r="J49" s="92" t="str">
        <f>J48</f>
        <v>Unfunded public sector pensions</v>
      </c>
    </row>
    <row r="50" spans="1:10" x14ac:dyDescent="0.3">
      <c r="A50" s="31"/>
      <c r="B50" s="31"/>
      <c r="C50" s="34" t="s">
        <v>6</v>
      </c>
      <c r="D50" s="41">
        <f>Spending_determinants!$E$4*'Spending_RR£'!D48</f>
        <v>0</v>
      </c>
      <c r="E50" s="41">
        <f>Spending_determinants!$E$4*'Spending_RR£'!E48</f>
        <v>0</v>
      </c>
      <c r="F50" s="41">
        <f>Spending_determinants!$E$4*'Spending_RR£'!F48</f>
        <v>0</v>
      </c>
      <c r="G50" s="41">
        <f>Spending_determinants!$E$4*'Spending_RR£'!G48</f>
        <v>0</v>
      </c>
      <c r="H50" s="41">
        <f>Spending_determinants!$E$4*'Spending_RR£'!H48</f>
        <v>0</v>
      </c>
      <c r="I50" s="41">
        <f>Spending_determinants!$E$4*'Spending_RR£'!I48</f>
        <v>0</v>
      </c>
      <c r="J50" s="92" t="str">
        <f>J49</f>
        <v>Unfunded public sector pensions</v>
      </c>
    </row>
    <row r="51" spans="1:10" x14ac:dyDescent="0.3">
      <c r="A51" s="31"/>
      <c r="B51" s="31"/>
      <c r="C51" s="34" t="s">
        <v>7</v>
      </c>
      <c r="D51" s="41">
        <f>Spending_determinants!$F$4*'Spending_RR£'!D49</f>
        <v>0</v>
      </c>
      <c r="E51" s="41">
        <f>Spending_determinants!$F$4*'Spending_RR£'!E49</f>
        <v>0</v>
      </c>
      <c r="F51" s="41">
        <f>Spending_determinants!$F$4*'Spending_RR£'!F49</f>
        <v>0</v>
      </c>
      <c r="G51" s="41">
        <f>Spending_determinants!$F$4*'Spending_RR£'!G49</f>
        <v>0</v>
      </c>
      <c r="H51" s="41">
        <f>Spending_determinants!$F$4*'Spending_RR£'!H49</f>
        <v>0</v>
      </c>
      <c r="I51" s="41">
        <f>Spending_determinants!$F$4*'Spending_RR£'!I49</f>
        <v>0</v>
      </c>
      <c r="J51" s="92" t="str">
        <f>J50</f>
        <v>Unfunded public sector pensions</v>
      </c>
    </row>
    <row r="52" spans="1:10" x14ac:dyDescent="0.3">
      <c r="A52" s="31"/>
      <c r="B52" s="31"/>
      <c r="C52" s="34" t="s">
        <v>288</v>
      </c>
      <c r="D52" s="41">
        <f>Spending_determinants!$G$4*'Spending_RR£'!D50</f>
        <v>0</v>
      </c>
      <c r="E52" s="41">
        <f>Spending_determinants!$G$4*'Spending_RR£'!E50</f>
        <v>0</v>
      </c>
      <c r="F52" s="41">
        <f>Spending_determinants!$G$4*'Spending_RR£'!F50</f>
        <v>0</v>
      </c>
      <c r="G52" s="41">
        <f>Spending_determinants!$G$4*'Spending_RR£'!G50</f>
        <v>0</v>
      </c>
      <c r="H52" s="41">
        <f>Spending_determinants!$G$4*'Spending_RR£'!H50</f>
        <v>0</v>
      </c>
      <c r="I52" s="41">
        <f>Spending_determinants!$G$4*'Spending_RR£'!I50</f>
        <v>0</v>
      </c>
      <c r="J52" s="92"/>
    </row>
    <row r="53" spans="1:10" x14ac:dyDescent="0.3">
      <c r="A53" s="31" t="s">
        <v>74</v>
      </c>
      <c r="B53" s="91" t="s">
        <v>70</v>
      </c>
      <c r="C53" s="63" t="s">
        <v>3</v>
      </c>
      <c r="D53" s="62"/>
      <c r="E53" s="62"/>
      <c r="F53" s="62"/>
      <c r="G53" s="62"/>
      <c r="H53" s="62"/>
      <c r="I53" s="62"/>
      <c r="J53" s="92" t="str">
        <f>B53</f>
        <v>Additional pensions</v>
      </c>
    </row>
    <row r="54" spans="1:10" x14ac:dyDescent="0.3">
      <c r="A54" s="31"/>
      <c r="B54" s="31"/>
      <c r="C54" s="34" t="s">
        <v>4</v>
      </c>
      <c r="D54" s="41">
        <f>Spending_determinants!$C$5*'Spending_RR£'!D52</f>
        <v>0</v>
      </c>
      <c r="E54" s="41">
        <f>Spending_determinants!$C$5*'Spending_RR£'!E52</f>
        <v>0</v>
      </c>
      <c r="F54" s="41">
        <f>Spending_determinants!$C$5*'Spending_RR£'!F52</f>
        <v>0</v>
      </c>
      <c r="G54" s="41">
        <f>Spending_determinants!$C$5*'Spending_RR£'!G52</f>
        <v>0</v>
      </c>
      <c r="H54" s="41">
        <f>Spending_determinants!$C$5*'Spending_RR£'!H52</f>
        <v>0</v>
      </c>
      <c r="I54" s="41">
        <f>Spending_determinants!$C$5*'Spending_RR£'!I52</f>
        <v>0</v>
      </c>
      <c r="J54" s="92" t="str">
        <f>J53</f>
        <v>Additional pensions</v>
      </c>
    </row>
    <row r="55" spans="1:10" x14ac:dyDescent="0.3">
      <c r="A55" s="31"/>
      <c r="B55" s="31"/>
      <c r="C55" s="34" t="s">
        <v>5</v>
      </c>
      <c r="D55" s="41">
        <f>Spending_determinants!$D$5*'Spending_RR£'!D53</f>
        <v>0</v>
      </c>
      <c r="E55" s="41">
        <f>Spending_determinants!$D$5*'Spending_RR£'!E53</f>
        <v>0</v>
      </c>
      <c r="F55" s="41">
        <f>Spending_determinants!$D$5*'Spending_RR£'!F53</f>
        <v>0</v>
      </c>
      <c r="G55" s="41">
        <f>Spending_determinants!$D$5*'Spending_RR£'!G53</f>
        <v>0</v>
      </c>
      <c r="H55" s="41">
        <f>Spending_determinants!$D$5*'Spending_RR£'!H53</f>
        <v>0</v>
      </c>
      <c r="I55" s="41">
        <f>Spending_determinants!$D$5*'Spending_RR£'!I53</f>
        <v>0</v>
      </c>
      <c r="J55" s="92" t="str">
        <f>J54</f>
        <v>Additional pensions</v>
      </c>
    </row>
    <row r="56" spans="1:10" x14ac:dyDescent="0.3">
      <c r="A56" s="31"/>
      <c r="B56" s="31"/>
      <c r="C56" s="34" t="s">
        <v>6</v>
      </c>
      <c r="D56" s="41">
        <f>Spending_determinants!$E$5*'Spending_RR£'!D54</f>
        <v>0</v>
      </c>
      <c r="E56" s="41">
        <f>Spending_determinants!$E$5*'Spending_RR£'!E54</f>
        <v>0</v>
      </c>
      <c r="F56" s="41">
        <f>Spending_determinants!$E$5*'Spending_RR£'!F54</f>
        <v>0</v>
      </c>
      <c r="G56" s="41">
        <f>Spending_determinants!$E$5*'Spending_RR£'!G54</f>
        <v>0</v>
      </c>
      <c r="H56" s="41">
        <f>Spending_determinants!$E$5*'Spending_RR£'!H54</f>
        <v>0</v>
      </c>
      <c r="I56" s="41">
        <f>Spending_determinants!$E$5*'Spending_RR£'!I54</f>
        <v>0</v>
      </c>
      <c r="J56" s="92" t="str">
        <f>J55</f>
        <v>Additional pensions</v>
      </c>
    </row>
    <row r="57" spans="1:10" x14ac:dyDescent="0.3">
      <c r="A57" s="31"/>
      <c r="B57" s="31"/>
      <c r="C57" s="34" t="s">
        <v>7</v>
      </c>
      <c r="D57" s="41">
        <f>Spending_determinants!$F$5*'Spending_RR£'!D55</f>
        <v>0</v>
      </c>
      <c r="E57" s="41">
        <f>Spending_determinants!$F$5*'Spending_RR£'!E55</f>
        <v>0</v>
      </c>
      <c r="F57" s="41">
        <f>Spending_determinants!$F$5*'Spending_RR£'!F55</f>
        <v>0</v>
      </c>
      <c r="G57" s="41">
        <f>Spending_determinants!$F$5*'Spending_RR£'!G55</f>
        <v>0</v>
      </c>
      <c r="H57" s="41">
        <f>Spending_determinants!$F$5*'Spending_RR£'!H55</f>
        <v>0</v>
      </c>
      <c r="I57" s="41">
        <f>Spending_determinants!$F$5*'Spending_RR£'!I55</f>
        <v>0</v>
      </c>
      <c r="J57" s="92" t="str">
        <f>J56</f>
        <v>Additional pensions</v>
      </c>
    </row>
    <row r="58" spans="1:10" x14ac:dyDescent="0.3">
      <c r="A58" s="31"/>
      <c r="B58" s="31"/>
      <c r="C58" s="34" t="s">
        <v>288</v>
      </c>
      <c r="D58" s="41">
        <f>Spending_determinants!$G$5*'Spending_RR£'!D56</f>
        <v>0</v>
      </c>
      <c r="E58" s="41">
        <f>Spending_determinants!$G$5*'Spending_RR£'!E56</f>
        <v>0</v>
      </c>
      <c r="F58" s="41">
        <f>Spending_determinants!$G$5*'Spending_RR£'!F56</f>
        <v>0</v>
      </c>
      <c r="G58" s="41">
        <f>Spending_determinants!$G$5*'Spending_RR£'!G56</f>
        <v>0</v>
      </c>
      <c r="H58" s="41">
        <f>Spending_determinants!$G$5*'Spending_RR£'!H56</f>
        <v>0</v>
      </c>
      <c r="I58" s="41">
        <f>Spending_determinants!$G$5*'Spending_RR£'!I56</f>
        <v>0</v>
      </c>
      <c r="J58" s="92"/>
    </row>
    <row r="59" spans="1:10" x14ac:dyDescent="0.3">
      <c r="A59" s="31" t="s">
        <v>139</v>
      </c>
      <c r="B59" s="91" t="s">
        <v>69</v>
      </c>
      <c r="C59" s="63" t="s">
        <v>3</v>
      </c>
      <c r="D59" s="62"/>
      <c r="E59" s="62"/>
      <c r="F59" s="62"/>
      <c r="G59" s="62"/>
      <c r="H59" s="62"/>
      <c r="I59" s="62"/>
      <c r="J59" s="92" t="str">
        <f>B59</f>
        <v>State pensions</v>
      </c>
    </row>
    <row r="60" spans="1:10" x14ac:dyDescent="0.3">
      <c r="A60" s="31"/>
      <c r="B60" s="31"/>
      <c r="C60" s="34" t="s">
        <v>4</v>
      </c>
      <c r="D60" s="41">
        <f>Spending_determinants!$C$6*'Spending_RR£'!D58</f>
        <v>0</v>
      </c>
      <c r="E60" s="41">
        <f>Spending_determinants!$C$6*'Spending_RR£'!E58</f>
        <v>0</v>
      </c>
      <c r="F60" s="41">
        <f>Spending_determinants!$C$6*'Spending_RR£'!F58</f>
        <v>0</v>
      </c>
      <c r="G60" s="41">
        <f>Spending_determinants!$C$6*'Spending_RR£'!G58</f>
        <v>0</v>
      </c>
      <c r="H60" s="41">
        <f>Spending_determinants!$C$6*'Spending_RR£'!H58</f>
        <v>0</v>
      </c>
      <c r="I60" s="41">
        <f>Spending_determinants!$C$6*'Spending_RR£'!I58</f>
        <v>0</v>
      </c>
      <c r="J60" s="92" t="str">
        <f>J59</f>
        <v>State pensions</v>
      </c>
    </row>
    <row r="61" spans="1:10" x14ac:dyDescent="0.3">
      <c r="A61" s="31"/>
      <c r="B61" s="31"/>
      <c r="C61" s="34" t="s">
        <v>5</v>
      </c>
      <c r="D61" s="41">
        <f>Spending_determinants!$D$6*'Spending_RR£'!D59</f>
        <v>0</v>
      </c>
      <c r="E61" s="41">
        <f>Spending_determinants!$D$6*'Spending_RR£'!E59</f>
        <v>0</v>
      </c>
      <c r="F61" s="41">
        <f>Spending_determinants!$D$6*'Spending_RR£'!F59</f>
        <v>0</v>
      </c>
      <c r="G61" s="41">
        <f>Spending_determinants!$D$6*'Spending_RR£'!G59</f>
        <v>0</v>
      </c>
      <c r="H61" s="41">
        <f>Spending_determinants!$D$6*'Spending_RR£'!H59</f>
        <v>0</v>
      </c>
      <c r="I61" s="41">
        <f>Spending_determinants!$D$6*'Spending_RR£'!I59</f>
        <v>0</v>
      </c>
      <c r="J61" s="92" t="str">
        <f>J60</f>
        <v>State pensions</v>
      </c>
    </row>
    <row r="62" spans="1:10" x14ac:dyDescent="0.3">
      <c r="A62" s="31"/>
      <c r="B62" s="31"/>
      <c r="C62" s="34" t="s">
        <v>6</v>
      </c>
      <c r="D62" s="41">
        <f>Spending_determinants!$E$6*'Spending_RR£'!D60</f>
        <v>0</v>
      </c>
      <c r="E62" s="41">
        <f>Spending_determinants!$E$6*'Spending_RR£'!E60</f>
        <v>0</v>
      </c>
      <c r="F62" s="41">
        <f>Spending_determinants!$E$6*'Spending_RR£'!F60</f>
        <v>0</v>
      </c>
      <c r="G62" s="41">
        <f>Spending_determinants!$E$6*'Spending_RR£'!G60</f>
        <v>0</v>
      </c>
      <c r="H62" s="41">
        <f>Spending_determinants!$E$6*'Spending_RR£'!H60</f>
        <v>0</v>
      </c>
      <c r="I62" s="41">
        <f>Spending_determinants!$E$6*'Spending_RR£'!I60</f>
        <v>0</v>
      </c>
      <c r="J62" s="92" t="str">
        <f>J61</f>
        <v>State pensions</v>
      </c>
    </row>
    <row r="63" spans="1:10" x14ac:dyDescent="0.3">
      <c r="A63" s="31"/>
      <c r="B63" s="31"/>
      <c r="C63" s="34" t="s">
        <v>7</v>
      </c>
      <c r="D63" s="41">
        <f>Spending_determinants!$F$6*'Spending_RR£'!D61</f>
        <v>0</v>
      </c>
      <c r="E63" s="41">
        <f>Spending_determinants!$F$6*'Spending_RR£'!E61</f>
        <v>0</v>
      </c>
      <c r="F63" s="41">
        <f>Spending_determinants!$F$6*'Spending_RR£'!F61</f>
        <v>0</v>
      </c>
      <c r="G63" s="41">
        <f>Spending_determinants!$F$6*'Spending_RR£'!G61</f>
        <v>0</v>
      </c>
      <c r="H63" s="41">
        <f>Spending_determinants!$F$6*'Spending_RR£'!H61</f>
        <v>0</v>
      </c>
      <c r="I63" s="41">
        <f>Spending_determinants!$F$6*'Spending_RR£'!I61</f>
        <v>0</v>
      </c>
      <c r="J63" s="92" t="str">
        <f>J62</f>
        <v>State pensions</v>
      </c>
    </row>
    <row r="64" spans="1:10" x14ac:dyDescent="0.3">
      <c r="A64" s="31"/>
      <c r="B64" s="31"/>
      <c r="C64" s="34" t="s">
        <v>288</v>
      </c>
      <c r="D64" s="41">
        <f>Spending_determinants!$G$6*'Spending_RR£'!D62</f>
        <v>0</v>
      </c>
      <c r="E64" s="41">
        <f>Spending_determinants!$G$6*'Spending_RR£'!E62</f>
        <v>0</v>
      </c>
      <c r="F64" s="41">
        <f>Spending_determinants!$G$6*'Spending_RR£'!F62</f>
        <v>0</v>
      </c>
      <c r="G64" s="41">
        <f>Spending_determinants!$G$6*'Spending_RR£'!G62</f>
        <v>0</v>
      </c>
      <c r="H64" s="41">
        <f>Spending_determinants!$G$6*'Spending_RR£'!H62</f>
        <v>0</v>
      </c>
      <c r="I64" s="41">
        <f>Spending_determinants!$G$6*'Spending_RR£'!I62</f>
        <v>0</v>
      </c>
      <c r="J64" s="92"/>
    </row>
    <row r="65" spans="1:10" x14ac:dyDescent="0.3">
      <c r="A65" s="31"/>
      <c r="B65" s="91" t="s">
        <v>71</v>
      </c>
      <c r="C65" s="63" t="s">
        <v>3</v>
      </c>
      <c r="D65" s="62"/>
      <c r="E65" s="62"/>
      <c r="F65" s="62"/>
      <c r="G65" s="62"/>
      <c r="H65" s="62"/>
      <c r="I65" s="62"/>
      <c r="J65" s="92" t="str">
        <f>B65</f>
        <v>Working age benefits</v>
      </c>
    </row>
    <row r="66" spans="1:10" x14ac:dyDescent="0.3">
      <c r="A66" s="31"/>
      <c r="B66" s="31"/>
      <c r="C66" s="34" t="s">
        <v>4</v>
      </c>
      <c r="D66" s="41">
        <f>Spending_determinants!$C$6*'Spending_RR£'!D64</f>
        <v>0</v>
      </c>
      <c r="E66" s="41">
        <f>Spending_determinants!$C$6*'Spending_RR£'!E64</f>
        <v>0</v>
      </c>
      <c r="F66" s="41">
        <f>Spending_determinants!$C$6*'Spending_RR£'!F64</f>
        <v>0</v>
      </c>
      <c r="G66" s="41">
        <f>Spending_determinants!$C$6*'Spending_RR£'!G64</f>
        <v>0</v>
      </c>
      <c r="H66" s="41">
        <f>Spending_determinants!$C$6*'Spending_RR£'!H64</f>
        <v>0</v>
      </c>
      <c r="I66" s="41">
        <f>Spending_determinants!$C$6*'Spending_RR£'!I64</f>
        <v>0</v>
      </c>
      <c r="J66" s="92" t="str">
        <f>J65</f>
        <v>Working age benefits</v>
      </c>
    </row>
    <row r="67" spans="1:10" x14ac:dyDescent="0.3">
      <c r="A67" s="31"/>
      <c r="B67" s="31"/>
      <c r="C67" s="34" t="s">
        <v>5</v>
      </c>
      <c r="D67" s="41">
        <f>Spending_determinants!$D$6*'Spending_RR£'!D65</f>
        <v>0</v>
      </c>
      <c r="E67" s="41">
        <f>Spending_determinants!$D$6*'Spending_RR£'!E65</f>
        <v>0</v>
      </c>
      <c r="F67" s="41">
        <f>Spending_determinants!$D$6*'Spending_RR£'!F65</f>
        <v>0</v>
      </c>
      <c r="G67" s="41">
        <f>Spending_determinants!$D$6*'Spending_RR£'!G65</f>
        <v>0</v>
      </c>
      <c r="H67" s="41">
        <f>Spending_determinants!$D$6*'Spending_RR£'!H65</f>
        <v>0</v>
      </c>
      <c r="I67" s="41">
        <f>Spending_determinants!$D$6*'Spending_RR£'!I65</f>
        <v>0</v>
      </c>
      <c r="J67" s="92" t="str">
        <f>J66</f>
        <v>Working age benefits</v>
      </c>
    </row>
    <row r="68" spans="1:10" x14ac:dyDescent="0.3">
      <c r="A68" s="31"/>
      <c r="B68" s="31"/>
      <c r="C68" s="34" t="s">
        <v>6</v>
      </c>
      <c r="D68" s="41">
        <f>Spending_determinants!$DE$6*'Spending_RR£'!D66</f>
        <v>0</v>
      </c>
      <c r="E68" s="41">
        <f>Spending_determinants!$DE$6*'Spending_RR£'!E66</f>
        <v>0</v>
      </c>
      <c r="F68" s="41">
        <f>Spending_determinants!$DE$6*'Spending_RR£'!F66</f>
        <v>0</v>
      </c>
      <c r="G68" s="41">
        <f>Spending_determinants!$DE$6*'Spending_RR£'!G66</f>
        <v>0</v>
      </c>
      <c r="H68" s="41">
        <f>Spending_determinants!$DE$6*'Spending_RR£'!H66</f>
        <v>0</v>
      </c>
      <c r="I68" s="41">
        <f>Spending_determinants!$DE$6*'Spending_RR£'!I66</f>
        <v>0</v>
      </c>
      <c r="J68" s="92" t="str">
        <f>J67</f>
        <v>Working age benefits</v>
      </c>
    </row>
    <row r="69" spans="1:10" x14ac:dyDescent="0.3">
      <c r="A69" s="31"/>
      <c r="B69" s="31"/>
      <c r="C69" s="34" t="s">
        <v>7</v>
      </c>
      <c r="D69" s="41">
        <f>Spending_determinants!$F$6*'Spending_RR£'!D67</f>
        <v>0</v>
      </c>
      <c r="E69" s="41">
        <f>Spending_determinants!$F$6*'Spending_RR£'!E67</f>
        <v>0</v>
      </c>
      <c r="F69" s="41">
        <f>Spending_determinants!$F$6*'Spending_RR£'!F67</f>
        <v>0</v>
      </c>
      <c r="G69" s="41">
        <f>Spending_determinants!$F$6*'Spending_RR£'!G67</f>
        <v>0</v>
      </c>
      <c r="H69" s="41">
        <f>Spending_determinants!$F$6*'Spending_RR£'!H67</f>
        <v>0</v>
      </c>
      <c r="I69" s="41">
        <f>Spending_determinants!$F$6*'Spending_RR£'!I67</f>
        <v>0</v>
      </c>
      <c r="J69" s="92" t="str">
        <f>J68</f>
        <v>Working age benefits</v>
      </c>
    </row>
    <row r="70" spans="1:10" x14ac:dyDescent="0.3">
      <c r="A70" s="31"/>
      <c r="B70" s="31"/>
      <c r="C70" s="34" t="s">
        <v>288</v>
      </c>
      <c r="D70" s="41">
        <f>Spending_determinants!$G$6*'Spending_RR£'!D68</f>
        <v>0</v>
      </c>
      <c r="E70" s="41">
        <f>Spending_determinants!$G$6*'Spending_RR£'!E68</f>
        <v>0</v>
      </c>
      <c r="F70" s="41">
        <f>Spending_determinants!$G$6*'Spending_RR£'!F68</f>
        <v>0</v>
      </c>
      <c r="G70" s="41">
        <f>Spending_determinants!$G$6*'Spending_RR£'!G68</f>
        <v>0</v>
      </c>
      <c r="H70" s="41">
        <f>Spending_determinants!$G$6*'Spending_RR£'!H68</f>
        <v>0</v>
      </c>
      <c r="I70" s="41">
        <f>Spending_determinants!$G$6*'Spending_RR£'!I68</f>
        <v>0</v>
      </c>
      <c r="J70" s="92"/>
    </row>
    <row r="71" spans="1:10" x14ac:dyDescent="0.3">
      <c r="A71" s="31"/>
      <c r="B71" s="91" t="s">
        <v>72</v>
      </c>
      <c r="C71" s="63" t="s">
        <v>3</v>
      </c>
      <c r="D71" s="62"/>
      <c r="E71" s="62"/>
      <c r="F71" s="62"/>
      <c r="G71" s="62"/>
      <c r="H71" s="62"/>
      <c r="I71" s="62"/>
      <c r="J71" s="92" t="str">
        <f>B71</f>
        <v>Other benefits</v>
      </c>
    </row>
    <row r="72" spans="1:10" x14ac:dyDescent="0.3">
      <c r="A72" s="31"/>
      <c r="B72" s="31"/>
      <c r="C72" s="34" t="s">
        <v>4</v>
      </c>
      <c r="D72" s="41">
        <f>Spending_determinants!$C$6*'Spending_RR£'!D70</f>
        <v>0</v>
      </c>
      <c r="E72" s="41">
        <f>Spending_determinants!$C$6*'Spending_RR£'!E70</f>
        <v>0</v>
      </c>
      <c r="F72" s="41">
        <f>Spending_determinants!$C$6*'Spending_RR£'!F70</f>
        <v>0</v>
      </c>
      <c r="G72" s="41">
        <f>Spending_determinants!$C$6*'Spending_RR£'!G70</f>
        <v>0</v>
      </c>
      <c r="H72" s="41">
        <f>Spending_determinants!$C$6*'Spending_RR£'!H70</f>
        <v>0</v>
      </c>
      <c r="I72" s="41">
        <f>Spending_determinants!$C$6*'Spending_RR£'!I70</f>
        <v>0</v>
      </c>
      <c r="J72" s="92" t="str">
        <f>J71</f>
        <v>Other benefits</v>
      </c>
    </row>
    <row r="73" spans="1:10" x14ac:dyDescent="0.3">
      <c r="A73" s="31"/>
      <c r="B73" s="31"/>
      <c r="C73" s="34" t="s">
        <v>5</v>
      </c>
      <c r="D73" s="41">
        <f>Spending_determinants!$D$6*'Spending_RR£'!D71</f>
        <v>0</v>
      </c>
      <c r="E73" s="41">
        <f>Spending_determinants!$D$6*'Spending_RR£'!E71</f>
        <v>0</v>
      </c>
      <c r="F73" s="41">
        <f>Spending_determinants!$D$6*'Spending_RR£'!F71</f>
        <v>0</v>
      </c>
      <c r="G73" s="41">
        <f>Spending_determinants!$D$6*'Spending_RR£'!G71</f>
        <v>0</v>
      </c>
      <c r="H73" s="41">
        <f>Spending_determinants!$D$6*'Spending_RR£'!H71</f>
        <v>0</v>
      </c>
      <c r="I73" s="41">
        <f>Spending_determinants!$D$6*'Spending_RR£'!I71</f>
        <v>0</v>
      </c>
      <c r="J73" s="92" t="str">
        <f>J72</f>
        <v>Other benefits</v>
      </c>
    </row>
    <row r="74" spans="1:10" x14ac:dyDescent="0.3">
      <c r="A74" s="31"/>
      <c r="B74" s="31"/>
      <c r="C74" s="34" t="s">
        <v>6</v>
      </c>
      <c r="D74" s="41">
        <f>Spending_determinants!$DE$6*'Spending_RR£'!D72</f>
        <v>0</v>
      </c>
      <c r="E74" s="41">
        <f>Spending_determinants!$DE$6*'Spending_RR£'!E72</f>
        <v>0</v>
      </c>
      <c r="F74" s="41">
        <f>Spending_determinants!$DE$6*'Spending_RR£'!F72</f>
        <v>0</v>
      </c>
      <c r="G74" s="41">
        <f>Spending_determinants!$DE$6*'Spending_RR£'!G72</f>
        <v>0</v>
      </c>
      <c r="H74" s="41">
        <f>Spending_determinants!$DE$6*'Spending_RR£'!H72</f>
        <v>0</v>
      </c>
      <c r="I74" s="41">
        <f>Spending_determinants!$DE$6*'Spending_RR£'!I72</f>
        <v>0</v>
      </c>
      <c r="J74" s="92" t="str">
        <f>J73</f>
        <v>Other benefits</v>
      </c>
    </row>
    <row r="75" spans="1:10" x14ac:dyDescent="0.3">
      <c r="A75" s="31"/>
      <c r="B75" s="31"/>
      <c r="C75" s="34" t="s">
        <v>7</v>
      </c>
      <c r="D75" s="41">
        <f>Spending_determinants!$F$6*'Spending_RR£'!D73</f>
        <v>0</v>
      </c>
      <c r="E75" s="41">
        <f>Spending_determinants!$F$6*'Spending_RR£'!E73</f>
        <v>0</v>
      </c>
      <c r="F75" s="41">
        <f>Spending_determinants!$F$6*'Spending_RR£'!F73</f>
        <v>0</v>
      </c>
      <c r="G75" s="41">
        <f>Spending_determinants!$F$6*'Spending_RR£'!G73</f>
        <v>0</v>
      </c>
      <c r="H75" s="41">
        <f>Spending_determinants!$F$6*'Spending_RR£'!H73</f>
        <v>0</v>
      </c>
      <c r="I75" s="41">
        <f>Spending_determinants!$F$6*'Spending_RR£'!I73</f>
        <v>0</v>
      </c>
      <c r="J75" s="92" t="str">
        <f>J74</f>
        <v>Other benefits</v>
      </c>
    </row>
    <row r="76" spans="1:10" x14ac:dyDescent="0.3">
      <c r="A76" s="31"/>
      <c r="B76" s="31"/>
      <c r="C76" s="34" t="s">
        <v>288</v>
      </c>
      <c r="D76" s="41">
        <f>Spending_determinants!$G$6*'Spending_RR£'!D74</f>
        <v>0</v>
      </c>
      <c r="E76" s="41">
        <f>Spending_determinants!$G$6*'Spending_RR£'!E74</f>
        <v>0</v>
      </c>
      <c r="F76" s="41">
        <f>Spending_determinants!$G$6*'Spending_RR£'!F74</f>
        <v>0</v>
      </c>
      <c r="G76" s="41">
        <f>Spending_determinants!$G$6*'Spending_RR£'!G74</f>
        <v>0</v>
      </c>
      <c r="H76" s="41">
        <f>Spending_determinants!$G$6*'Spending_RR£'!H74</f>
        <v>0</v>
      </c>
      <c r="I76" s="41">
        <f>Spending_determinants!$G$6*'Spending_RR£'!I74</f>
        <v>0</v>
      </c>
      <c r="J76" s="92"/>
    </row>
    <row r="77" spans="1:10" x14ac:dyDescent="0.3">
      <c r="A77" s="31"/>
      <c r="B77" s="91" t="s">
        <v>73</v>
      </c>
      <c r="C77" s="63" t="s">
        <v>3</v>
      </c>
      <c r="D77" s="62"/>
      <c r="E77" s="62"/>
      <c r="F77" s="62"/>
      <c r="G77" s="62"/>
      <c r="H77" s="62"/>
      <c r="I77" s="62"/>
      <c r="J77" s="92" t="str">
        <f>B77</f>
        <v>Universal credit</v>
      </c>
    </row>
    <row r="78" spans="1:10" x14ac:dyDescent="0.3">
      <c r="A78" s="31"/>
      <c r="B78" s="31"/>
      <c r="C78" s="34" t="s">
        <v>4</v>
      </c>
      <c r="D78" s="41">
        <f>Spending_determinants!$C$6*'Spending_RR£'!D76</f>
        <v>0</v>
      </c>
      <c r="E78" s="41">
        <f>Spending_determinants!$C$6*'Spending_RR£'!E76</f>
        <v>0</v>
      </c>
      <c r="F78" s="41">
        <f>Spending_determinants!$C$6*'Spending_RR£'!F76</f>
        <v>0</v>
      </c>
      <c r="G78" s="41">
        <f>Spending_determinants!$C$6*'Spending_RR£'!G76</f>
        <v>0</v>
      </c>
      <c r="H78" s="41">
        <f>Spending_determinants!$C$6*'Spending_RR£'!H76</f>
        <v>0</v>
      </c>
      <c r="I78" s="41">
        <f>Spending_determinants!$C$6*'Spending_RR£'!I76</f>
        <v>0</v>
      </c>
      <c r="J78" s="92" t="str">
        <f>J77</f>
        <v>Universal credit</v>
      </c>
    </row>
    <row r="79" spans="1:10" x14ac:dyDescent="0.3">
      <c r="A79" s="31"/>
      <c r="B79" s="31"/>
      <c r="C79" s="34" t="s">
        <v>5</v>
      </c>
      <c r="D79" s="41">
        <f>Spending_determinants!$CD$6*'Spending_RR£'!D77</f>
        <v>0</v>
      </c>
      <c r="E79" s="41">
        <f>Spending_determinants!$CD$6*'Spending_RR£'!E77</f>
        <v>0</v>
      </c>
      <c r="F79" s="41">
        <f>Spending_determinants!$CD$6*'Spending_RR£'!F77</f>
        <v>0</v>
      </c>
      <c r="G79" s="41">
        <f>Spending_determinants!$CD$6*'Spending_RR£'!G77</f>
        <v>0</v>
      </c>
      <c r="H79" s="41">
        <f>Spending_determinants!$CD$6*'Spending_RR£'!H77</f>
        <v>0</v>
      </c>
      <c r="I79" s="41">
        <f>Spending_determinants!$CD$6*'Spending_RR£'!I77</f>
        <v>0</v>
      </c>
      <c r="J79" s="92" t="str">
        <f>J78</f>
        <v>Universal credit</v>
      </c>
    </row>
    <row r="80" spans="1:10" x14ac:dyDescent="0.3">
      <c r="A80" s="31"/>
      <c r="B80" s="31"/>
      <c r="C80" s="34" t="s">
        <v>6</v>
      </c>
      <c r="D80" s="41">
        <f>Spending_determinants!$E$6*'Spending_RR£'!D78</f>
        <v>0</v>
      </c>
      <c r="E80" s="41">
        <f>Spending_determinants!$E$6*'Spending_RR£'!E78</f>
        <v>0</v>
      </c>
      <c r="F80" s="41">
        <f>Spending_determinants!$E$6*'Spending_RR£'!F78</f>
        <v>0</v>
      </c>
      <c r="G80" s="41">
        <f>Spending_determinants!$E$6*'Spending_RR£'!G78</f>
        <v>0</v>
      </c>
      <c r="H80" s="41">
        <f>Spending_determinants!$E$6*'Spending_RR£'!H78</f>
        <v>0</v>
      </c>
      <c r="I80" s="41">
        <f>Spending_determinants!$E$6*'Spending_RR£'!I78</f>
        <v>0</v>
      </c>
      <c r="J80" s="92" t="str">
        <f>J79</f>
        <v>Universal credit</v>
      </c>
    </row>
    <row r="81" spans="1:10" x14ac:dyDescent="0.3">
      <c r="A81" s="31"/>
      <c r="B81" s="31"/>
      <c r="C81" s="34" t="s">
        <v>7</v>
      </c>
      <c r="D81" s="41">
        <f>Spending_determinants!$F$6*'Spending_RR£'!D79</f>
        <v>0</v>
      </c>
      <c r="E81" s="41">
        <f>Spending_determinants!$F$6*'Spending_RR£'!E79</f>
        <v>0</v>
      </c>
      <c r="F81" s="41">
        <f>Spending_determinants!$F$6*'Spending_RR£'!F79</f>
        <v>0</v>
      </c>
      <c r="G81" s="41">
        <f>Spending_determinants!$F$6*'Spending_RR£'!G79</f>
        <v>0</v>
      </c>
      <c r="H81" s="41">
        <f>Spending_determinants!$F$6*'Spending_RR£'!H79</f>
        <v>0</v>
      </c>
      <c r="I81" s="41">
        <f>Spending_determinants!$F$6*'Spending_RR£'!I79</f>
        <v>0</v>
      </c>
      <c r="J81" s="92" t="str">
        <f>J80</f>
        <v>Universal credit</v>
      </c>
    </row>
    <row r="82" spans="1:10" x14ac:dyDescent="0.3">
      <c r="A82" s="31"/>
      <c r="B82" s="31"/>
      <c r="C82" s="34" t="s">
        <v>288</v>
      </c>
      <c r="D82" s="41">
        <f>Spending_determinants!$G$6*'Spending_RR£'!D80</f>
        <v>0</v>
      </c>
      <c r="E82" s="41">
        <f>Spending_determinants!$G$6*'Spending_RR£'!E80</f>
        <v>0</v>
      </c>
      <c r="F82" s="41">
        <f>Spending_determinants!$G$6*'Spending_RR£'!F80</f>
        <v>0</v>
      </c>
      <c r="G82" s="41">
        <f>Spending_determinants!$G$6*'Spending_RR£'!G80</f>
        <v>0</v>
      </c>
      <c r="H82" s="41">
        <f>Spending_determinants!$G$6*'Spending_RR£'!H80</f>
        <v>0</v>
      </c>
      <c r="I82" s="41">
        <f>Spending_determinants!$G$6*'Spending_RR£'!I80</f>
        <v>0</v>
      </c>
      <c r="J82" s="92"/>
    </row>
    <row r="83" spans="1:10" x14ac:dyDescent="0.3">
      <c r="A83" s="31" t="s">
        <v>141</v>
      </c>
      <c r="B83" s="91" t="s">
        <v>76</v>
      </c>
      <c r="C83" s="63" t="s">
        <v>3</v>
      </c>
      <c r="D83" s="62"/>
      <c r="E83" s="62"/>
      <c r="F83" s="62"/>
      <c r="G83" s="62"/>
      <c r="H83" s="62"/>
      <c r="I83" s="62"/>
      <c r="J83" s="92" t="str">
        <f>B83</f>
        <v>Unfunded public sector pensions</v>
      </c>
    </row>
    <row r="84" spans="1:10" x14ac:dyDescent="0.3">
      <c r="A84" s="31"/>
      <c r="B84" s="31"/>
      <c r="C84" s="34" t="s">
        <v>4</v>
      </c>
      <c r="D84" s="41">
        <f>Spending_determinants!$C$7*'Spending_RR£'!D82</f>
        <v>0</v>
      </c>
      <c r="E84" s="41">
        <f>Spending_determinants!$C$7*'Spending_RR£'!E82</f>
        <v>6.316819759898607E-12</v>
      </c>
      <c r="F84" s="41">
        <f>Spending_determinants!$C$7*'Spending_RR£'!F82</f>
        <v>6.3336405274463167E-12</v>
      </c>
      <c r="G84" s="41">
        <f>Spending_determinants!$C$7*'Spending_RR£'!G82</f>
        <v>6.5864306692323889E-12</v>
      </c>
      <c r="H84" s="41">
        <f>Spending_determinants!$C$7*'Spending_RR£'!H82</f>
        <v>6.8040912177368298E-12</v>
      </c>
      <c r="I84" s="41">
        <f>Spending_determinants!$C$7*'Spending_RR£'!I82</f>
        <v>7.0570978881424009E-12</v>
      </c>
      <c r="J84" s="92" t="str">
        <f>J83</f>
        <v>Unfunded public sector pensions</v>
      </c>
    </row>
    <row r="85" spans="1:10" x14ac:dyDescent="0.3">
      <c r="A85" s="31"/>
      <c r="B85" s="31"/>
      <c r="C85" s="34" t="s">
        <v>5</v>
      </c>
      <c r="D85" s="41">
        <f>Spending_determinants!$D$7*'Spending_RR£'!D83</f>
        <v>0</v>
      </c>
      <c r="E85" s="41">
        <f>Spending_determinants!$D$7*'Spending_RR£'!E83</f>
        <v>0</v>
      </c>
      <c r="F85" s="41">
        <f>Spending_determinants!$D$7*'Spending_RR£'!F83</f>
        <v>6.3811808794577851E-12</v>
      </c>
      <c r="G85" s="41">
        <f>Spending_determinants!$D$7*'Spending_RR£'!G83</f>
        <v>6.6358684658924624E-12</v>
      </c>
      <c r="H85" s="41">
        <f>Spending_determinants!$D$7*'Spending_RR£'!H83</f>
        <v>6.8551627760620179E-12</v>
      </c>
      <c r="I85" s="41">
        <f>Spending_determinants!$D$7*'Spending_RR£'!I83</f>
        <v>7.1100685163815819E-12</v>
      </c>
      <c r="J85" s="92" t="str">
        <f>J84</f>
        <v>Unfunded public sector pensions</v>
      </c>
    </row>
    <row r="86" spans="1:10" x14ac:dyDescent="0.3">
      <c r="A86" s="31"/>
      <c r="B86" s="31"/>
      <c r="C86" s="34" t="s">
        <v>6</v>
      </c>
      <c r="D86" s="41">
        <f>Spending_determinants!$E$7*'Spending_RR£'!D84</f>
        <v>0</v>
      </c>
      <c r="E86" s="41">
        <f>Spending_determinants!$E$7*'Spending_RR£'!E84</f>
        <v>0</v>
      </c>
      <c r="F86" s="41">
        <f>Spending_determinants!$E$7*'Spending_RR£'!F84</f>
        <v>0</v>
      </c>
      <c r="G86" s="41">
        <f>Spending_determinants!$E$7*'Spending_RR£'!G84</f>
        <v>-6.5903524991485984E-12</v>
      </c>
      <c r="H86" s="41">
        <f>Spending_determinants!$E$7*'Spending_RR£'!H84</f>
        <v>-6.8081426516362909E-12</v>
      </c>
      <c r="I86" s="41">
        <f>Spending_determinants!$E$7*'Spending_RR£'!I84</f>
        <v>-7.0612999725501909E-12</v>
      </c>
      <c r="J86" s="92" t="str">
        <f>J85</f>
        <v>Unfunded public sector pensions</v>
      </c>
    </row>
    <row r="87" spans="1:10" x14ac:dyDescent="0.3">
      <c r="A87" s="31"/>
      <c r="B87" s="31"/>
      <c r="C87" s="34" t="s">
        <v>7</v>
      </c>
      <c r="D87" s="41">
        <f>Spending_determinants!$F$7*'Spending_RR£'!D85</f>
        <v>0</v>
      </c>
      <c r="E87" s="41">
        <f>Spending_determinants!$F$7*'Spending_RR£'!E85</f>
        <v>0</v>
      </c>
      <c r="F87" s="41">
        <f>Spending_determinants!$F$7*'Spending_RR£'!F85</f>
        <v>0</v>
      </c>
      <c r="G87" s="41">
        <f>Spending_determinants!$F$7*'Spending_RR£'!G85</f>
        <v>0</v>
      </c>
      <c r="H87" s="41">
        <f>Spending_determinants!$F$7*'Spending_RR£'!H85</f>
        <v>-6.7614450421052848E-12</v>
      </c>
      <c r="I87" s="41">
        <f>Spending_determinants!$F$7*'Spending_RR£'!I85</f>
        <v>-7.0128659361658036E-12</v>
      </c>
      <c r="J87" s="92" t="str">
        <f>J86</f>
        <v>Unfunded public sector pensions</v>
      </c>
    </row>
    <row r="88" spans="1:10" x14ac:dyDescent="0.3">
      <c r="A88" s="31"/>
      <c r="B88" s="31"/>
      <c r="C88" s="34" t="s">
        <v>288</v>
      </c>
      <c r="D88" s="41">
        <f>Spending_determinants!$G$7*'Spending_RR£'!D86</f>
        <v>0</v>
      </c>
      <c r="E88" s="41">
        <f>Spending_determinants!$G$7*'Spending_RR£'!E86</f>
        <v>0</v>
      </c>
      <c r="F88" s="41">
        <f>Spending_determinants!$G$7*'Spending_RR£'!F86</f>
        <v>0</v>
      </c>
      <c r="G88" s="41">
        <f>Spending_determinants!$G$7*'Spending_RR£'!G86</f>
        <v>0</v>
      </c>
      <c r="H88" s="41">
        <f>Spending_determinants!$G$7*'Spending_RR£'!H86</f>
        <v>0</v>
      </c>
      <c r="I88" s="41">
        <f>Spending_determinants!$G$7*'Spending_RR£'!I86</f>
        <v>6.9647641128143701E-12</v>
      </c>
      <c r="J88" s="92"/>
    </row>
    <row r="89" spans="1:10" x14ac:dyDescent="0.3">
      <c r="A89" s="31" t="s">
        <v>77</v>
      </c>
      <c r="B89" s="91" t="s">
        <v>69</v>
      </c>
      <c r="C89" s="63" t="s">
        <v>3</v>
      </c>
      <c r="D89" s="62"/>
      <c r="E89" s="62"/>
      <c r="F89" s="62"/>
      <c r="G89" s="62"/>
      <c r="H89" s="62"/>
      <c r="I89" s="62"/>
      <c r="J89" s="92" t="str">
        <f>B89</f>
        <v>State pensions</v>
      </c>
    </row>
    <row r="90" spans="1:10" x14ac:dyDescent="0.3">
      <c r="A90" s="31"/>
      <c r="B90" s="31"/>
      <c r="C90" s="34" t="s">
        <v>4</v>
      </c>
      <c r="D90" s="41">
        <f>Spending_determinants!$C$8*'Spending_RR£'!D88</f>
        <v>0</v>
      </c>
      <c r="E90" s="41">
        <f>Spending_determinants!$C$8*'Spending_RR£'!E88</f>
        <v>0</v>
      </c>
      <c r="F90" s="41">
        <f>Spending_determinants!$C$8*'Spending_RR£'!F88</f>
        <v>0</v>
      </c>
      <c r="G90" s="41">
        <f>Spending_determinants!$C$8*'Spending_RR£'!G88</f>
        <v>0</v>
      </c>
      <c r="H90" s="41">
        <f>Spending_determinants!$C$8*'Spending_RR£'!H88</f>
        <v>0</v>
      </c>
      <c r="I90" s="41">
        <f>Spending_determinants!$C$8*'Spending_RR£'!I88</f>
        <v>0</v>
      </c>
      <c r="J90" s="92" t="str">
        <f>J89</f>
        <v>State pensions</v>
      </c>
    </row>
    <row r="91" spans="1:10" x14ac:dyDescent="0.3">
      <c r="A91" s="31"/>
      <c r="B91" s="31"/>
      <c r="C91" s="34" t="s">
        <v>5</v>
      </c>
      <c r="D91" s="41">
        <f>Spending_determinants!$D$8*'Spending_RR£'!D89</f>
        <v>0</v>
      </c>
      <c r="E91" s="41">
        <f>Spending_determinants!$D$8*'Spending_RR£'!E89</f>
        <v>0</v>
      </c>
      <c r="F91" s="41">
        <f>Spending_determinants!$D$8*'Spending_RR£'!F89</f>
        <v>0</v>
      </c>
      <c r="G91" s="41">
        <f>Spending_determinants!$D$8*'Spending_RR£'!G89</f>
        <v>0</v>
      </c>
      <c r="H91" s="41">
        <f>Spending_determinants!$D$8*'Spending_RR£'!H89</f>
        <v>0</v>
      </c>
      <c r="I91" s="41">
        <f>Spending_determinants!$D$8*'Spending_RR£'!I89</f>
        <v>0</v>
      </c>
      <c r="J91" s="92" t="str">
        <f>J90</f>
        <v>State pensions</v>
      </c>
    </row>
    <row r="92" spans="1:10" x14ac:dyDescent="0.3">
      <c r="A92" s="31"/>
      <c r="B92" s="31"/>
      <c r="C92" s="34" t="s">
        <v>6</v>
      </c>
      <c r="D92" s="41">
        <f>Spending_determinants!$E$8*'Spending_RR£'!D90</f>
        <v>0</v>
      </c>
      <c r="E92" s="41">
        <f>Spending_determinants!$E$8*'Spending_RR£'!E90</f>
        <v>0</v>
      </c>
      <c r="F92" s="41">
        <f>Spending_determinants!$E$8*'Spending_RR£'!F90</f>
        <v>0</v>
      </c>
      <c r="G92" s="41">
        <f>Spending_determinants!$E$8*'Spending_RR£'!G90</f>
        <v>0</v>
      </c>
      <c r="H92" s="41">
        <f>Spending_determinants!$E$8*'Spending_RR£'!H90</f>
        <v>0</v>
      </c>
      <c r="I92" s="41">
        <f>Spending_determinants!$E$8*'Spending_RR£'!I90</f>
        <v>0</v>
      </c>
      <c r="J92" s="92" t="str">
        <f>J91</f>
        <v>State pensions</v>
      </c>
    </row>
    <row r="93" spans="1:10" x14ac:dyDescent="0.3">
      <c r="A93" s="31"/>
      <c r="B93" s="31"/>
      <c r="C93" s="34" t="s">
        <v>7</v>
      </c>
      <c r="D93" s="41">
        <f>Spending_determinants!$F$8*'Spending_RR£'!D91</f>
        <v>0</v>
      </c>
      <c r="E93" s="41">
        <f>Spending_determinants!$F$8*'Spending_RR£'!E91</f>
        <v>0</v>
      </c>
      <c r="F93" s="41">
        <f>Spending_determinants!$F$8*'Spending_RR£'!F91</f>
        <v>0</v>
      </c>
      <c r="G93" s="41">
        <f>Spending_determinants!$F$8*'Spending_RR£'!G91</f>
        <v>0</v>
      </c>
      <c r="H93" s="41">
        <f>Spending_determinants!$F$8*'Spending_RR£'!H91</f>
        <v>0</v>
      </c>
      <c r="I93" s="41">
        <f>Spending_determinants!$F$8*'Spending_RR£'!I91</f>
        <v>0</v>
      </c>
      <c r="J93" s="92" t="str">
        <f>J92</f>
        <v>State pensions</v>
      </c>
    </row>
    <row r="94" spans="1:10" x14ac:dyDescent="0.3">
      <c r="A94" s="31"/>
      <c r="B94" s="31"/>
      <c r="C94" s="34" t="s">
        <v>288</v>
      </c>
      <c r="D94" s="41">
        <f>Spending_determinants!$G$8*'Spending_RR£'!D92</f>
        <v>0</v>
      </c>
      <c r="E94" s="41">
        <f>Spending_determinants!$G$8*'Spending_RR£'!E92</f>
        <v>0</v>
      </c>
      <c r="F94" s="41">
        <f>Spending_determinants!$G$8*'Spending_RR£'!F92</f>
        <v>0</v>
      </c>
      <c r="G94" s="41">
        <f>Spending_determinants!$G$8*'Spending_RR£'!G92</f>
        <v>0</v>
      </c>
      <c r="H94" s="41">
        <f>Spending_determinants!$G$8*'Spending_RR£'!H92</f>
        <v>0</v>
      </c>
      <c r="I94" s="41">
        <f>Spending_determinants!$G$8*'Spending_RR£'!I92</f>
        <v>0</v>
      </c>
      <c r="J94" s="92"/>
    </row>
    <row r="95" spans="1:10" x14ac:dyDescent="0.3">
      <c r="A95" s="31"/>
      <c r="B95" s="91" t="s">
        <v>72</v>
      </c>
      <c r="C95" s="63" t="s">
        <v>3</v>
      </c>
      <c r="D95" s="62"/>
      <c r="E95" s="62"/>
      <c r="F95" s="62"/>
      <c r="G95" s="62"/>
      <c r="H95" s="62"/>
      <c r="I95" s="62"/>
      <c r="J95" s="92" t="str">
        <f>B95</f>
        <v>Other benefits</v>
      </c>
    </row>
    <row r="96" spans="1:10" x14ac:dyDescent="0.3">
      <c r="A96" s="31"/>
      <c r="B96" s="31"/>
      <c r="C96" s="34" t="s">
        <v>4</v>
      </c>
      <c r="D96" s="41">
        <f>Spending_determinants!$C$8*'Spending_RR£'!D94</f>
        <v>0</v>
      </c>
      <c r="E96" s="41">
        <f>Spending_determinants!$C$8*'Spending_RR£'!E94</f>
        <v>0</v>
      </c>
      <c r="F96" s="41">
        <f>Spending_determinants!$C$8*'Spending_RR£'!F94</f>
        <v>0</v>
      </c>
      <c r="G96" s="41">
        <f>Spending_determinants!$C$8*'Spending_RR£'!G94</f>
        <v>0</v>
      </c>
      <c r="H96" s="41">
        <f>Spending_determinants!$C$8*'Spending_RR£'!H94</f>
        <v>0</v>
      </c>
      <c r="I96" s="41">
        <f>Spending_determinants!$C$8*'Spending_RR£'!I94</f>
        <v>0</v>
      </c>
      <c r="J96" s="92" t="str">
        <f>J95</f>
        <v>Other benefits</v>
      </c>
    </row>
    <row r="97" spans="1:10" x14ac:dyDescent="0.3">
      <c r="A97" s="31"/>
      <c r="B97" s="31"/>
      <c r="C97" s="34" t="s">
        <v>5</v>
      </c>
      <c r="D97" s="41">
        <f>Spending_determinants!$D$8*'Spending_RR£'!D95</f>
        <v>0</v>
      </c>
      <c r="E97" s="41">
        <f>Spending_determinants!$D$8*'Spending_RR£'!E95</f>
        <v>0</v>
      </c>
      <c r="F97" s="41">
        <f>Spending_determinants!$D$8*'Spending_RR£'!F95</f>
        <v>0</v>
      </c>
      <c r="G97" s="41">
        <f>Spending_determinants!$D$8*'Spending_RR£'!G95</f>
        <v>0</v>
      </c>
      <c r="H97" s="41">
        <f>Spending_determinants!$D$8*'Spending_RR£'!H95</f>
        <v>0</v>
      </c>
      <c r="I97" s="41">
        <f>Spending_determinants!$D$8*'Spending_RR£'!I95</f>
        <v>0</v>
      </c>
      <c r="J97" s="92" t="str">
        <f>J96</f>
        <v>Other benefits</v>
      </c>
    </row>
    <row r="98" spans="1:10" x14ac:dyDescent="0.3">
      <c r="A98" s="31"/>
      <c r="B98" s="31"/>
      <c r="C98" s="34" t="s">
        <v>6</v>
      </c>
      <c r="D98" s="41">
        <f>Spending_determinants!$E$8*'Spending_RR£'!D96</f>
        <v>0</v>
      </c>
      <c r="E98" s="41">
        <f>Spending_determinants!$E$8*'Spending_RR£'!E96</f>
        <v>0</v>
      </c>
      <c r="F98" s="41">
        <f>Spending_determinants!$E$8*'Spending_RR£'!F96</f>
        <v>0</v>
      </c>
      <c r="G98" s="41">
        <f>Spending_determinants!$E$8*'Spending_RR£'!G96</f>
        <v>0</v>
      </c>
      <c r="H98" s="41">
        <f>Spending_determinants!$E$8*'Spending_RR£'!H96</f>
        <v>0</v>
      </c>
      <c r="I98" s="41">
        <f>Spending_determinants!$E$8*'Spending_RR£'!I96</f>
        <v>0</v>
      </c>
      <c r="J98" s="92" t="str">
        <f>J97</f>
        <v>Other benefits</v>
      </c>
    </row>
    <row r="99" spans="1:10" x14ac:dyDescent="0.3">
      <c r="A99" s="31"/>
      <c r="B99" s="31"/>
      <c r="C99" s="34" t="s">
        <v>7</v>
      </c>
      <c r="D99" s="41">
        <f>Spending_determinants!$F$8*'Spending_RR£'!D97</f>
        <v>0</v>
      </c>
      <c r="E99" s="41">
        <f>Spending_determinants!$F$8*'Spending_RR£'!E97</f>
        <v>0</v>
      </c>
      <c r="F99" s="41">
        <f>Spending_determinants!$F$8*'Spending_RR£'!F97</f>
        <v>0</v>
      </c>
      <c r="G99" s="41">
        <f>Spending_determinants!$F$8*'Spending_RR£'!G97</f>
        <v>0</v>
      </c>
      <c r="H99" s="41">
        <f>Spending_determinants!$F$8*'Spending_RR£'!H97</f>
        <v>0</v>
      </c>
      <c r="I99" s="41">
        <f>Spending_determinants!$F$8*'Spending_RR£'!I97</f>
        <v>0</v>
      </c>
      <c r="J99" s="92" t="str">
        <f>J98</f>
        <v>Other benefits</v>
      </c>
    </row>
    <row r="100" spans="1:10" x14ac:dyDescent="0.3">
      <c r="A100" s="31"/>
      <c r="B100" s="31"/>
      <c r="C100" s="34" t="s">
        <v>288</v>
      </c>
      <c r="D100" s="41">
        <f>Spending_determinants!$G$8*'Spending_RR£'!D98</f>
        <v>0</v>
      </c>
      <c r="E100" s="41">
        <f>Spending_determinants!$G$8*'Spending_RR£'!E98</f>
        <v>0</v>
      </c>
      <c r="F100" s="41">
        <f>Spending_determinants!$G$8*'Spending_RR£'!F98</f>
        <v>0</v>
      </c>
      <c r="G100" s="41">
        <f>Spending_determinants!$G$8*'Spending_RR£'!G98</f>
        <v>0</v>
      </c>
      <c r="H100" s="41">
        <f>Spending_determinants!$G$8*'Spending_RR£'!H98</f>
        <v>0</v>
      </c>
      <c r="I100" s="61">
        <f>Spending_determinants!$G$8*'Spending_RR£'!I98</f>
        <v>0</v>
      </c>
      <c r="J100" s="92"/>
    </row>
    <row r="101" spans="1:10" x14ac:dyDescent="0.3">
      <c r="A101" s="31" t="s">
        <v>78</v>
      </c>
      <c r="B101" s="91" t="s">
        <v>73</v>
      </c>
      <c r="C101" s="63"/>
      <c r="D101" s="62">
        <f>Spending_determinants!B$9*'Spending_RR£'!D99</f>
        <v>0</v>
      </c>
      <c r="E101" s="62">
        <f>Spending_determinants!C$9*'Spending_RR£'!E99</f>
        <v>0</v>
      </c>
      <c r="F101" s="62">
        <f>Spending_determinants!D$9*'Spending_RR£'!F99</f>
        <v>0</v>
      </c>
      <c r="G101" s="62">
        <f>Spending_determinants!E$9*'Spending_RR£'!G99</f>
        <v>0</v>
      </c>
      <c r="H101" s="62">
        <f>Spending_determinants!F$9*'Spending_RR£'!H99</f>
        <v>0</v>
      </c>
      <c r="I101" s="62">
        <f>Spending_determinants!G$9*'Spending_RR£'!I99</f>
        <v>0</v>
      </c>
      <c r="J101" s="92" t="str">
        <f t="shared" ref="J101:J108" si="1">B101</f>
        <v>Universal credit</v>
      </c>
    </row>
    <row r="102" spans="1:10" x14ac:dyDescent="0.3">
      <c r="A102" s="31" t="s">
        <v>79</v>
      </c>
      <c r="B102" s="91" t="s">
        <v>71</v>
      </c>
      <c r="C102" s="63"/>
      <c r="D102" s="62">
        <f>Spending_determinants!B$10*'Spending_RR£'!D100</f>
        <v>0</v>
      </c>
      <c r="E102" s="62">
        <f>Spending_determinants!C$10*'Spending_RR£'!E100</f>
        <v>0</v>
      </c>
      <c r="F102" s="62">
        <f>Spending_determinants!D$10*'Spending_RR£'!F100</f>
        <v>0</v>
      </c>
      <c r="G102" s="62">
        <f>Spending_determinants!E$10*'Spending_RR£'!G100</f>
        <v>0</v>
      </c>
      <c r="H102" s="62">
        <f>Spending_determinants!F$10*'Spending_RR£'!H100</f>
        <v>0</v>
      </c>
      <c r="I102" s="62">
        <f>Spending_determinants!G$10*'Spending_RR£'!I100</f>
        <v>0</v>
      </c>
      <c r="J102" s="92" t="str">
        <f t="shared" si="1"/>
        <v>Working age benefits</v>
      </c>
    </row>
    <row r="103" spans="1:10" x14ac:dyDescent="0.3">
      <c r="A103" s="31" t="s">
        <v>80</v>
      </c>
      <c r="B103" s="91" t="s">
        <v>81</v>
      </c>
      <c r="C103" s="63"/>
      <c r="D103" s="62">
        <f>Spending_determinants!B$11*'Spending_RR£'!D101</f>
        <v>0</v>
      </c>
      <c r="E103" s="62">
        <f>Spending_determinants!C$11*'Spending_RR£'!E101</f>
        <v>0</v>
      </c>
      <c r="F103" s="62">
        <f>Spending_determinants!D$11*'Spending_RR£'!F101</f>
        <v>0</v>
      </c>
      <c r="G103" s="62">
        <f>Spending_determinants!E$11*'Spending_RR£'!G101</f>
        <v>0</v>
      </c>
      <c r="H103" s="62">
        <f>Spending_determinants!F$11*'Spending_RR£'!H101</f>
        <v>0</v>
      </c>
      <c r="I103" s="62">
        <f>Spending_determinants!G$11*'Spending_RR£'!I101</f>
        <v>0</v>
      </c>
      <c r="J103" s="92" t="str">
        <f t="shared" si="1"/>
        <v>Locally financed capital expenditure</v>
      </c>
    </row>
    <row r="104" spans="1:10" x14ac:dyDescent="0.3">
      <c r="A104" s="31"/>
      <c r="B104" s="31" t="s">
        <v>82</v>
      </c>
      <c r="D104" s="64">
        <f>Spending_determinants!B$11*'Spending_RR£'!D102</f>
        <v>0</v>
      </c>
      <c r="E104" s="64">
        <f>Spending_determinants!C$11*'Spending_RR£'!E102</f>
        <v>0</v>
      </c>
      <c r="F104" s="64">
        <f>Spending_determinants!D$11*'Spending_RR£'!F102</f>
        <v>0</v>
      </c>
      <c r="G104" s="64">
        <f>Spending_determinants!E$11*'Spending_RR£'!G102</f>
        <v>0</v>
      </c>
      <c r="H104" s="64">
        <f>Spending_determinants!F$11*'Spending_RR£'!H102</f>
        <v>0</v>
      </c>
      <c r="I104" s="64">
        <f>Spending_determinants!G$11*'Spending_RR£'!I102</f>
        <v>0</v>
      </c>
      <c r="J104" s="92" t="str">
        <f t="shared" si="1"/>
        <v>Public corporations' capital expenditure</v>
      </c>
    </row>
    <row r="105" spans="1:10" x14ac:dyDescent="0.3">
      <c r="A105" s="31"/>
      <c r="B105" s="31" t="s">
        <v>259</v>
      </c>
      <c r="C105" s="60"/>
      <c r="D105" s="61">
        <f>Spending_determinants!B$11*'Spending_RR£'!D103</f>
        <v>0</v>
      </c>
      <c r="E105" s="61">
        <f>Spending_determinants!C$11*'Spending_RR£'!E103</f>
        <v>0</v>
      </c>
      <c r="F105" s="61">
        <f>Spending_determinants!D$11*'Spending_RR£'!F103</f>
        <v>0</v>
      </c>
      <c r="G105" s="61">
        <f>Spending_determinants!E$11*'Spending_RR£'!G103</f>
        <v>0</v>
      </c>
      <c r="H105" s="61">
        <f>Spending_determinants!F$11*'Spending_RR£'!H103</f>
        <v>0</v>
      </c>
      <c r="I105" s="61">
        <f>Spending_determinants!G$11*'Spending_RR£'!I103</f>
        <v>0</v>
      </c>
      <c r="J105" s="92" t="str">
        <f t="shared" si="1"/>
        <v>Company and other tax credits</v>
      </c>
    </row>
    <row r="106" spans="1:10" x14ac:dyDescent="0.3">
      <c r="A106" s="115" t="s">
        <v>18</v>
      </c>
      <c r="B106" s="115" t="s">
        <v>259</v>
      </c>
      <c r="C106" s="65"/>
      <c r="D106" s="68">
        <f>Spending_determinants!B$12*'Spending_RR£'!D104</f>
        <v>0</v>
      </c>
      <c r="E106" s="68">
        <f>Spending_determinants!C$12*'Spending_RR£'!E104</f>
        <v>0</v>
      </c>
      <c r="F106" s="68">
        <f>Spending_determinants!D$12*'Spending_RR£'!F104</f>
        <v>0</v>
      </c>
      <c r="G106" s="68">
        <f>Spending_determinants!E$12*'Spending_RR£'!G104</f>
        <v>0</v>
      </c>
      <c r="H106" s="68">
        <f>Spending_determinants!F$12*'Spending_RR£'!H104</f>
        <v>0</v>
      </c>
      <c r="I106" s="68">
        <f>Spending_determinants!G$12*'Spending_RR£'!I104</f>
        <v>0</v>
      </c>
      <c r="J106" s="92" t="str">
        <f t="shared" si="1"/>
        <v>Company and other tax credits</v>
      </c>
    </row>
    <row r="107" spans="1:10" x14ac:dyDescent="0.3">
      <c r="A107" s="91" t="s">
        <v>264</v>
      </c>
      <c r="B107" s="91" t="s">
        <v>257</v>
      </c>
      <c r="C107" s="63"/>
      <c r="D107" s="62">
        <f>Spending_determinants!B$13*'Spending_RR£'!D105</f>
        <v>0</v>
      </c>
      <c r="E107" s="62">
        <f>Spending_determinants!C$13*'Spending_RR£'!E105</f>
        <v>0</v>
      </c>
      <c r="F107" s="62">
        <f>Spending_determinants!D$13*'Spending_RR£'!F105</f>
        <v>0</v>
      </c>
      <c r="G107" s="62">
        <f>Spending_determinants!E$13*'Spending_RR£'!G105</f>
        <v>0</v>
      </c>
      <c r="H107" s="62">
        <f>Spending_determinants!F$13*'Spending_RR£'!H105</f>
        <v>0</v>
      </c>
      <c r="I107" s="62">
        <f>Spending_determinants!G$13*'Spending_RR£'!I105</f>
        <v>0</v>
      </c>
      <c r="J107" s="92" t="str">
        <f t="shared" si="1"/>
        <v>BBC current expenditure</v>
      </c>
    </row>
    <row r="108" spans="1:10" x14ac:dyDescent="0.3">
      <c r="A108" s="90"/>
      <c r="B108" s="90" t="s">
        <v>157</v>
      </c>
      <c r="C108" s="46"/>
      <c r="D108" s="64">
        <f>Spending_determinants!B$13*'Spending_RR£'!D106</f>
        <v>0</v>
      </c>
      <c r="E108" s="64">
        <f>Spending_determinants!C$13*'Spending_RR£'!E106</f>
        <v>0</v>
      </c>
      <c r="F108" s="64">
        <f>Spending_determinants!D$13*'Spending_RR£'!F106</f>
        <v>0</v>
      </c>
      <c r="G108" s="64">
        <f>Spending_determinants!E$13*'Spending_RR£'!G106</f>
        <v>0</v>
      </c>
      <c r="H108" s="64">
        <f>Spending_determinants!F$13*'Spending_RR£'!H106</f>
        <v>0</v>
      </c>
      <c r="I108" s="64">
        <f>Spending_determinants!G$13*'Spending_RR£'!I106</f>
        <v>0</v>
      </c>
      <c r="J108" s="92" t="str">
        <f t="shared" si="1"/>
        <v>Locally financed current expenditure</v>
      </c>
    </row>
  </sheetData>
  <hyperlinks>
    <hyperlink ref="A1" location="Notes!A1" display="Back to contents" xr:uid="{74CA2AD3-E613-42D3-8692-CE08D057DDD9}"/>
  </hyperlink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F3711E-B888-4BE9-BC38-BF61A8D28015}">
  <dimension ref="A1:Q38"/>
  <sheetViews>
    <sheetView showGridLines="0" zoomScaleNormal="100" workbookViewId="0">
      <pane xSplit="1" ySplit="5" topLeftCell="B6" activePane="bottomRight" state="frozen"/>
      <selection pane="topRight"/>
      <selection pane="bottomLeft"/>
      <selection pane="bottomRight"/>
    </sheetView>
  </sheetViews>
  <sheetFormatPr defaultColWidth="8.81640625" defaultRowHeight="12" x14ac:dyDescent="0.3"/>
  <cols>
    <col min="1" max="1" width="32.26953125" style="34" bestFit="1" customWidth="1"/>
    <col min="2" max="16384" width="8.81640625" style="34"/>
  </cols>
  <sheetData>
    <row r="1" spans="1:17" x14ac:dyDescent="0.3">
      <c r="A1" s="2" t="s">
        <v>205</v>
      </c>
    </row>
    <row r="2" spans="1:17" x14ac:dyDescent="0.3">
      <c r="A2" s="31" t="s">
        <v>284</v>
      </c>
      <c r="B2" s="31" t="s">
        <v>3</v>
      </c>
      <c r="C2" s="31" t="s">
        <v>4</v>
      </c>
      <c r="D2" s="31" t="s">
        <v>5</v>
      </c>
      <c r="E2" s="31" t="s">
        <v>6</v>
      </c>
      <c r="F2" s="31" t="s">
        <v>7</v>
      </c>
      <c r="G2" s="31" t="s">
        <v>288</v>
      </c>
    </row>
    <row r="3" spans="1:17" x14ac:dyDescent="0.3">
      <c r="A3" s="59" t="s">
        <v>142</v>
      </c>
      <c r="B3" s="41">
        <f t="shared" ref="B3:G3" si="0">SUM(B6:B18)</f>
        <v>0</v>
      </c>
      <c r="C3" s="41">
        <f t="shared" si="0"/>
        <v>6.316819759898607E-12</v>
      </c>
      <c r="D3" s="41">
        <f t="shared" si="0"/>
        <v>1.2714821406904102E-11</v>
      </c>
      <c r="E3" s="41">
        <f t="shared" si="0"/>
        <v>6.6319466359762528E-12</v>
      </c>
      <c r="F3" s="41">
        <f t="shared" si="0"/>
        <v>8.9666300057271196E-14</v>
      </c>
      <c r="G3" s="41">
        <f t="shared" si="0"/>
        <v>9.3000495807989205E-14</v>
      </c>
    </row>
    <row r="5" spans="1:17" x14ac:dyDescent="0.3">
      <c r="A5" s="31" t="s">
        <v>19</v>
      </c>
      <c r="B5" s="31" t="s">
        <v>3</v>
      </c>
      <c r="C5" s="31" t="s">
        <v>4</v>
      </c>
      <c r="D5" s="31" t="s">
        <v>5</v>
      </c>
      <c r="E5" s="31" t="s">
        <v>6</v>
      </c>
      <c r="F5" s="31" t="s">
        <v>7</v>
      </c>
      <c r="G5" s="31" t="s">
        <v>288</v>
      </c>
      <c r="H5" s="59"/>
      <c r="I5" s="59"/>
      <c r="J5" s="59"/>
      <c r="K5" s="59"/>
      <c r="L5" s="59"/>
      <c r="M5" s="59"/>
      <c r="N5" s="59"/>
      <c r="O5" s="59"/>
      <c r="P5" s="59"/>
      <c r="Q5" s="59"/>
    </row>
    <row r="6" spans="1:17" x14ac:dyDescent="0.3">
      <c r="A6" s="93" t="s">
        <v>67</v>
      </c>
      <c r="B6" s="41">
        <f>SUMIF(Spending_effects!$J$5:$J$108,$A6,Spending_effects!D$5:D$108)</f>
        <v>0</v>
      </c>
      <c r="C6" s="41">
        <f>SUMIF(Spending_effects!$J$5:$J$108,$A6,Spending_effects!E$5:E$108)</f>
        <v>0</v>
      </c>
      <c r="D6" s="41">
        <f>SUMIF(Spending_effects!$J$5:$J$108,$A6,Spending_effects!F$5:F$108)</f>
        <v>0</v>
      </c>
      <c r="E6" s="41">
        <f>SUMIF(Spending_effects!$J$5:$J$108,$A6,Spending_effects!G$5:G$108)</f>
        <v>0</v>
      </c>
      <c r="F6" s="41">
        <f>SUMIF(Spending_effects!$J$5:$J$108,$A6,Spending_effects!H$5:H$108)</f>
        <v>0</v>
      </c>
      <c r="G6" s="41">
        <f>SUMIF(Spending_effects!$J$5:$J$108,$A6,Spending_effects!I$5:I$108)</f>
        <v>0</v>
      </c>
    </row>
    <row r="7" spans="1:17" x14ac:dyDescent="0.3">
      <c r="A7" s="93" t="s">
        <v>68</v>
      </c>
      <c r="B7" s="41">
        <f>SUMIF(Spending_effects!$J$5:$J$108,$A7,Spending_effects!D$5:D$108)</f>
        <v>0</v>
      </c>
      <c r="C7" s="41">
        <f>SUMIF(Spending_effects!$J$5:$J$108,$A7,Spending_effects!E$5:E$108)</f>
        <v>0</v>
      </c>
      <c r="D7" s="41">
        <f>SUMIF(Spending_effects!$J$5:$J$108,$A7,Spending_effects!F$5:F$108)</f>
        <v>0</v>
      </c>
      <c r="E7" s="41">
        <f>SUMIF(Spending_effects!$J$5:$J$108,$A7,Spending_effects!G$5:G$108)</f>
        <v>0</v>
      </c>
      <c r="F7" s="41">
        <f>SUMIF(Spending_effects!$J$5:$J$108,$A7,Spending_effects!H$5:H$108)</f>
        <v>0</v>
      </c>
      <c r="G7" s="41">
        <f>SUMIF(Spending_effects!$J$5:$J$108,$A7,Spending_effects!I$5:I$108)</f>
        <v>0</v>
      </c>
    </row>
    <row r="8" spans="1:17" x14ac:dyDescent="0.3">
      <c r="A8" s="93" t="s">
        <v>69</v>
      </c>
      <c r="B8" s="41">
        <f>SUMIF(Spending_effects!$J$5:$J$108,$A8,Spending_effects!D$5:D$108)</f>
        <v>0</v>
      </c>
      <c r="C8" s="41">
        <f>SUMIF(Spending_effects!$J$5:$J$108,$A8,Spending_effects!E$5:E$108)</f>
        <v>0</v>
      </c>
      <c r="D8" s="41">
        <f>SUMIF(Spending_effects!$J$5:$J$108,$A8,Spending_effects!F$5:F$108)</f>
        <v>0</v>
      </c>
      <c r="E8" s="41">
        <f>SUMIF(Spending_effects!$J$5:$J$108,$A8,Spending_effects!G$5:G$108)</f>
        <v>0</v>
      </c>
      <c r="F8" s="41">
        <f>SUMIF(Spending_effects!$J$5:$J$108,$A8,Spending_effects!H$5:H$108)</f>
        <v>0</v>
      </c>
      <c r="G8" s="41">
        <f>SUMIF(Spending_effects!$J$5:$J$108,$A8,Spending_effects!I$5:I$108)</f>
        <v>0</v>
      </c>
    </row>
    <row r="9" spans="1:17" x14ac:dyDescent="0.3">
      <c r="A9" s="93" t="s">
        <v>70</v>
      </c>
      <c r="B9" s="41">
        <f>SUMIF(Spending_effects!$J$5:$J$108,$A9,Spending_effects!D$5:D$108)</f>
        <v>0</v>
      </c>
      <c r="C9" s="41">
        <f>SUMIF(Spending_effects!$J$5:$J$108,$A9,Spending_effects!E$5:E$108)</f>
        <v>0</v>
      </c>
      <c r="D9" s="41">
        <f>SUMIF(Spending_effects!$J$5:$J$108,$A9,Spending_effects!F$5:F$108)</f>
        <v>0</v>
      </c>
      <c r="E9" s="41">
        <f>SUMIF(Spending_effects!$J$5:$J$108,$A9,Spending_effects!G$5:G$108)</f>
        <v>0</v>
      </c>
      <c r="F9" s="41">
        <f>SUMIF(Spending_effects!$J$5:$J$108,$A9,Spending_effects!H$5:H$108)</f>
        <v>0</v>
      </c>
      <c r="G9" s="41">
        <f>SUMIF(Spending_effects!$J$5:$J$108,$A9,Spending_effects!I$5:I$108)</f>
        <v>0</v>
      </c>
    </row>
    <row r="10" spans="1:17" x14ac:dyDescent="0.3">
      <c r="A10" s="93" t="s">
        <v>71</v>
      </c>
      <c r="B10" s="41">
        <f>SUMIF(Spending_effects!$J$5:$J$108,$A10,Spending_effects!D$5:D$108)</f>
        <v>0</v>
      </c>
      <c r="C10" s="41">
        <f>SUMIF(Spending_effects!$J$5:$J$108,$A10,Spending_effects!E$5:E$108)</f>
        <v>0</v>
      </c>
      <c r="D10" s="41">
        <f>SUMIF(Spending_effects!$J$5:$J$108,$A10,Spending_effects!F$5:F$108)</f>
        <v>0</v>
      </c>
      <c r="E10" s="41">
        <f>SUMIF(Spending_effects!$J$5:$J$108,$A10,Spending_effects!G$5:G$108)</f>
        <v>0</v>
      </c>
      <c r="F10" s="41">
        <f>SUMIF(Spending_effects!$J$5:$J$108,$A10,Spending_effects!H$5:H$108)</f>
        <v>0</v>
      </c>
      <c r="G10" s="41">
        <f>SUMIF(Spending_effects!$J$5:$J$108,$A10,Spending_effects!I$5:I$108)</f>
        <v>0</v>
      </c>
    </row>
    <row r="11" spans="1:17" x14ac:dyDescent="0.3">
      <c r="A11" s="93" t="s">
        <v>72</v>
      </c>
      <c r="B11" s="41">
        <f>SUMIF(Spending_effects!$J$5:$J$108,$A11,Spending_effects!D$5:D$108)</f>
        <v>0</v>
      </c>
      <c r="C11" s="41">
        <f>SUMIF(Spending_effects!$J$5:$J$108,$A11,Spending_effects!E$5:E$108)</f>
        <v>0</v>
      </c>
      <c r="D11" s="41">
        <f>SUMIF(Spending_effects!$J$5:$J$108,$A11,Spending_effects!F$5:F$108)</f>
        <v>0</v>
      </c>
      <c r="E11" s="41">
        <f>SUMIF(Spending_effects!$J$5:$J$108,$A11,Spending_effects!G$5:G$108)</f>
        <v>0</v>
      </c>
      <c r="F11" s="41">
        <f>SUMIF(Spending_effects!$J$5:$J$108,$A11,Spending_effects!H$5:H$108)</f>
        <v>0</v>
      </c>
      <c r="G11" s="41">
        <f>SUMIF(Spending_effects!$J$5:$J$108,$A11,Spending_effects!I$5:I$108)</f>
        <v>0</v>
      </c>
    </row>
    <row r="12" spans="1:17" x14ac:dyDescent="0.3">
      <c r="A12" s="93" t="s">
        <v>73</v>
      </c>
      <c r="B12" s="41">
        <f>SUMIF(Spending_effects!$J$5:$J$108,$A12,Spending_effects!D$5:D$108)</f>
        <v>0</v>
      </c>
      <c r="C12" s="41">
        <f>SUMIF(Spending_effects!$J$5:$J$108,$A12,Spending_effects!E$5:E$108)</f>
        <v>0</v>
      </c>
      <c r="D12" s="41">
        <f>SUMIF(Spending_effects!$J$5:$J$108,$A12,Spending_effects!F$5:F$108)</f>
        <v>0</v>
      </c>
      <c r="E12" s="41">
        <f>SUMIF(Spending_effects!$J$5:$J$108,$A12,Spending_effects!G$5:G$108)</f>
        <v>0</v>
      </c>
      <c r="F12" s="41">
        <f>SUMIF(Spending_effects!$J$5:$J$108,$A12,Spending_effects!H$5:H$108)</f>
        <v>0</v>
      </c>
      <c r="G12" s="41">
        <f>SUMIF(Spending_effects!$J$5:$J$108,$A12,Spending_effects!I$5:I$108)</f>
        <v>0</v>
      </c>
    </row>
    <row r="13" spans="1:17" x14ac:dyDescent="0.3">
      <c r="A13" s="93" t="s">
        <v>76</v>
      </c>
      <c r="B13" s="41">
        <f>SUMIF(Spending_effects!$J$5:$J$108,$A13,Spending_effects!D$5:D$108)</f>
        <v>0</v>
      </c>
      <c r="C13" s="41">
        <f>SUMIF(Spending_effects!$J$5:$J$108,$A13,Spending_effects!E$5:E$108)</f>
        <v>6.316819759898607E-12</v>
      </c>
      <c r="D13" s="41">
        <f>SUMIF(Spending_effects!$J$5:$J$108,$A13,Spending_effects!F$5:F$108)</f>
        <v>1.2714821406904102E-11</v>
      </c>
      <c r="E13" s="41">
        <f>SUMIF(Spending_effects!$J$5:$J$108,$A13,Spending_effects!G$5:G$108)</f>
        <v>6.6319466359762528E-12</v>
      </c>
      <c r="F13" s="41">
        <f>SUMIF(Spending_effects!$J$5:$J$108,$A13,Spending_effects!H$5:H$108)</f>
        <v>8.9666300057271196E-14</v>
      </c>
      <c r="G13" s="41">
        <f>SUMIF(Spending_effects!$J$5:$J$108,$A13,Spending_effects!I$5:I$108)</f>
        <v>9.3000495807989205E-14</v>
      </c>
    </row>
    <row r="14" spans="1:17" x14ac:dyDescent="0.3">
      <c r="A14" s="93" t="s">
        <v>259</v>
      </c>
      <c r="B14" s="41">
        <f>SUMIF(Spending_effects!$J$5:$J$108,$A14,Spending_effects!D$5:D$108)</f>
        <v>0</v>
      </c>
      <c r="C14" s="41">
        <f>SUMIF(Spending_effects!$J$5:$J$108,$A14,Spending_effects!E$5:E$108)</f>
        <v>0</v>
      </c>
      <c r="D14" s="41">
        <f>SUMIF(Spending_effects!$J$5:$J$108,$A14,Spending_effects!F$5:F$108)</f>
        <v>0</v>
      </c>
      <c r="E14" s="41">
        <f>SUMIF(Spending_effects!$J$5:$J$108,$A14,Spending_effects!G$5:G$108)</f>
        <v>0</v>
      </c>
      <c r="F14" s="41">
        <f>SUMIF(Spending_effects!$J$5:$J$108,$A14,Spending_effects!H$5:H$108)</f>
        <v>0</v>
      </c>
      <c r="G14" s="41">
        <f>SUMIF(Spending_effects!$J$5:$J$108,$A14,Spending_effects!I$5:I$108)</f>
        <v>0</v>
      </c>
    </row>
    <row r="15" spans="1:17" x14ac:dyDescent="0.3">
      <c r="A15" s="93" t="s">
        <v>257</v>
      </c>
      <c r="B15" s="41">
        <f>SUMIF(Spending_effects!$J$5:$J$108,$A15,Spending_effects!D$5:D$108)</f>
        <v>0</v>
      </c>
      <c r="C15" s="41">
        <f>SUMIF(Spending_effects!$J$5:$J$108,$A15,Spending_effects!E$5:E$108)</f>
        <v>0</v>
      </c>
      <c r="D15" s="41">
        <f>SUMIF(Spending_effects!$J$5:$J$108,$A15,Spending_effects!F$5:F$108)</f>
        <v>0</v>
      </c>
      <c r="E15" s="41">
        <f>SUMIF(Spending_effects!$J$5:$J$108,$A15,Spending_effects!G$5:G$108)</f>
        <v>0</v>
      </c>
      <c r="F15" s="41">
        <f>SUMIF(Spending_effects!$J$5:$J$108,$A15,Spending_effects!H$5:H$108)</f>
        <v>0</v>
      </c>
      <c r="G15" s="41">
        <f>SUMIF(Spending_effects!$J$5:$J$108,$A15,Spending_effects!I$5:I$108)</f>
        <v>0</v>
      </c>
    </row>
    <row r="16" spans="1:17" x14ac:dyDescent="0.3">
      <c r="A16" s="93" t="s">
        <v>157</v>
      </c>
      <c r="B16" s="41">
        <f>SUMIF(Spending_effects!$J$5:$J$108,$A16,Spending_effects!D$5:D$108)</f>
        <v>0</v>
      </c>
      <c r="C16" s="41">
        <f>SUMIF(Spending_effects!$J$5:$J$108,$A16,Spending_effects!E$5:E$108)</f>
        <v>0</v>
      </c>
      <c r="D16" s="41">
        <f>SUMIF(Spending_effects!$J$5:$J$108,$A16,Spending_effects!F$5:F$108)</f>
        <v>0</v>
      </c>
      <c r="E16" s="41">
        <f>SUMIF(Spending_effects!$J$5:$J$108,$A16,Spending_effects!G$5:G$108)</f>
        <v>0</v>
      </c>
      <c r="F16" s="41">
        <f>SUMIF(Spending_effects!$J$5:$J$108,$A16,Spending_effects!H$5:H$108)</f>
        <v>0</v>
      </c>
      <c r="G16" s="41">
        <f>SUMIF(Spending_effects!$J$5:$J$108,$A16,Spending_effects!I$5:I$108)</f>
        <v>0</v>
      </c>
    </row>
    <row r="17" spans="1:7" x14ac:dyDescent="0.3">
      <c r="A17" s="93" t="s">
        <v>81</v>
      </c>
      <c r="B17" s="41">
        <f>SUMIF(Spending_effects!$J$5:$J$108,$A17,Spending_effects!D$5:D$108)</f>
        <v>0</v>
      </c>
      <c r="C17" s="41">
        <f>SUMIF(Spending_effects!$J$5:$J$108,$A17,Spending_effects!E$5:E$108)</f>
        <v>0</v>
      </c>
      <c r="D17" s="41">
        <f>SUMIF(Spending_effects!$J$5:$J$108,$A17,Spending_effects!F$5:F$108)</f>
        <v>0</v>
      </c>
      <c r="E17" s="41">
        <f>SUMIF(Spending_effects!$J$5:$J$108,$A17,Spending_effects!G$5:G$108)</f>
        <v>0</v>
      </c>
      <c r="F17" s="41">
        <f>SUMIF(Spending_effects!$J$5:$J$108,$A17,Spending_effects!H$5:H$108)</f>
        <v>0</v>
      </c>
      <c r="G17" s="41">
        <f>SUMIF(Spending_effects!$J$5:$J$108,$A17,Spending_effects!I$5:I$108)</f>
        <v>0</v>
      </c>
    </row>
    <row r="18" spans="1:7" x14ac:dyDescent="0.3">
      <c r="A18" s="93" t="s">
        <v>82</v>
      </c>
      <c r="B18" s="41">
        <f>SUMIF(Spending_effects!$J$5:$J$108,$A18,Spending_effects!D$5:D$108)</f>
        <v>0</v>
      </c>
      <c r="C18" s="41">
        <f>SUMIF(Spending_effects!$J$5:$J$108,$A18,Spending_effects!E$5:E$108)</f>
        <v>0</v>
      </c>
      <c r="D18" s="41">
        <f>SUMIF(Spending_effects!$J$5:$J$108,$A18,Spending_effects!F$5:F$108)</f>
        <v>0</v>
      </c>
      <c r="E18" s="41">
        <f>SUMIF(Spending_effects!$J$5:$J$108,$A18,Spending_effects!G$5:G$108)</f>
        <v>0</v>
      </c>
      <c r="F18" s="41">
        <f>SUMIF(Spending_effects!$J$5:$J$108,$A18,Spending_effects!H$5:H$108)</f>
        <v>0</v>
      </c>
      <c r="G18" s="41">
        <f>SUMIF(Spending_effects!$J$5:$J$108,$A18,Spending_effects!I$5:I$108)</f>
        <v>0</v>
      </c>
    </row>
    <row r="19" spans="1:7" x14ac:dyDescent="0.3">
      <c r="B19" s="41"/>
      <c r="C19" s="41"/>
      <c r="D19" s="41"/>
      <c r="E19" s="41"/>
      <c r="F19" s="41"/>
      <c r="G19" s="41"/>
    </row>
    <row r="20" spans="1:7" x14ac:dyDescent="0.3">
      <c r="A20" s="34" t="s">
        <v>156</v>
      </c>
      <c r="B20" s="41">
        <f t="shared" ref="B20:G20" si="1">SUM(B6:B12)</f>
        <v>0</v>
      </c>
      <c r="C20" s="41">
        <f t="shared" si="1"/>
        <v>0</v>
      </c>
      <c r="D20" s="41">
        <f t="shared" si="1"/>
        <v>0</v>
      </c>
      <c r="E20" s="41">
        <f t="shared" si="1"/>
        <v>0</v>
      </c>
      <c r="F20" s="41">
        <f t="shared" si="1"/>
        <v>0</v>
      </c>
      <c r="G20" s="41">
        <f t="shared" si="1"/>
        <v>0</v>
      </c>
    </row>
    <row r="21" spans="1:7" x14ac:dyDescent="0.3">
      <c r="B21" s="41"/>
      <c r="C21" s="41"/>
      <c r="D21" s="41"/>
      <c r="E21" s="41"/>
      <c r="F21" s="41"/>
      <c r="G21" s="41"/>
    </row>
    <row r="22" spans="1:7" x14ac:dyDescent="0.3">
      <c r="B22" s="41"/>
      <c r="C22" s="41"/>
      <c r="D22" s="41"/>
      <c r="E22" s="41"/>
      <c r="F22" s="41"/>
      <c r="G22" s="41"/>
    </row>
    <row r="23" spans="1:7" x14ac:dyDescent="0.3">
      <c r="B23" s="41"/>
      <c r="C23" s="41"/>
      <c r="D23" s="41"/>
      <c r="E23" s="41"/>
      <c r="F23" s="41"/>
      <c r="G23" s="41"/>
    </row>
    <row r="24" spans="1:7" x14ac:dyDescent="0.3">
      <c r="B24" s="41"/>
      <c r="C24" s="41"/>
      <c r="D24" s="41"/>
      <c r="E24" s="41"/>
      <c r="F24" s="41"/>
      <c r="G24" s="41"/>
    </row>
    <row r="25" spans="1:7" x14ac:dyDescent="0.3">
      <c r="B25" s="41"/>
      <c r="C25" s="41"/>
      <c r="D25" s="41"/>
      <c r="E25" s="41"/>
      <c r="F25" s="41"/>
      <c r="G25" s="41"/>
    </row>
    <row r="26" spans="1:7" x14ac:dyDescent="0.3">
      <c r="B26" s="41"/>
      <c r="C26" s="41"/>
      <c r="D26" s="41"/>
      <c r="E26" s="41"/>
      <c r="F26" s="41"/>
      <c r="G26" s="41"/>
    </row>
    <row r="27" spans="1:7" x14ac:dyDescent="0.3">
      <c r="B27" s="41"/>
      <c r="C27" s="41"/>
      <c r="D27" s="41"/>
      <c r="E27" s="41"/>
      <c r="F27" s="41"/>
      <c r="G27" s="41"/>
    </row>
    <row r="28" spans="1:7" x14ac:dyDescent="0.3">
      <c r="B28" s="41"/>
      <c r="C28" s="41"/>
      <c r="D28" s="41"/>
      <c r="E28" s="41"/>
      <c r="F28" s="41"/>
      <c r="G28" s="41"/>
    </row>
    <row r="29" spans="1:7" x14ac:dyDescent="0.3">
      <c r="B29" s="41"/>
      <c r="C29" s="41"/>
      <c r="D29" s="41"/>
      <c r="E29" s="41"/>
      <c r="F29" s="41"/>
      <c r="G29" s="41"/>
    </row>
    <row r="30" spans="1:7" x14ac:dyDescent="0.3">
      <c r="B30" s="41"/>
      <c r="C30" s="41"/>
      <c r="D30" s="41"/>
      <c r="E30" s="41"/>
      <c r="F30" s="41"/>
      <c r="G30" s="41"/>
    </row>
    <row r="31" spans="1:7" x14ac:dyDescent="0.3">
      <c r="B31" s="41"/>
      <c r="C31" s="41"/>
      <c r="D31" s="41"/>
      <c r="E31" s="41"/>
      <c r="F31" s="41"/>
      <c r="G31" s="41"/>
    </row>
    <row r="32" spans="1:7" x14ac:dyDescent="0.3">
      <c r="B32" s="41"/>
      <c r="C32" s="41"/>
      <c r="D32" s="41"/>
      <c r="E32" s="41"/>
      <c r="F32" s="41"/>
      <c r="G32" s="41"/>
    </row>
    <row r="33" spans="2:7" x14ac:dyDescent="0.3">
      <c r="B33" s="41"/>
      <c r="C33" s="41"/>
      <c r="D33" s="41"/>
      <c r="E33" s="41"/>
      <c r="F33" s="41"/>
      <c r="G33" s="41"/>
    </row>
    <row r="34" spans="2:7" x14ac:dyDescent="0.3">
      <c r="B34" s="41"/>
      <c r="C34" s="41"/>
      <c r="D34" s="41"/>
      <c r="E34" s="41"/>
      <c r="F34" s="41"/>
      <c r="G34" s="41"/>
    </row>
    <row r="35" spans="2:7" x14ac:dyDescent="0.3">
      <c r="B35" s="41"/>
      <c r="C35" s="41"/>
      <c r="D35" s="41"/>
      <c r="E35" s="41"/>
      <c r="F35" s="41"/>
      <c r="G35" s="41"/>
    </row>
    <row r="36" spans="2:7" x14ac:dyDescent="0.3">
      <c r="B36" s="41"/>
      <c r="C36" s="41"/>
      <c r="D36" s="41"/>
      <c r="E36" s="41"/>
      <c r="F36" s="41"/>
      <c r="G36" s="41"/>
    </row>
    <row r="37" spans="2:7" x14ac:dyDescent="0.3">
      <c r="B37" s="41"/>
      <c r="C37" s="41"/>
      <c r="D37" s="41"/>
      <c r="E37" s="41"/>
      <c r="F37" s="41"/>
      <c r="G37" s="41"/>
    </row>
    <row r="38" spans="2:7" x14ac:dyDescent="0.3">
      <c r="B38" s="41"/>
      <c r="C38" s="41"/>
      <c r="D38" s="41"/>
      <c r="E38" s="41"/>
      <c r="F38" s="41"/>
      <c r="G38" s="41"/>
    </row>
  </sheetData>
  <hyperlinks>
    <hyperlink ref="A1" location="Notes!A1" display="Back to contents" xr:uid="{E91718C5-81DA-4F10-AD85-FCE98D85FF16}"/>
  </hyperlink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A005D5-C154-4973-8D4D-9DA6CD50AF97}">
  <dimension ref="A1:Q36"/>
  <sheetViews>
    <sheetView showGridLines="0" zoomScaleNormal="100" workbookViewId="0">
      <pane xSplit="1" ySplit="6" topLeftCell="B7" activePane="bottomRight" state="frozen"/>
      <selection pane="topRight"/>
      <selection pane="bottomLeft"/>
      <selection pane="bottomRight"/>
    </sheetView>
  </sheetViews>
  <sheetFormatPr defaultColWidth="8.81640625" defaultRowHeight="12" x14ac:dyDescent="0.3"/>
  <cols>
    <col min="1" max="1" width="32.26953125" style="34" bestFit="1" customWidth="1"/>
    <col min="2" max="16384" width="8.81640625" style="34"/>
  </cols>
  <sheetData>
    <row r="1" spans="1:17" x14ac:dyDescent="0.3">
      <c r="A1" s="1" t="s">
        <v>205</v>
      </c>
    </row>
    <row r="2" spans="1:17" x14ac:dyDescent="0.3">
      <c r="A2" s="31" t="s">
        <v>284</v>
      </c>
      <c r="B2" s="31" t="s">
        <v>3</v>
      </c>
      <c r="C2" s="31" t="s">
        <v>4</v>
      </c>
      <c r="D2" s="31" t="s">
        <v>5</v>
      </c>
      <c r="E2" s="31" t="s">
        <v>6</v>
      </c>
      <c r="F2" s="31" t="s">
        <v>7</v>
      </c>
      <c r="G2" s="31" t="s">
        <v>288</v>
      </c>
    </row>
    <row r="3" spans="1:17" x14ac:dyDescent="0.3">
      <c r="A3" s="59" t="s">
        <v>142</v>
      </c>
      <c r="B3" s="41">
        <f t="shared" ref="B3:G3" si="0">SUM(B7:B16)</f>
        <v>0</v>
      </c>
      <c r="C3" s="41">
        <f t="shared" si="0"/>
        <v>6.316819759898607E-12</v>
      </c>
      <c r="D3" s="41">
        <f t="shared" si="0"/>
        <v>1.2714821406904102E-11</v>
      </c>
      <c r="E3" s="41">
        <f t="shared" si="0"/>
        <v>6.6319466359762528E-12</v>
      </c>
      <c r="F3" s="41">
        <f t="shared" si="0"/>
        <v>8.9666300057271196E-14</v>
      </c>
      <c r="G3" s="41">
        <f t="shared" si="0"/>
        <v>7.0577646086223593E-12</v>
      </c>
    </row>
    <row r="4" spans="1:17" x14ac:dyDescent="0.3">
      <c r="A4" s="113" t="s">
        <v>261</v>
      </c>
      <c r="B4" s="114">
        <f>B3-Spending_by_stream!B3</f>
        <v>0</v>
      </c>
      <c r="C4" s="114">
        <f>C3-Spending_by_stream!C3</f>
        <v>0</v>
      </c>
      <c r="D4" s="114">
        <f>D3-Spending_by_stream!D3</f>
        <v>0</v>
      </c>
      <c r="E4" s="114">
        <f>E3-Spending_by_stream!E3</f>
        <v>0</v>
      </c>
      <c r="F4" s="114">
        <f>F3-Spending_by_stream!F3</f>
        <v>0</v>
      </c>
      <c r="G4" s="138">
        <f>G3-Spending_by_stream!G3</f>
        <v>6.9647641128143701E-12</v>
      </c>
    </row>
    <row r="5" spans="1:17" s="46" customFormat="1" x14ac:dyDescent="0.3"/>
    <row r="6" spans="1:17" x14ac:dyDescent="0.3">
      <c r="A6" s="31" t="s">
        <v>19</v>
      </c>
      <c r="B6" s="31" t="s">
        <v>3</v>
      </c>
      <c r="C6" s="31" t="s">
        <v>4</v>
      </c>
      <c r="D6" s="31" t="s">
        <v>5</v>
      </c>
      <c r="E6" s="31" t="s">
        <v>6</v>
      </c>
      <c r="F6" s="31" t="s">
        <v>7</v>
      </c>
      <c r="G6" s="31" t="s">
        <v>288</v>
      </c>
      <c r="H6" s="59"/>
      <c r="I6" s="59"/>
      <c r="J6" s="59"/>
      <c r="K6" s="59"/>
      <c r="L6" s="59"/>
      <c r="M6" s="59"/>
      <c r="N6" s="59"/>
      <c r="O6" s="59"/>
      <c r="P6" s="59"/>
      <c r="Q6" s="59"/>
    </row>
    <row r="7" spans="1:17" x14ac:dyDescent="0.3">
      <c r="A7" s="93" t="s">
        <v>95</v>
      </c>
      <c r="B7" s="41">
        <f>SUM(Spending_effects!D5:D58,Spending_effects!D107:D108)</f>
        <v>0</v>
      </c>
      <c r="C7" s="41">
        <f>SUM(Spending_effects!E5:E58,Spending_effects!E107:E108)</f>
        <v>0</v>
      </c>
      <c r="D7" s="41">
        <f>SUM(Spending_effects!F5:F58,Spending_effects!F107:F108)</f>
        <v>0</v>
      </c>
      <c r="E7" s="41">
        <f>SUM(Spending_effects!G5:G58,Spending_effects!G107:G108)</f>
        <v>0</v>
      </c>
      <c r="F7" s="41">
        <f>SUM(Spending_effects!H5:H58,Spending_effects!H107:H108)</f>
        <v>0</v>
      </c>
      <c r="G7" s="41">
        <f>SUM(Spending_effects!I5:I58,Spending_effects!I107:I108)</f>
        <v>0</v>
      </c>
    </row>
    <row r="8" spans="1:17" x14ac:dyDescent="0.3">
      <c r="A8" s="93" t="s">
        <v>75</v>
      </c>
      <c r="B8" s="41">
        <f>SUM(Spending_effects!D59:D88)</f>
        <v>0</v>
      </c>
      <c r="C8" s="41">
        <f>SUM(Spending_effects!E59:E88)</f>
        <v>6.316819759898607E-12</v>
      </c>
      <c r="D8" s="41">
        <f>SUM(Spending_effects!F59:F88)</f>
        <v>1.2714821406904102E-11</v>
      </c>
      <c r="E8" s="41">
        <f>SUM(Spending_effects!G59:G88)</f>
        <v>6.6319466359762528E-12</v>
      </c>
      <c r="F8" s="41">
        <f>SUM(Spending_effects!H59:H88)</f>
        <v>8.9666300057271196E-14</v>
      </c>
      <c r="G8" s="41">
        <f>SUM(Spending_effects!I59:I88)</f>
        <v>7.0577646086223593E-12</v>
      </c>
    </row>
    <row r="9" spans="1:17" x14ac:dyDescent="0.3">
      <c r="A9" s="93" t="s">
        <v>77</v>
      </c>
      <c r="B9" s="41">
        <f>SUM(Spending_effects!D89:D100)</f>
        <v>0</v>
      </c>
      <c r="C9" s="41">
        <f>SUM(Spending_effects!E89:E100)</f>
        <v>0</v>
      </c>
      <c r="D9" s="41">
        <f>SUM(Spending_effects!F89:F100)</f>
        <v>0</v>
      </c>
      <c r="E9" s="41">
        <f>SUM(Spending_effects!G89:G100)</f>
        <v>0</v>
      </c>
      <c r="F9" s="41">
        <f>SUM(Spending_effects!H89:H100)</f>
        <v>0</v>
      </c>
      <c r="G9" s="41">
        <f>SUM(Spending_effects!I89:I100)</f>
        <v>0</v>
      </c>
    </row>
    <row r="10" spans="1:17" x14ac:dyDescent="0.3">
      <c r="A10" s="93" t="s">
        <v>133</v>
      </c>
      <c r="B10" s="41">
        <f>Spending_effects!D101</f>
        <v>0</v>
      </c>
      <c r="C10" s="41">
        <f>Spending_effects!E101</f>
        <v>0</v>
      </c>
      <c r="D10" s="41">
        <f>Spending_effects!F101</f>
        <v>0</v>
      </c>
      <c r="E10" s="41">
        <f>Spending_effects!G101</f>
        <v>0</v>
      </c>
      <c r="F10" s="41">
        <f>Spending_effects!H101</f>
        <v>0</v>
      </c>
      <c r="G10" s="41">
        <f>Spending_effects!I101</f>
        <v>0</v>
      </c>
    </row>
    <row r="11" spans="1:17" x14ac:dyDescent="0.3">
      <c r="A11" s="93" t="s">
        <v>85</v>
      </c>
      <c r="B11" s="41">
        <f>Spending_effects!D102</f>
        <v>0</v>
      </c>
      <c r="C11" s="41">
        <f>Spending_effects!E102</f>
        <v>0</v>
      </c>
      <c r="D11" s="41">
        <f>Spending_effects!F102</f>
        <v>0</v>
      </c>
      <c r="E11" s="41">
        <f>Spending_effects!G102</f>
        <v>0</v>
      </c>
      <c r="F11" s="41">
        <f>Spending_effects!H102</f>
        <v>0</v>
      </c>
      <c r="G11" s="41">
        <f>Spending_effects!I102</f>
        <v>0</v>
      </c>
    </row>
    <row r="12" spans="1:17" x14ac:dyDescent="0.3">
      <c r="A12" s="93" t="s">
        <v>80</v>
      </c>
      <c r="B12" s="41">
        <f>SUM(Spending_effects!D103:D105)</f>
        <v>0</v>
      </c>
      <c r="C12" s="41">
        <f>SUM(Spending_effects!E103:E105)</f>
        <v>0</v>
      </c>
      <c r="D12" s="41">
        <f>SUM(Spending_effects!F103:F105)</f>
        <v>0</v>
      </c>
      <c r="E12" s="41">
        <f>SUM(Spending_effects!G103:G105)</f>
        <v>0</v>
      </c>
      <c r="F12" s="41">
        <f>SUM(Spending_effects!H103:H105)</f>
        <v>0</v>
      </c>
      <c r="G12" s="41">
        <f>SUM(Spending_effects!I103:I105)</f>
        <v>0</v>
      </c>
    </row>
    <row r="13" spans="1:17" x14ac:dyDescent="0.3">
      <c r="A13" s="93" t="s">
        <v>18</v>
      </c>
      <c r="B13" s="41">
        <f>Spending_effects!D106</f>
        <v>0</v>
      </c>
      <c r="C13" s="41">
        <f>Spending_effects!E106</f>
        <v>0</v>
      </c>
      <c r="D13" s="41">
        <f>Spending_effects!F106</f>
        <v>0</v>
      </c>
      <c r="E13" s="41">
        <f>Spending_effects!G106</f>
        <v>0</v>
      </c>
      <c r="F13" s="41">
        <f>Spending_effects!H106</f>
        <v>0</v>
      </c>
      <c r="G13" s="41">
        <f>Spending_effects!I106</f>
        <v>0</v>
      </c>
    </row>
    <row r="14" spans="1:17" x14ac:dyDescent="0.3">
      <c r="A14" s="93"/>
      <c r="B14" s="41"/>
      <c r="C14" s="41"/>
      <c r="D14" s="41"/>
      <c r="E14" s="41"/>
      <c r="F14" s="41"/>
      <c r="G14" s="41"/>
    </row>
    <row r="15" spans="1:17" x14ac:dyDescent="0.3">
      <c r="A15" s="93"/>
      <c r="B15" s="41"/>
      <c r="C15" s="41"/>
      <c r="D15" s="41"/>
      <c r="E15" s="41"/>
      <c r="F15" s="41"/>
      <c r="G15" s="41"/>
    </row>
    <row r="16" spans="1:17" x14ac:dyDescent="0.3">
      <c r="A16" s="93"/>
      <c r="B16" s="41"/>
      <c r="C16" s="41"/>
      <c r="D16" s="41"/>
      <c r="E16" s="41"/>
      <c r="F16" s="41"/>
      <c r="G16" s="41"/>
    </row>
    <row r="17" spans="2:7" x14ac:dyDescent="0.3">
      <c r="B17" s="41"/>
      <c r="C17" s="41"/>
      <c r="D17" s="41"/>
      <c r="E17" s="41"/>
      <c r="F17" s="41"/>
      <c r="G17" s="41"/>
    </row>
    <row r="18" spans="2:7" x14ac:dyDescent="0.3">
      <c r="B18" s="41"/>
      <c r="C18" s="41"/>
      <c r="D18" s="41"/>
      <c r="E18" s="41"/>
      <c r="F18" s="41"/>
      <c r="G18" s="41"/>
    </row>
    <row r="19" spans="2:7" x14ac:dyDescent="0.3">
      <c r="B19" s="41"/>
      <c r="C19" s="41"/>
      <c r="D19" s="41"/>
      <c r="E19" s="41"/>
      <c r="F19" s="41"/>
      <c r="G19" s="41"/>
    </row>
    <row r="20" spans="2:7" x14ac:dyDescent="0.3">
      <c r="B20" s="41"/>
      <c r="C20" s="41"/>
      <c r="D20" s="41"/>
      <c r="E20" s="41"/>
      <c r="F20" s="41"/>
      <c r="G20" s="41"/>
    </row>
    <row r="21" spans="2:7" x14ac:dyDescent="0.3">
      <c r="B21" s="41"/>
      <c r="C21" s="41"/>
      <c r="D21" s="41"/>
      <c r="E21" s="41"/>
      <c r="F21" s="41"/>
      <c r="G21" s="41"/>
    </row>
    <row r="22" spans="2:7" x14ac:dyDescent="0.3">
      <c r="B22" s="41"/>
      <c r="C22" s="41"/>
      <c r="D22" s="41"/>
      <c r="E22" s="41"/>
      <c r="F22" s="41"/>
      <c r="G22" s="41"/>
    </row>
    <row r="23" spans="2:7" x14ac:dyDescent="0.3">
      <c r="B23" s="41"/>
      <c r="C23" s="41"/>
      <c r="D23" s="41"/>
      <c r="E23" s="41"/>
      <c r="F23" s="41"/>
      <c r="G23" s="41"/>
    </row>
    <row r="24" spans="2:7" x14ac:dyDescent="0.3">
      <c r="B24" s="41"/>
      <c r="C24" s="41"/>
      <c r="D24" s="41"/>
      <c r="E24" s="41"/>
      <c r="F24" s="41"/>
      <c r="G24" s="41"/>
    </row>
    <row r="25" spans="2:7" x14ac:dyDescent="0.3">
      <c r="B25" s="41"/>
      <c r="C25" s="41"/>
      <c r="D25" s="41"/>
      <c r="E25" s="41"/>
      <c r="F25" s="41"/>
      <c r="G25" s="41"/>
    </row>
    <row r="26" spans="2:7" x14ac:dyDescent="0.3">
      <c r="B26" s="41"/>
      <c r="C26" s="41"/>
      <c r="D26" s="41"/>
      <c r="E26" s="41"/>
      <c r="F26" s="41"/>
      <c r="G26" s="41"/>
    </row>
    <row r="27" spans="2:7" x14ac:dyDescent="0.3">
      <c r="B27" s="41"/>
      <c r="C27" s="41"/>
      <c r="D27" s="41"/>
      <c r="E27" s="41"/>
      <c r="F27" s="41"/>
      <c r="G27" s="41"/>
    </row>
    <row r="28" spans="2:7" x14ac:dyDescent="0.3">
      <c r="B28" s="41"/>
      <c r="C28" s="41"/>
      <c r="D28" s="41"/>
      <c r="E28" s="41"/>
      <c r="F28" s="41"/>
      <c r="G28" s="41"/>
    </row>
    <row r="29" spans="2:7" x14ac:dyDescent="0.3">
      <c r="B29" s="41"/>
      <c r="C29" s="41"/>
      <c r="D29" s="41"/>
      <c r="E29" s="41"/>
      <c r="F29" s="41"/>
      <c r="G29" s="41"/>
    </row>
    <row r="30" spans="2:7" x14ac:dyDescent="0.3">
      <c r="B30" s="41"/>
      <c r="C30" s="41"/>
      <c r="D30" s="41"/>
      <c r="E30" s="41"/>
      <c r="F30" s="41"/>
      <c r="G30" s="41"/>
    </row>
    <row r="31" spans="2:7" x14ac:dyDescent="0.3">
      <c r="B31" s="41"/>
      <c r="C31" s="41"/>
      <c r="D31" s="41"/>
      <c r="E31" s="41"/>
      <c r="F31" s="41"/>
      <c r="G31" s="41"/>
    </row>
    <row r="32" spans="2:7" x14ac:dyDescent="0.3">
      <c r="B32" s="41"/>
      <c r="C32" s="41"/>
      <c r="D32" s="41"/>
      <c r="E32" s="41"/>
      <c r="F32" s="41"/>
      <c r="G32" s="41"/>
    </row>
    <row r="33" spans="2:7" x14ac:dyDescent="0.3">
      <c r="B33" s="41"/>
      <c r="C33" s="41"/>
      <c r="D33" s="41"/>
      <c r="E33" s="41"/>
      <c r="F33" s="41"/>
      <c r="G33" s="41"/>
    </row>
    <row r="34" spans="2:7" x14ac:dyDescent="0.3">
      <c r="B34" s="41"/>
      <c r="C34" s="41"/>
      <c r="D34" s="41"/>
      <c r="E34" s="41"/>
      <c r="F34" s="41"/>
      <c r="G34" s="41"/>
    </row>
    <row r="35" spans="2:7" x14ac:dyDescent="0.3">
      <c r="B35" s="41"/>
      <c r="C35" s="41"/>
      <c r="D35" s="41"/>
      <c r="E35" s="41"/>
      <c r="F35" s="41"/>
      <c r="G35" s="41"/>
    </row>
    <row r="36" spans="2:7" x14ac:dyDescent="0.3">
      <c r="B36" s="41"/>
      <c r="C36" s="41"/>
      <c r="D36" s="41"/>
      <c r="E36" s="41"/>
      <c r="F36" s="41"/>
      <c r="G36" s="41"/>
    </row>
  </sheetData>
  <hyperlinks>
    <hyperlink ref="A1" location="Notes!A1" display="Back to contents" xr:uid="{AA24F534-FCFD-47AC-96E5-C95E08EE621B}"/>
  </hyperlink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8955DD-EBE0-4365-911A-D568EEC1DC39}">
  <dimension ref="A1:G27"/>
  <sheetViews>
    <sheetView showGridLines="0" zoomScaleNormal="100" workbookViewId="0">
      <pane xSplit="1" ySplit="2" topLeftCell="B3" activePane="bottomRight" state="frozen"/>
      <selection pane="topRight"/>
      <selection pane="bottomLeft"/>
      <selection pane="bottomRight"/>
    </sheetView>
  </sheetViews>
  <sheetFormatPr defaultColWidth="8.81640625" defaultRowHeight="12" x14ac:dyDescent="0.3"/>
  <cols>
    <col min="1" max="1" width="38.81640625" style="34" bestFit="1" customWidth="1"/>
    <col min="2" max="16384" width="8.81640625" style="34"/>
  </cols>
  <sheetData>
    <row r="1" spans="1:7" x14ac:dyDescent="0.3">
      <c r="A1" s="1" t="s">
        <v>205</v>
      </c>
    </row>
    <row r="2" spans="1:7" x14ac:dyDescent="0.3">
      <c r="A2" s="31" t="s">
        <v>285</v>
      </c>
      <c r="B2" s="31" t="s">
        <v>3</v>
      </c>
      <c r="C2" s="31" t="s">
        <v>4</v>
      </c>
      <c r="D2" s="31" t="s">
        <v>5</v>
      </c>
      <c r="E2" s="31" t="s">
        <v>6</v>
      </c>
      <c r="F2" s="31" t="s">
        <v>7</v>
      </c>
      <c r="G2" s="31" t="s">
        <v>288</v>
      </c>
    </row>
    <row r="3" spans="1:7" x14ac:dyDescent="0.3">
      <c r="A3" s="94" t="s">
        <v>155</v>
      </c>
      <c r="B3" s="42">
        <v>0</v>
      </c>
      <c r="C3" s="42">
        <v>0</v>
      </c>
      <c r="D3" s="42">
        <v>0</v>
      </c>
      <c r="E3" s="42">
        <v>0</v>
      </c>
      <c r="F3" s="42">
        <v>0</v>
      </c>
      <c r="G3" s="42">
        <v>0</v>
      </c>
    </row>
    <row r="4" spans="1:7" x14ac:dyDescent="0.3">
      <c r="A4" s="94" t="s">
        <v>160</v>
      </c>
      <c r="B4" s="42">
        <v>0</v>
      </c>
      <c r="C4" s="42">
        <v>0</v>
      </c>
      <c r="D4" s="42">
        <v>0</v>
      </c>
      <c r="E4" s="42">
        <v>0</v>
      </c>
      <c r="F4" s="42">
        <v>0</v>
      </c>
      <c r="G4" s="42">
        <v>0</v>
      </c>
    </row>
    <row r="5" spans="1:7" x14ac:dyDescent="0.3">
      <c r="A5" s="94" t="s">
        <v>159</v>
      </c>
      <c r="B5" s="42">
        <v>0</v>
      </c>
      <c r="C5" s="42">
        <v>0</v>
      </c>
      <c r="D5" s="42">
        <v>0</v>
      </c>
      <c r="E5" s="42">
        <v>0</v>
      </c>
      <c r="F5" s="42">
        <v>0</v>
      </c>
      <c r="G5" s="42">
        <v>0</v>
      </c>
    </row>
    <row r="6" spans="1:7" x14ac:dyDescent="0.3">
      <c r="A6" s="94" t="s">
        <v>161</v>
      </c>
      <c r="B6" s="42">
        <v>0</v>
      </c>
      <c r="C6" s="42">
        <v>0</v>
      </c>
      <c r="D6" s="42">
        <v>0</v>
      </c>
      <c r="E6" s="42">
        <v>0</v>
      </c>
      <c r="F6" s="42">
        <v>0</v>
      </c>
      <c r="G6" s="42">
        <v>0</v>
      </c>
    </row>
    <row r="7" spans="1:7" x14ac:dyDescent="0.3">
      <c r="A7" s="94" t="s">
        <v>156</v>
      </c>
      <c r="B7" s="42">
        <v>0</v>
      </c>
      <c r="C7" s="42">
        <v>0</v>
      </c>
      <c r="D7" s="42">
        <v>0</v>
      </c>
      <c r="E7" s="42">
        <v>0</v>
      </c>
      <c r="F7" s="42">
        <v>0</v>
      </c>
      <c r="G7" s="42">
        <v>0</v>
      </c>
    </row>
    <row r="8" spans="1:7" x14ac:dyDescent="0.3">
      <c r="A8" s="94" t="s">
        <v>157</v>
      </c>
      <c r="B8" s="42">
        <v>0</v>
      </c>
      <c r="C8" s="42">
        <v>0</v>
      </c>
      <c r="D8" s="42">
        <v>0</v>
      </c>
      <c r="E8" s="42">
        <v>0</v>
      </c>
      <c r="F8" s="42">
        <v>0</v>
      </c>
      <c r="G8" s="42">
        <v>0</v>
      </c>
    </row>
    <row r="9" spans="1:7" x14ac:dyDescent="0.3">
      <c r="A9" s="94" t="s">
        <v>81</v>
      </c>
      <c r="B9" s="42">
        <v>0</v>
      </c>
      <c r="C9" s="42">
        <v>0</v>
      </c>
      <c r="D9" s="42">
        <v>0</v>
      </c>
      <c r="E9" s="42">
        <v>0</v>
      </c>
      <c r="F9" s="42">
        <v>0</v>
      </c>
      <c r="G9" s="42">
        <v>0</v>
      </c>
    </row>
    <row r="10" spans="1:7" x14ac:dyDescent="0.3">
      <c r="A10" s="94" t="s">
        <v>82</v>
      </c>
      <c r="B10" s="42">
        <v>0</v>
      </c>
      <c r="C10" s="42">
        <v>0</v>
      </c>
      <c r="D10" s="42">
        <v>0</v>
      </c>
      <c r="E10" s="42">
        <v>0</v>
      </c>
      <c r="F10" s="42">
        <v>0</v>
      </c>
      <c r="G10" s="42">
        <v>0</v>
      </c>
    </row>
    <row r="11" spans="1:7" x14ac:dyDescent="0.3">
      <c r="A11" s="94" t="s">
        <v>76</v>
      </c>
      <c r="B11" s="42">
        <v>0</v>
      </c>
      <c r="C11" s="42">
        <v>0</v>
      </c>
      <c r="D11" s="42">
        <v>0</v>
      </c>
      <c r="E11" s="42">
        <v>0</v>
      </c>
      <c r="F11" s="42">
        <v>0</v>
      </c>
      <c r="G11" s="42">
        <v>0</v>
      </c>
    </row>
    <row r="12" spans="1:7" x14ac:dyDescent="0.3">
      <c r="A12" s="94" t="s">
        <v>158</v>
      </c>
      <c r="B12" s="42">
        <v>0</v>
      </c>
      <c r="C12" s="42">
        <v>0</v>
      </c>
      <c r="D12" s="42">
        <v>0</v>
      </c>
      <c r="E12" s="42">
        <v>0</v>
      </c>
      <c r="F12" s="42">
        <v>0</v>
      </c>
      <c r="G12" s="42">
        <v>0</v>
      </c>
    </row>
    <row r="13" spans="1:7" x14ac:dyDescent="0.3">
      <c r="A13" s="94" t="s">
        <v>259</v>
      </c>
      <c r="B13" s="42">
        <v>0</v>
      </c>
      <c r="C13" s="42">
        <v>0</v>
      </c>
      <c r="D13" s="42">
        <v>0</v>
      </c>
      <c r="E13" s="42">
        <v>0</v>
      </c>
      <c r="F13" s="42">
        <v>0</v>
      </c>
      <c r="G13" s="42">
        <v>0</v>
      </c>
    </row>
    <row r="14" spans="1:7" x14ac:dyDescent="0.3">
      <c r="A14" s="94" t="s">
        <v>257</v>
      </c>
      <c r="B14" s="42">
        <v>0</v>
      </c>
      <c r="C14" s="42">
        <v>0</v>
      </c>
      <c r="D14" s="42">
        <v>0</v>
      </c>
      <c r="E14" s="42">
        <v>0</v>
      </c>
      <c r="F14" s="42">
        <v>0</v>
      </c>
      <c r="G14" s="42">
        <v>0</v>
      </c>
    </row>
    <row r="15" spans="1:7" x14ac:dyDescent="0.3">
      <c r="A15" s="94" t="s">
        <v>163</v>
      </c>
      <c r="B15" s="42">
        <v>0</v>
      </c>
      <c r="C15" s="42">
        <v>0</v>
      </c>
      <c r="D15" s="42">
        <v>0</v>
      </c>
      <c r="E15" s="42">
        <v>0</v>
      </c>
      <c r="F15" s="42">
        <v>0</v>
      </c>
      <c r="G15" s="42">
        <v>0</v>
      </c>
    </row>
    <row r="16" spans="1:7" x14ac:dyDescent="0.3">
      <c r="A16" s="94" t="s">
        <v>168</v>
      </c>
      <c r="B16" s="42">
        <v>0</v>
      </c>
      <c r="C16" s="42">
        <v>0</v>
      </c>
      <c r="D16" s="42">
        <v>0</v>
      </c>
      <c r="E16" s="42">
        <v>0</v>
      </c>
      <c r="F16" s="42">
        <v>0</v>
      </c>
      <c r="G16" s="42">
        <v>0</v>
      </c>
    </row>
    <row r="17" spans="1:7" x14ac:dyDescent="0.3">
      <c r="A17" s="94" t="s">
        <v>162</v>
      </c>
      <c r="B17" s="42">
        <v>0</v>
      </c>
      <c r="C17" s="42">
        <v>0</v>
      </c>
      <c r="D17" s="42">
        <v>0</v>
      </c>
      <c r="E17" s="42">
        <v>0</v>
      </c>
      <c r="F17" s="42">
        <v>0</v>
      </c>
      <c r="G17" s="42">
        <v>0</v>
      </c>
    </row>
    <row r="18" spans="1:7" x14ac:dyDescent="0.3">
      <c r="B18" s="42"/>
      <c r="C18" s="42"/>
      <c r="D18" s="42"/>
      <c r="E18" s="42"/>
      <c r="F18" s="42"/>
      <c r="G18" s="42"/>
    </row>
    <row r="19" spans="1:7" x14ac:dyDescent="0.3">
      <c r="A19" s="43"/>
      <c r="B19" s="42"/>
      <c r="C19" s="42"/>
      <c r="D19" s="42"/>
      <c r="E19" s="42"/>
      <c r="F19" s="42"/>
      <c r="G19" s="42"/>
    </row>
    <row r="20" spans="1:7" x14ac:dyDescent="0.3">
      <c r="A20" s="43"/>
      <c r="B20" s="42"/>
      <c r="C20" s="42"/>
      <c r="D20" s="42"/>
      <c r="E20" s="42"/>
      <c r="F20" s="42"/>
      <c r="G20" s="42"/>
    </row>
    <row r="21" spans="1:7" x14ac:dyDescent="0.3">
      <c r="A21" s="43"/>
      <c r="B21" s="42"/>
      <c r="C21" s="42"/>
      <c r="D21" s="42"/>
      <c r="E21" s="42"/>
      <c r="F21" s="42"/>
      <c r="G21" s="42"/>
    </row>
    <row r="22" spans="1:7" x14ac:dyDescent="0.3">
      <c r="A22" s="43"/>
      <c r="B22" s="42"/>
      <c r="C22" s="42"/>
      <c r="D22" s="42"/>
      <c r="E22" s="42"/>
      <c r="F22" s="42"/>
      <c r="G22" s="42"/>
    </row>
    <row r="23" spans="1:7" x14ac:dyDescent="0.3">
      <c r="A23" s="43"/>
      <c r="B23" s="42"/>
      <c r="C23" s="42"/>
      <c r="D23" s="42"/>
      <c r="E23" s="42"/>
      <c r="F23" s="42"/>
      <c r="G23" s="42"/>
    </row>
    <row r="24" spans="1:7" x14ac:dyDescent="0.3">
      <c r="B24" s="42"/>
      <c r="C24" s="42"/>
      <c r="D24" s="42"/>
      <c r="E24" s="42"/>
      <c r="F24" s="42"/>
      <c r="G24" s="42"/>
    </row>
    <row r="25" spans="1:7" x14ac:dyDescent="0.3">
      <c r="B25" s="42"/>
      <c r="C25" s="42"/>
      <c r="D25" s="42"/>
      <c r="E25" s="42"/>
      <c r="F25" s="42"/>
      <c r="G25" s="42"/>
    </row>
    <row r="26" spans="1:7" x14ac:dyDescent="0.3">
      <c r="B26" s="42"/>
      <c r="C26" s="42"/>
      <c r="D26" s="42"/>
      <c r="E26" s="42"/>
      <c r="F26" s="42"/>
      <c r="G26" s="42"/>
    </row>
    <row r="27" spans="1:7" x14ac:dyDescent="0.3">
      <c r="B27" s="42"/>
      <c r="C27" s="42"/>
      <c r="D27" s="42"/>
      <c r="E27" s="42"/>
      <c r="F27" s="42"/>
      <c r="G27" s="42"/>
    </row>
  </sheetData>
  <hyperlinks>
    <hyperlink ref="A1" location="Notes!A1" display="Back to contents" xr:uid="{47297C5B-02AC-4493-9950-184D7D7B12CA}"/>
  </hyperlink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626D6-B87E-44E3-B978-CDAB5CCC1F62}">
  <dimension ref="A1:G25"/>
  <sheetViews>
    <sheetView showGridLines="0" zoomScaleNormal="100" workbookViewId="0">
      <pane xSplit="1" ySplit="2" topLeftCell="B3" activePane="bottomRight" state="frozen"/>
      <selection pane="topRight"/>
      <selection pane="bottomLeft"/>
      <selection pane="bottomRight"/>
    </sheetView>
  </sheetViews>
  <sheetFormatPr defaultColWidth="8.81640625" defaultRowHeight="12" x14ac:dyDescent="0.3"/>
  <cols>
    <col min="1" max="1" width="38.81640625" style="34" bestFit="1" customWidth="1"/>
    <col min="2" max="16384" width="8.81640625" style="34"/>
  </cols>
  <sheetData>
    <row r="1" spans="1:7" x14ac:dyDescent="0.3">
      <c r="A1" s="1" t="s">
        <v>205</v>
      </c>
    </row>
    <row r="2" spans="1:7" x14ac:dyDescent="0.3">
      <c r="A2" s="31" t="s">
        <v>122</v>
      </c>
      <c r="B2" s="31" t="s">
        <v>3</v>
      </c>
      <c r="C2" s="31" t="s">
        <v>4</v>
      </c>
      <c r="D2" s="31" t="s">
        <v>5</v>
      </c>
      <c r="E2" s="31" t="s">
        <v>6</v>
      </c>
      <c r="F2" s="31" t="s">
        <v>7</v>
      </c>
      <c r="G2" s="31" t="s">
        <v>288</v>
      </c>
    </row>
    <row r="3" spans="1:7" x14ac:dyDescent="0.3">
      <c r="A3" s="34" t="s">
        <v>94</v>
      </c>
      <c r="B3" s="42">
        <f t="array" ref="B3:G3">TRANSPOSE(Scenario_inputs!$X$5:$X$10)</f>
        <v>0</v>
      </c>
      <c r="C3" s="42">
        <v>0</v>
      </c>
      <c r="D3" s="42">
        <v>0</v>
      </c>
      <c r="E3" s="42">
        <v>0</v>
      </c>
      <c r="F3" s="42">
        <v>0</v>
      </c>
      <c r="G3" s="42">
        <v>0</v>
      </c>
    </row>
    <row r="4" spans="1:7" x14ac:dyDescent="0.3">
      <c r="A4" s="34" t="s">
        <v>187</v>
      </c>
      <c r="B4" s="42">
        <f t="array" ref="B4:G4">TRANSPOSE(Scenario_inputs!$AB$5:$AB$10)</f>
        <v>0</v>
      </c>
      <c r="C4" s="42">
        <v>0</v>
      </c>
      <c r="D4" s="42">
        <v>0</v>
      </c>
      <c r="E4" s="42">
        <v>0</v>
      </c>
      <c r="F4" s="42">
        <v>0</v>
      </c>
      <c r="G4" s="42">
        <v>0</v>
      </c>
    </row>
    <row r="5" spans="1:7" x14ac:dyDescent="0.3">
      <c r="A5" s="34" t="s">
        <v>60</v>
      </c>
      <c r="B5" s="42">
        <f t="array" ref="B5:G5">TRANSPOSE(Scenario_inputs!$Z$5:$Z$10)</f>
        <v>0</v>
      </c>
      <c r="C5" s="42">
        <v>0</v>
      </c>
      <c r="D5" s="42">
        <v>0</v>
      </c>
      <c r="E5" s="42">
        <v>0</v>
      </c>
      <c r="F5" s="42">
        <v>0</v>
      </c>
      <c r="G5" s="42">
        <v>0</v>
      </c>
    </row>
    <row r="6" spans="1:7" x14ac:dyDescent="0.3">
      <c r="A6" s="34" t="s">
        <v>191</v>
      </c>
      <c r="B6" s="42">
        <f>Aggregates!J12</f>
        <v>0</v>
      </c>
      <c r="C6" s="42">
        <f>Aggregates!K12</f>
        <v>0</v>
      </c>
      <c r="D6" s="42">
        <f>Aggregates!L12</f>
        <v>0</v>
      </c>
      <c r="E6" s="42">
        <f>Aggregates!M12</f>
        <v>0</v>
      </c>
      <c r="F6" s="42">
        <f>Aggregates!N12</f>
        <v>0</v>
      </c>
      <c r="G6" s="42">
        <f>Aggregates!O12</f>
        <v>0</v>
      </c>
    </row>
    <row r="7" spans="1:7" x14ac:dyDescent="0.3">
      <c r="B7" s="42"/>
      <c r="C7" s="42"/>
      <c r="D7" s="42"/>
      <c r="E7" s="42"/>
      <c r="F7" s="42"/>
      <c r="G7" s="42"/>
    </row>
    <row r="8" spans="1:7" x14ac:dyDescent="0.3">
      <c r="B8" s="42"/>
      <c r="C8" s="42"/>
      <c r="D8" s="42"/>
      <c r="E8" s="42"/>
      <c r="F8" s="42"/>
      <c r="G8" s="42"/>
    </row>
    <row r="9" spans="1:7" x14ac:dyDescent="0.3">
      <c r="B9" s="42"/>
      <c r="C9" s="42"/>
      <c r="D9" s="42"/>
      <c r="E9" s="42"/>
      <c r="F9" s="42"/>
      <c r="G9" s="42"/>
    </row>
    <row r="10" spans="1:7" x14ac:dyDescent="0.3">
      <c r="B10" s="42"/>
      <c r="C10" s="42"/>
      <c r="D10" s="42"/>
      <c r="E10" s="42"/>
      <c r="F10" s="42"/>
      <c r="G10" s="42"/>
    </row>
    <row r="11" spans="1:7" x14ac:dyDescent="0.3">
      <c r="B11" s="42"/>
      <c r="C11" s="42"/>
      <c r="D11" s="42"/>
      <c r="E11" s="42"/>
      <c r="F11" s="42"/>
      <c r="G11" s="42"/>
    </row>
    <row r="12" spans="1:7" x14ac:dyDescent="0.3">
      <c r="B12" s="42"/>
      <c r="C12" s="42"/>
      <c r="D12" s="42"/>
      <c r="E12" s="42"/>
      <c r="F12" s="42"/>
      <c r="G12" s="42"/>
    </row>
    <row r="13" spans="1:7" x14ac:dyDescent="0.3">
      <c r="B13" s="42"/>
      <c r="C13" s="42"/>
      <c r="D13" s="42"/>
      <c r="E13" s="42"/>
      <c r="F13" s="42"/>
      <c r="G13" s="42"/>
    </row>
    <row r="14" spans="1:7" x14ac:dyDescent="0.3">
      <c r="B14" s="42"/>
      <c r="C14" s="42"/>
      <c r="D14" s="42"/>
      <c r="E14" s="42"/>
      <c r="F14" s="42"/>
      <c r="G14" s="42"/>
    </row>
    <row r="15" spans="1:7" x14ac:dyDescent="0.3">
      <c r="B15" s="42"/>
      <c r="C15" s="42"/>
      <c r="D15" s="42"/>
      <c r="E15" s="42"/>
      <c r="F15" s="42"/>
      <c r="G15" s="42"/>
    </row>
    <row r="16" spans="1:7" x14ac:dyDescent="0.3">
      <c r="B16" s="42"/>
      <c r="C16" s="42"/>
      <c r="D16" s="42"/>
      <c r="E16" s="42"/>
      <c r="F16" s="42"/>
      <c r="G16" s="42"/>
    </row>
    <row r="17" spans="2:7" x14ac:dyDescent="0.3">
      <c r="B17" s="42"/>
      <c r="C17" s="42"/>
      <c r="D17" s="42"/>
      <c r="E17" s="42"/>
      <c r="F17" s="42"/>
      <c r="G17" s="42"/>
    </row>
    <row r="18" spans="2:7" x14ac:dyDescent="0.3">
      <c r="B18" s="42"/>
      <c r="C18" s="42"/>
      <c r="D18" s="42"/>
      <c r="E18" s="42"/>
      <c r="F18" s="42"/>
      <c r="G18" s="42"/>
    </row>
    <row r="19" spans="2:7" x14ac:dyDescent="0.3">
      <c r="B19" s="42"/>
      <c r="C19" s="42"/>
      <c r="D19" s="42"/>
      <c r="E19" s="42"/>
      <c r="F19" s="42"/>
      <c r="G19" s="42"/>
    </row>
    <row r="20" spans="2:7" x14ac:dyDescent="0.3">
      <c r="B20" s="42"/>
      <c r="C20" s="42"/>
      <c r="D20" s="42"/>
      <c r="E20" s="42"/>
      <c r="F20" s="42"/>
      <c r="G20" s="42"/>
    </row>
    <row r="21" spans="2:7" x14ac:dyDescent="0.3">
      <c r="B21" s="42"/>
      <c r="C21" s="42"/>
      <c r="D21" s="42"/>
      <c r="E21" s="42"/>
      <c r="F21" s="42"/>
      <c r="G21" s="42"/>
    </row>
    <row r="22" spans="2:7" x14ac:dyDescent="0.3">
      <c r="B22" s="42"/>
      <c r="C22" s="42"/>
      <c r="D22" s="42"/>
      <c r="E22" s="42"/>
      <c r="F22" s="42"/>
      <c r="G22" s="42"/>
    </row>
    <row r="23" spans="2:7" x14ac:dyDescent="0.3">
      <c r="B23" s="42"/>
      <c r="C23" s="42"/>
      <c r="D23" s="42"/>
      <c r="E23" s="42"/>
      <c r="F23" s="42"/>
      <c r="G23" s="42"/>
    </row>
    <row r="24" spans="2:7" x14ac:dyDescent="0.3">
      <c r="B24" s="42"/>
      <c r="C24" s="42"/>
      <c r="D24" s="42"/>
      <c r="E24" s="42"/>
      <c r="F24" s="42"/>
      <c r="G24" s="42"/>
    </row>
    <row r="25" spans="2:7" x14ac:dyDescent="0.3">
      <c r="B25" s="42"/>
      <c r="C25" s="42"/>
      <c r="D25" s="42"/>
      <c r="E25" s="42"/>
      <c r="F25" s="42"/>
      <c r="G25" s="42"/>
    </row>
  </sheetData>
  <hyperlinks>
    <hyperlink ref="A1" location="Notes!A1" display="Back to contents" xr:uid="{222ECF24-9A69-4DF2-AFD8-0A4D6FDCFE7A}"/>
  </hyperlink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9559A-4547-4FBF-B109-BC003A117078}">
  <dimension ref="A1:Q26"/>
  <sheetViews>
    <sheetView showGridLines="0" zoomScaleNormal="100" workbookViewId="0">
      <pane xSplit="2" ySplit="2" topLeftCell="C3" activePane="bottomRight" state="frozen"/>
      <selection pane="topRight"/>
      <selection pane="bottomLeft"/>
      <selection pane="bottomRight"/>
    </sheetView>
  </sheetViews>
  <sheetFormatPr defaultColWidth="8.81640625" defaultRowHeight="12" x14ac:dyDescent="0.3"/>
  <cols>
    <col min="1" max="1" width="51.26953125" style="34" bestFit="1" customWidth="1"/>
    <col min="2" max="2" width="10.453125" style="34" customWidth="1"/>
    <col min="3" max="16384" width="8.81640625" style="34"/>
  </cols>
  <sheetData>
    <row r="1" spans="1:17" x14ac:dyDescent="0.3">
      <c r="A1" s="1" t="s">
        <v>205</v>
      </c>
    </row>
    <row r="2" spans="1:17" x14ac:dyDescent="0.3">
      <c r="A2" s="31" t="s">
        <v>278</v>
      </c>
      <c r="B2" s="31" t="s">
        <v>66</v>
      </c>
      <c r="C2" s="31" t="s">
        <v>3</v>
      </c>
      <c r="D2" s="31" t="s">
        <v>4</v>
      </c>
      <c r="E2" s="31" t="s">
        <v>5</v>
      </c>
      <c r="F2" s="31" t="s">
        <v>6</v>
      </c>
      <c r="G2" s="31" t="s">
        <v>7</v>
      </c>
      <c r="H2" s="31" t="s">
        <v>288</v>
      </c>
    </row>
    <row r="3" spans="1:17" x14ac:dyDescent="0.3">
      <c r="A3" s="31" t="s">
        <v>94</v>
      </c>
      <c r="B3" s="34" t="s">
        <v>3</v>
      </c>
      <c r="C3" s="41">
        <v>165.75061501859523</v>
      </c>
      <c r="D3" s="41">
        <v>507.16565724603413</v>
      </c>
      <c r="E3" s="41">
        <v>462.12229151321083</v>
      </c>
      <c r="F3" s="41">
        <v>432.62358130910172</v>
      </c>
      <c r="G3" s="41">
        <v>437.46389394073049</v>
      </c>
      <c r="H3" s="41">
        <v>469.53112245570594</v>
      </c>
    </row>
    <row r="4" spans="1:17" x14ac:dyDescent="0.3">
      <c r="A4" s="31"/>
      <c r="B4" s="34" t="s">
        <v>4</v>
      </c>
      <c r="C4" s="41">
        <v>0</v>
      </c>
      <c r="D4" s="41">
        <v>6359.6373772386414</v>
      </c>
      <c r="E4" s="41">
        <v>479.01760963534912</v>
      </c>
      <c r="F4" s="41">
        <v>448.53540739669029</v>
      </c>
      <c r="G4" s="41">
        <v>462.63977609447693</v>
      </c>
      <c r="H4" s="41">
        <v>496.48596711230653</v>
      </c>
    </row>
    <row r="5" spans="1:17" x14ac:dyDescent="0.3">
      <c r="A5" s="31"/>
      <c r="B5" s="34" t="s">
        <v>5</v>
      </c>
      <c r="C5" s="41">
        <v>0</v>
      </c>
      <c r="D5" s="41">
        <v>0</v>
      </c>
      <c r="E5" s="41">
        <v>6776.7487806099216</v>
      </c>
      <c r="F5" s="41">
        <v>446.77663974262316</v>
      </c>
      <c r="G5" s="41">
        <v>461.98824086957302</v>
      </c>
      <c r="H5" s="41">
        <v>499.44227305270772</v>
      </c>
    </row>
    <row r="6" spans="1:17" x14ac:dyDescent="0.3">
      <c r="A6" s="31"/>
      <c r="B6" s="34" t="s">
        <v>6</v>
      </c>
      <c r="C6" s="41">
        <v>0</v>
      </c>
      <c r="D6" s="41">
        <v>0</v>
      </c>
      <c r="E6" s="41">
        <v>0</v>
      </c>
      <c r="F6" s="41">
        <v>6945.2949183788205</v>
      </c>
      <c r="G6" s="41">
        <v>459.97012406525073</v>
      </c>
      <c r="H6" s="41">
        <v>496.25532602414069</v>
      </c>
    </row>
    <row r="7" spans="1:17" x14ac:dyDescent="0.3">
      <c r="A7" s="90"/>
      <c r="B7" s="34" t="s">
        <v>7</v>
      </c>
      <c r="C7" s="41">
        <v>0</v>
      </c>
      <c r="D7" s="41">
        <v>0</v>
      </c>
      <c r="E7" s="41">
        <v>0</v>
      </c>
      <c r="F7" s="41">
        <v>0</v>
      </c>
      <c r="G7" s="41">
        <v>7353.3938412621328</v>
      </c>
      <c r="H7" s="41">
        <v>494.49507234758983</v>
      </c>
    </row>
    <row r="8" spans="1:17" x14ac:dyDescent="0.3">
      <c r="A8" s="90"/>
      <c r="B8" s="34" t="s">
        <v>288</v>
      </c>
      <c r="C8" s="61">
        <v>0</v>
      </c>
      <c r="D8" s="61">
        <v>0</v>
      </c>
      <c r="E8" s="61">
        <v>0</v>
      </c>
      <c r="F8" s="61">
        <v>0</v>
      </c>
      <c r="G8" s="61">
        <v>0</v>
      </c>
      <c r="H8" s="61">
        <v>7462.3303005680982</v>
      </c>
    </row>
    <row r="9" spans="1:17" x14ac:dyDescent="0.3">
      <c r="A9" s="90" t="s">
        <v>188</v>
      </c>
      <c r="B9" s="63" t="s">
        <v>3</v>
      </c>
      <c r="C9" s="64">
        <v>497.21741883061554</v>
      </c>
      <c r="D9" s="64">
        <v>2185.1669674497457</v>
      </c>
      <c r="E9" s="64">
        <v>2185.1669674498735</v>
      </c>
      <c r="F9" s="64">
        <v>2185.1669674497457</v>
      </c>
      <c r="G9" s="64">
        <v>2185.1669674497884</v>
      </c>
      <c r="H9" s="64">
        <v>2185.1669674498312</v>
      </c>
    </row>
    <row r="10" spans="1:17" x14ac:dyDescent="0.3">
      <c r="A10" s="31"/>
      <c r="B10" s="34" t="s">
        <v>4</v>
      </c>
      <c r="C10" s="64">
        <v>0</v>
      </c>
      <c r="D10" s="64">
        <v>1294.11119810635</v>
      </c>
      <c r="E10" s="64">
        <v>2405.2558816738101</v>
      </c>
      <c r="F10" s="64">
        <v>2405.2558816736678</v>
      </c>
      <c r="G10" s="64">
        <v>2405.2558816736964</v>
      </c>
      <c r="H10" s="64">
        <v>2405.2558816737528</v>
      </c>
    </row>
    <row r="11" spans="1:17" x14ac:dyDescent="0.3">
      <c r="A11" s="31"/>
      <c r="B11" s="34" t="s">
        <v>5</v>
      </c>
      <c r="C11" s="64">
        <v>0</v>
      </c>
      <c r="D11" s="64">
        <v>0</v>
      </c>
      <c r="E11" s="64">
        <v>1285.9970818930151</v>
      </c>
      <c r="F11" s="64">
        <v>2377.0677158144763</v>
      </c>
      <c r="G11" s="64">
        <v>2377.0677158145472</v>
      </c>
      <c r="H11" s="64">
        <v>2377.0677158145618</v>
      </c>
    </row>
    <row r="12" spans="1:17" x14ac:dyDescent="0.3">
      <c r="A12" s="31"/>
      <c r="B12" s="34" t="s">
        <v>6</v>
      </c>
      <c r="C12" s="64">
        <v>0</v>
      </c>
      <c r="D12" s="64">
        <v>0</v>
      </c>
      <c r="E12" s="64">
        <v>0</v>
      </c>
      <c r="F12" s="64">
        <v>994.04099027574944</v>
      </c>
      <c r="G12" s="64">
        <v>1876.2518428351598</v>
      </c>
      <c r="H12" s="64">
        <v>1876.2518428352023</v>
      </c>
    </row>
    <row r="13" spans="1:17" x14ac:dyDescent="0.3">
      <c r="A13" s="31"/>
      <c r="B13" s="34" t="s">
        <v>7</v>
      </c>
      <c r="C13" s="64">
        <v>0</v>
      </c>
      <c r="D13" s="64">
        <v>0</v>
      </c>
      <c r="E13" s="64">
        <v>0</v>
      </c>
      <c r="F13" s="64">
        <v>0</v>
      </c>
      <c r="G13" s="64">
        <v>940.71372652908281</v>
      </c>
      <c r="H13" s="64">
        <v>1808.3926476469401</v>
      </c>
    </row>
    <row r="14" spans="1:17" x14ac:dyDescent="0.3">
      <c r="A14" s="31"/>
      <c r="B14" s="34" t="s">
        <v>288</v>
      </c>
      <c r="C14" s="64">
        <v>0</v>
      </c>
      <c r="D14" s="64">
        <v>0</v>
      </c>
      <c r="E14" s="64">
        <v>0</v>
      </c>
      <c r="F14" s="64">
        <v>0</v>
      </c>
      <c r="G14" s="64">
        <v>0</v>
      </c>
      <c r="H14" s="64">
        <v>1123.792104584581</v>
      </c>
    </row>
    <row r="15" spans="1:17" x14ac:dyDescent="0.3">
      <c r="A15" s="31" t="s">
        <v>189</v>
      </c>
      <c r="B15" s="63" t="s">
        <v>3</v>
      </c>
      <c r="C15" s="144">
        <v>9915.0201419603563</v>
      </c>
      <c r="D15" s="144">
        <v>293.78103969449398</v>
      </c>
      <c r="E15" s="144">
        <v>0</v>
      </c>
      <c r="F15" s="144">
        <v>0</v>
      </c>
      <c r="G15" s="144">
        <v>0</v>
      </c>
      <c r="H15" s="144">
        <v>0</v>
      </c>
      <c r="I15" s="153"/>
      <c r="J15" s="153"/>
      <c r="K15" s="153"/>
      <c r="L15" s="153"/>
      <c r="M15" s="153"/>
      <c r="N15" s="153"/>
      <c r="O15" s="153"/>
      <c r="P15" s="153"/>
      <c r="Q15" s="153"/>
    </row>
    <row r="16" spans="1:17" x14ac:dyDescent="0.3">
      <c r="A16" s="31"/>
      <c r="B16" s="34" t="s">
        <v>4</v>
      </c>
      <c r="C16" s="154">
        <v>0</v>
      </c>
      <c r="D16" s="154">
        <v>9631.6441993346671</v>
      </c>
      <c r="E16" s="154">
        <v>296.30733369464224</v>
      </c>
      <c r="F16" s="154">
        <v>0</v>
      </c>
      <c r="G16" s="154">
        <v>0</v>
      </c>
      <c r="H16" s="154">
        <v>0</v>
      </c>
      <c r="I16" s="153"/>
      <c r="J16" s="153"/>
      <c r="K16" s="153"/>
      <c r="L16" s="153"/>
      <c r="M16" s="153"/>
      <c r="N16" s="153"/>
      <c r="O16" s="153"/>
      <c r="P16" s="153"/>
      <c r="Q16" s="153"/>
    </row>
    <row r="17" spans="1:17" x14ac:dyDescent="0.3">
      <c r="A17" s="31"/>
      <c r="B17" s="34" t="s">
        <v>5</v>
      </c>
      <c r="C17" s="154">
        <v>0</v>
      </c>
      <c r="D17" s="154">
        <v>0</v>
      </c>
      <c r="E17" s="154">
        <v>8632.1273607006406</v>
      </c>
      <c r="F17" s="154">
        <v>297.64961252172384</v>
      </c>
      <c r="G17" s="154">
        <v>0</v>
      </c>
      <c r="H17" s="154">
        <v>0</v>
      </c>
      <c r="I17" s="153"/>
      <c r="J17" s="153"/>
      <c r="K17" s="153"/>
      <c r="L17" s="153"/>
      <c r="M17" s="153"/>
      <c r="N17" s="153"/>
      <c r="O17" s="153"/>
      <c r="P17" s="153"/>
      <c r="Q17" s="153"/>
    </row>
    <row r="18" spans="1:17" x14ac:dyDescent="0.3">
      <c r="A18" s="31"/>
      <c r="B18" s="34" t="s">
        <v>6</v>
      </c>
      <c r="C18" s="154">
        <v>0</v>
      </c>
      <c r="D18" s="154">
        <v>0</v>
      </c>
      <c r="E18" s="154">
        <v>0</v>
      </c>
      <c r="F18" s="154">
        <v>7878.8039701493117</v>
      </c>
      <c r="G18" s="154">
        <v>297.98627973482894</v>
      </c>
      <c r="H18" s="154">
        <v>0</v>
      </c>
      <c r="I18" s="153"/>
      <c r="J18" s="153"/>
      <c r="K18" s="153"/>
      <c r="L18" s="153"/>
      <c r="M18" s="153"/>
      <c r="N18" s="153"/>
      <c r="O18" s="153"/>
      <c r="P18" s="153"/>
      <c r="Q18" s="153"/>
    </row>
    <row r="19" spans="1:17" x14ac:dyDescent="0.3">
      <c r="A19" s="31"/>
      <c r="B19" s="34" t="s">
        <v>7</v>
      </c>
      <c r="C19" s="154">
        <v>0</v>
      </c>
      <c r="D19" s="154">
        <v>0</v>
      </c>
      <c r="E19" s="154">
        <v>0</v>
      </c>
      <c r="F19" s="154">
        <v>0</v>
      </c>
      <c r="G19" s="154">
        <v>6899.349575703648</v>
      </c>
      <c r="H19" s="154">
        <v>298.0056109775262</v>
      </c>
      <c r="I19" s="153"/>
      <c r="J19" s="153"/>
      <c r="K19" s="153"/>
      <c r="L19" s="153"/>
      <c r="M19" s="153"/>
      <c r="N19" s="153"/>
      <c r="O19" s="153"/>
      <c r="P19" s="153"/>
      <c r="Q19" s="153"/>
    </row>
    <row r="20" spans="1:17" x14ac:dyDescent="0.3">
      <c r="A20" s="31"/>
      <c r="B20" s="34" t="s">
        <v>288</v>
      </c>
      <c r="C20" s="146">
        <v>0</v>
      </c>
      <c r="D20" s="146">
        <v>0</v>
      </c>
      <c r="E20" s="146">
        <v>0</v>
      </c>
      <c r="F20" s="146">
        <v>0</v>
      </c>
      <c r="G20" s="146">
        <v>0</v>
      </c>
      <c r="H20" s="146">
        <v>6158.0576528224192</v>
      </c>
      <c r="I20" s="153"/>
      <c r="J20" s="153"/>
      <c r="K20" s="153"/>
      <c r="L20" s="153"/>
      <c r="M20" s="153"/>
      <c r="N20" s="153"/>
      <c r="O20" s="153"/>
      <c r="P20" s="153"/>
      <c r="Q20" s="153"/>
    </row>
    <row r="21" spans="1:17" x14ac:dyDescent="0.3">
      <c r="A21" s="31" t="s">
        <v>190</v>
      </c>
      <c r="B21" s="63" t="s">
        <v>3</v>
      </c>
      <c r="C21" s="64">
        <v>10.42954086295822</v>
      </c>
      <c r="D21" s="64">
        <v>45.025105299131951</v>
      </c>
      <c r="E21" s="64">
        <v>45.773715246113511</v>
      </c>
      <c r="F21" s="64">
        <v>46.879918738298443</v>
      </c>
      <c r="G21" s="64">
        <v>47.646399379203785</v>
      </c>
      <c r="H21" s="64">
        <v>48.294611074069849</v>
      </c>
    </row>
    <row r="22" spans="1:17" x14ac:dyDescent="0.3">
      <c r="A22" s="31"/>
      <c r="B22" s="34" t="s">
        <v>4</v>
      </c>
      <c r="C22" s="41">
        <v>0</v>
      </c>
      <c r="D22" s="41">
        <v>20.890820547805333</v>
      </c>
      <c r="E22" s="41">
        <v>38.739427609968402</v>
      </c>
      <c r="F22" s="41">
        <v>39.55512856194332</v>
      </c>
      <c r="G22" s="41">
        <v>39.90327920234904</v>
      </c>
      <c r="H22" s="41">
        <v>40.22132365498976</v>
      </c>
    </row>
    <row r="23" spans="1:17" x14ac:dyDescent="0.3">
      <c r="A23" s="31"/>
      <c r="B23" s="34" t="s">
        <v>5</v>
      </c>
      <c r="C23" s="41">
        <v>0</v>
      </c>
      <c r="D23" s="41">
        <v>0</v>
      </c>
      <c r="E23" s="41">
        <v>18.234566013035192</v>
      </c>
      <c r="F23" s="41">
        <v>38.987218627838161</v>
      </c>
      <c r="G23" s="41">
        <v>39.271615482817879</v>
      </c>
      <c r="H23" s="41">
        <v>39.327020716015682</v>
      </c>
    </row>
    <row r="24" spans="1:17" x14ac:dyDescent="0.3">
      <c r="A24" s="31"/>
      <c r="B24" s="34" t="s">
        <v>6</v>
      </c>
      <c r="C24" s="41">
        <v>0</v>
      </c>
      <c r="D24" s="41">
        <v>0</v>
      </c>
      <c r="E24" s="41">
        <v>0</v>
      </c>
      <c r="F24" s="41">
        <v>16.865043474268759</v>
      </c>
      <c r="G24" s="41">
        <v>40.91192547768685</v>
      </c>
      <c r="H24" s="41">
        <v>40.965873733654234</v>
      </c>
    </row>
    <row r="25" spans="1:17" x14ac:dyDescent="0.3">
      <c r="A25" s="31"/>
      <c r="B25" s="34" t="s">
        <v>7</v>
      </c>
      <c r="C25" s="41">
        <v>0</v>
      </c>
      <c r="D25" s="41">
        <v>0</v>
      </c>
      <c r="E25" s="41">
        <v>0</v>
      </c>
      <c r="F25" s="41">
        <v>0</v>
      </c>
      <c r="G25" s="41">
        <v>16.341185529356039</v>
      </c>
      <c r="H25" s="41">
        <v>41.090974375990186</v>
      </c>
    </row>
    <row r="26" spans="1:17" x14ac:dyDescent="0.3">
      <c r="A26" s="31"/>
      <c r="B26" s="34" t="s">
        <v>288</v>
      </c>
      <c r="C26" s="41">
        <v>0</v>
      </c>
      <c r="D26" s="41">
        <v>0</v>
      </c>
      <c r="E26" s="41">
        <v>0</v>
      </c>
      <c r="F26" s="41">
        <v>0</v>
      </c>
      <c r="G26" s="41">
        <v>0</v>
      </c>
      <c r="H26" s="41">
        <v>17.366496415377242</v>
      </c>
    </row>
  </sheetData>
  <hyperlinks>
    <hyperlink ref="A1" location="Notes!A1" display="Back to contents" xr:uid="{BA04749F-1B97-45A8-8A9B-5AF5934F9798}"/>
  </hyperlink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CA3A8-5A07-4BDB-ACF5-ADBA9EEAA626}">
  <dimension ref="A1:I35"/>
  <sheetViews>
    <sheetView showGridLines="0" zoomScaleNormal="100" workbookViewId="0">
      <pane xSplit="2" ySplit="5" topLeftCell="C6" activePane="bottomRight" state="frozen"/>
      <selection pane="topRight"/>
      <selection pane="bottomLeft"/>
      <selection pane="bottomRight"/>
    </sheetView>
  </sheetViews>
  <sheetFormatPr defaultColWidth="8.81640625" defaultRowHeight="12" x14ac:dyDescent="0.3"/>
  <cols>
    <col min="1" max="1" width="43.453125" style="34" bestFit="1" customWidth="1"/>
    <col min="2" max="2" width="10.453125" style="34" customWidth="1"/>
    <col min="3" max="16384" width="8.81640625" style="34"/>
  </cols>
  <sheetData>
    <row r="1" spans="1:9" x14ac:dyDescent="0.3">
      <c r="A1" s="1" t="s">
        <v>205</v>
      </c>
    </row>
    <row r="2" spans="1:9" x14ac:dyDescent="0.3">
      <c r="A2" s="31" t="s">
        <v>286</v>
      </c>
      <c r="B2" s="31"/>
      <c r="C2" s="31" t="s">
        <v>3</v>
      </c>
      <c r="D2" s="31" t="s">
        <v>4</v>
      </c>
      <c r="E2" s="31" t="s">
        <v>5</v>
      </c>
      <c r="F2" s="31" t="s">
        <v>6</v>
      </c>
      <c r="G2" s="31" t="s">
        <v>7</v>
      </c>
      <c r="H2" s="31" t="s">
        <v>288</v>
      </c>
    </row>
    <row r="3" spans="1:9" x14ac:dyDescent="0.3">
      <c r="A3" s="34" t="s">
        <v>144</v>
      </c>
      <c r="C3" s="41">
        <f>SUM(C6:C34)</f>
        <v>0</v>
      </c>
      <c r="D3" s="41">
        <f t="shared" ref="D3:H3" si="0">SUM(D6:D34)</f>
        <v>0</v>
      </c>
      <c r="E3" s="41">
        <f t="shared" si="0"/>
        <v>0</v>
      </c>
      <c r="F3" s="41">
        <f t="shared" si="0"/>
        <v>0</v>
      </c>
      <c r="G3" s="41">
        <f t="shared" si="0"/>
        <v>0</v>
      </c>
      <c r="H3" s="41">
        <f t="shared" si="0"/>
        <v>0</v>
      </c>
    </row>
    <row r="4" spans="1:9" x14ac:dyDescent="0.3">
      <c r="D4" s="41"/>
      <c r="E4" s="41"/>
      <c r="F4" s="41"/>
      <c r="G4" s="41"/>
      <c r="H4" s="41"/>
      <c r="I4" s="41"/>
    </row>
    <row r="5" spans="1:9" x14ac:dyDescent="0.3">
      <c r="A5" s="31" t="s">
        <v>48</v>
      </c>
      <c r="B5" s="31" t="s">
        <v>66</v>
      </c>
      <c r="C5" s="31" t="s">
        <v>3</v>
      </c>
      <c r="D5" s="31" t="s">
        <v>4</v>
      </c>
      <c r="E5" s="31" t="s">
        <v>5</v>
      </c>
      <c r="F5" s="31" t="s">
        <v>6</v>
      </c>
      <c r="G5" s="31" t="s">
        <v>7</v>
      </c>
      <c r="H5" s="31" t="s">
        <v>288</v>
      </c>
    </row>
    <row r="6" spans="1:9" x14ac:dyDescent="0.3">
      <c r="A6" s="31" t="s">
        <v>94</v>
      </c>
      <c r="B6" s="34" t="s">
        <v>3</v>
      </c>
      <c r="C6" s="41">
        <f>Debt_interest_determinants!$B$3*Debt_interest_RR!C3</f>
        <v>0</v>
      </c>
      <c r="D6" s="41">
        <f>Debt_interest_determinants!$B$3*Debt_interest_RR!D3</f>
        <v>0</v>
      </c>
      <c r="E6" s="41">
        <f>Debt_interest_determinants!$B$3*Debt_interest_RR!E3</f>
        <v>0</v>
      </c>
      <c r="F6" s="41">
        <f>Debt_interest_determinants!$B$3*Debt_interest_RR!F3</f>
        <v>0</v>
      </c>
      <c r="G6" s="41">
        <f>Debt_interest_determinants!$B$3*Debt_interest_RR!G3</f>
        <v>0</v>
      </c>
      <c r="H6" s="41">
        <f>Debt_interest_determinants!$B$3*Debt_interest_RR!H3</f>
        <v>0</v>
      </c>
    </row>
    <row r="7" spans="1:9" x14ac:dyDescent="0.3">
      <c r="A7" s="31"/>
      <c r="B7" s="34" t="s">
        <v>4</v>
      </c>
      <c r="C7" s="41">
        <f>Debt_interest_determinants!$C$3*Debt_interest_RR!C4</f>
        <v>0</v>
      </c>
      <c r="D7" s="41">
        <f>Debt_interest_determinants!$C$3*Debt_interest_RR!D4</f>
        <v>0</v>
      </c>
      <c r="E7" s="41">
        <f>Debt_interest_determinants!$C$3*Debt_interest_RR!E4</f>
        <v>0</v>
      </c>
      <c r="F7" s="41">
        <f>Debt_interest_determinants!$C$3*Debt_interest_RR!F4</f>
        <v>0</v>
      </c>
      <c r="G7" s="41">
        <f>Debt_interest_determinants!$C$3*Debt_interest_RR!G4</f>
        <v>0</v>
      </c>
      <c r="H7" s="41">
        <f>Debt_interest_determinants!$C$3*Debt_interest_RR!H4</f>
        <v>0</v>
      </c>
    </row>
    <row r="8" spans="1:9" x14ac:dyDescent="0.3">
      <c r="A8" s="31"/>
      <c r="B8" s="34" t="s">
        <v>5</v>
      </c>
      <c r="C8" s="41">
        <f>Debt_interest_determinants!$D$3*Debt_interest_RR!C5</f>
        <v>0</v>
      </c>
      <c r="D8" s="41">
        <f>Debt_interest_determinants!$D$3*Debt_interest_RR!D5</f>
        <v>0</v>
      </c>
      <c r="E8" s="41">
        <f>Debt_interest_determinants!$D$3*Debt_interest_RR!E5</f>
        <v>0</v>
      </c>
      <c r="F8" s="41">
        <f>Debt_interest_determinants!$D$3*Debt_interest_RR!F5</f>
        <v>0</v>
      </c>
      <c r="G8" s="41">
        <f>Debt_interest_determinants!$D$3*Debt_interest_RR!G5</f>
        <v>0</v>
      </c>
      <c r="H8" s="41">
        <f>Debt_interest_determinants!$D$3*Debt_interest_RR!H5</f>
        <v>0</v>
      </c>
    </row>
    <row r="9" spans="1:9" x14ac:dyDescent="0.3">
      <c r="A9" s="31"/>
      <c r="B9" s="34" t="s">
        <v>6</v>
      </c>
      <c r="C9" s="41">
        <f>Debt_interest_determinants!$E$3*Debt_interest_RR!C6</f>
        <v>0</v>
      </c>
      <c r="D9" s="41">
        <f>Debt_interest_determinants!$E$3*Debt_interest_RR!D6</f>
        <v>0</v>
      </c>
      <c r="E9" s="41">
        <f>Debt_interest_determinants!$E$3*Debt_interest_RR!E6</f>
        <v>0</v>
      </c>
      <c r="F9" s="41">
        <f>Debt_interest_determinants!$E$3*Debt_interest_RR!F6</f>
        <v>0</v>
      </c>
      <c r="G9" s="41">
        <f>Debt_interest_determinants!$E$3*Debt_interest_RR!G6</f>
        <v>0</v>
      </c>
      <c r="H9" s="41">
        <f>Debt_interest_determinants!$E$3*Debt_interest_RR!H6</f>
        <v>0</v>
      </c>
    </row>
    <row r="10" spans="1:9" x14ac:dyDescent="0.3">
      <c r="A10" s="90"/>
      <c r="B10" s="34" t="s">
        <v>7</v>
      </c>
      <c r="C10" s="41">
        <f>Debt_interest_determinants!$F$3*Debt_interest_RR!C7</f>
        <v>0</v>
      </c>
      <c r="D10" s="41">
        <f>Debt_interest_determinants!$F$3*Debt_interest_RR!D7</f>
        <v>0</v>
      </c>
      <c r="E10" s="41">
        <f>Debt_interest_determinants!$F$3*Debt_interest_RR!E7</f>
        <v>0</v>
      </c>
      <c r="F10" s="41">
        <f>Debt_interest_determinants!$F$3*Debt_interest_RR!F7</f>
        <v>0</v>
      </c>
      <c r="G10" s="41">
        <f>Debt_interest_determinants!$F$3*Debt_interest_RR!G7</f>
        <v>0</v>
      </c>
      <c r="H10" s="41">
        <f>Debt_interest_determinants!$F$3*Debt_interest_RR!H7</f>
        <v>0</v>
      </c>
    </row>
    <row r="11" spans="1:9" x14ac:dyDescent="0.3">
      <c r="A11" s="90"/>
      <c r="B11" s="34" t="s">
        <v>288</v>
      </c>
      <c r="C11" s="41">
        <f>Debt_interest_determinants!$G$3*Debt_interest_RR!C8</f>
        <v>0</v>
      </c>
      <c r="D11" s="41">
        <f>Debt_interest_determinants!$G$3*Debt_interest_RR!D8</f>
        <v>0</v>
      </c>
      <c r="E11" s="41">
        <f>Debt_interest_determinants!$G$3*Debt_interest_RR!E8</f>
        <v>0</v>
      </c>
      <c r="F11" s="41">
        <f>Debt_interest_determinants!$G$3*Debt_interest_RR!F8</f>
        <v>0</v>
      </c>
      <c r="G11" s="41">
        <f>Debt_interest_determinants!$G$3*Debt_interest_RR!G8</f>
        <v>0</v>
      </c>
      <c r="H11" s="61">
        <f>Debt_interest_determinants!$G$3*Debt_interest_RR!H8</f>
        <v>0</v>
      </c>
    </row>
    <row r="12" spans="1:9" x14ac:dyDescent="0.3">
      <c r="A12" s="90" t="s">
        <v>188</v>
      </c>
      <c r="B12" s="63" t="s">
        <v>3</v>
      </c>
      <c r="C12" s="62">
        <f>Debt_interest_determinants!$B$4*Debt_interest_RR!C9</f>
        <v>0</v>
      </c>
      <c r="D12" s="62">
        <f>Debt_interest_determinants!$B$4*Debt_interest_RR!D9</f>
        <v>0</v>
      </c>
      <c r="E12" s="62">
        <f>Debt_interest_determinants!$B$4*Debt_interest_RR!E9</f>
        <v>0</v>
      </c>
      <c r="F12" s="62">
        <f>Debt_interest_determinants!$B$4*Debt_interest_RR!F9</f>
        <v>0</v>
      </c>
      <c r="G12" s="62">
        <f>Debt_interest_determinants!$B$4*Debt_interest_RR!G9</f>
        <v>0</v>
      </c>
      <c r="H12" s="62">
        <f>Debt_interest_determinants!$B$4*Debt_interest_RR!H9</f>
        <v>0</v>
      </c>
    </row>
    <row r="13" spans="1:9" x14ac:dyDescent="0.3">
      <c r="A13" s="31"/>
      <c r="B13" s="34" t="s">
        <v>4</v>
      </c>
      <c r="C13" s="41">
        <f>Debt_interest_determinants!$C$4*Debt_interest_RR!C10</f>
        <v>0</v>
      </c>
      <c r="D13" s="41">
        <f>Debt_interest_determinants!$C$4*Debt_interest_RR!D10</f>
        <v>0</v>
      </c>
      <c r="E13" s="41">
        <f>Debt_interest_determinants!$C$4*Debt_interest_RR!E10</f>
        <v>0</v>
      </c>
      <c r="F13" s="41">
        <f>Debt_interest_determinants!$C$4*Debt_interest_RR!F10</f>
        <v>0</v>
      </c>
      <c r="G13" s="41">
        <f>Debt_interest_determinants!$C$4*Debt_interest_RR!G10</f>
        <v>0</v>
      </c>
      <c r="H13" s="41">
        <f>Debt_interest_determinants!$C$4*Debt_interest_RR!H10</f>
        <v>0</v>
      </c>
    </row>
    <row r="14" spans="1:9" x14ac:dyDescent="0.3">
      <c r="A14" s="31"/>
      <c r="B14" s="34" t="s">
        <v>5</v>
      </c>
      <c r="C14" s="41">
        <f>Debt_interest_determinants!$D$4*Debt_interest_RR!C11</f>
        <v>0</v>
      </c>
      <c r="D14" s="41">
        <f>Debt_interest_determinants!$D$4*Debt_interest_RR!D11</f>
        <v>0</v>
      </c>
      <c r="E14" s="41">
        <f>Debt_interest_determinants!$D$4*Debt_interest_RR!E11</f>
        <v>0</v>
      </c>
      <c r="F14" s="41">
        <f>Debt_interest_determinants!$D$4*Debt_interest_RR!F11</f>
        <v>0</v>
      </c>
      <c r="G14" s="41">
        <f>Debt_interest_determinants!$D$4*Debt_interest_RR!G11</f>
        <v>0</v>
      </c>
      <c r="H14" s="41">
        <f>Debt_interest_determinants!$D$4*Debt_interest_RR!H11</f>
        <v>0</v>
      </c>
    </row>
    <row r="15" spans="1:9" x14ac:dyDescent="0.3">
      <c r="A15" s="31"/>
      <c r="B15" s="34" t="s">
        <v>6</v>
      </c>
      <c r="C15" s="41">
        <f>Debt_interest_determinants!$E$4*Debt_interest_RR!C12</f>
        <v>0</v>
      </c>
      <c r="D15" s="41">
        <f>Debt_interest_determinants!$E$4*Debt_interest_RR!D12</f>
        <v>0</v>
      </c>
      <c r="E15" s="41">
        <f>Debt_interest_determinants!$E$4*Debt_interest_RR!E12</f>
        <v>0</v>
      </c>
      <c r="F15" s="41">
        <f>Debt_interest_determinants!$E$4*Debt_interest_RR!F12</f>
        <v>0</v>
      </c>
      <c r="G15" s="41">
        <f>Debt_interest_determinants!$E$4*Debt_interest_RR!G12</f>
        <v>0</v>
      </c>
      <c r="H15" s="41">
        <f>Debt_interest_determinants!$E$4*Debt_interest_RR!H12</f>
        <v>0</v>
      </c>
    </row>
    <row r="16" spans="1:9" x14ac:dyDescent="0.3">
      <c r="A16" s="31"/>
      <c r="B16" s="34" t="s">
        <v>7</v>
      </c>
      <c r="C16" s="41">
        <f>Debt_interest_determinants!$F$4*Debt_interest_RR!C13</f>
        <v>0</v>
      </c>
      <c r="D16" s="41">
        <f>Debt_interest_determinants!$F$4*Debt_interest_RR!D13</f>
        <v>0</v>
      </c>
      <c r="E16" s="41">
        <f>Debt_interest_determinants!$F$4*Debt_interest_RR!E13</f>
        <v>0</v>
      </c>
      <c r="F16" s="41">
        <f>Debt_interest_determinants!$F$4*Debt_interest_RR!F13</f>
        <v>0</v>
      </c>
      <c r="G16" s="41">
        <f>Debt_interest_determinants!$F$4*Debt_interest_RR!G13</f>
        <v>0</v>
      </c>
      <c r="H16" s="41">
        <f>Debt_interest_determinants!$F$4*Debt_interest_RR!H13</f>
        <v>0</v>
      </c>
    </row>
    <row r="17" spans="1:8" x14ac:dyDescent="0.3">
      <c r="A17" s="31"/>
      <c r="B17" s="34" t="s">
        <v>288</v>
      </c>
      <c r="C17" s="41">
        <f>Debt_interest_determinants!$G$4*Debt_interest_RR!C14</f>
        <v>0</v>
      </c>
      <c r="D17" s="41">
        <f>Debt_interest_determinants!$G$4*Debt_interest_RR!D14</f>
        <v>0</v>
      </c>
      <c r="E17" s="41">
        <f>Debt_interest_determinants!$G$4*Debt_interest_RR!E14</f>
        <v>0</v>
      </c>
      <c r="F17" s="41">
        <f>Debt_interest_determinants!$G$4*Debt_interest_RR!F14</f>
        <v>0</v>
      </c>
      <c r="G17" s="41">
        <f>Debt_interest_determinants!$G$4*Debt_interest_RR!G14</f>
        <v>0</v>
      </c>
      <c r="H17" s="61">
        <f>Debt_interest_determinants!$G$4*Debt_interest_RR!H14</f>
        <v>0</v>
      </c>
    </row>
    <row r="18" spans="1:8" x14ac:dyDescent="0.3">
      <c r="A18" s="31" t="s">
        <v>189</v>
      </c>
      <c r="B18" s="63" t="s">
        <v>3</v>
      </c>
      <c r="C18" s="62">
        <f>Debt_interest_determinants!$B$5*Debt_interest_RR!C15</f>
        <v>0</v>
      </c>
      <c r="D18" s="62">
        <f>Debt_interest_determinants!$B$5*Debt_interest_RR!D15</f>
        <v>0</v>
      </c>
      <c r="E18" s="62">
        <f>Debt_interest_determinants!$B$5*Debt_interest_RR!E15</f>
        <v>0</v>
      </c>
      <c r="F18" s="62">
        <f>Debt_interest_determinants!$B$5*Debt_interest_RR!F15</f>
        <v>0</v>
      </c>
      <c r="G18" s="62">
        <f>Debt_interest_determinants!$B$5*Debt_interest_RR!G15</f>
        <v>0</v>
      </c>
      <c r="H18" s="62">
        <f>Debt_interest_determinants!$B$5*Debt_interest_RR!H15</f>
        <v>0</v>
      </c>
    </row>
    <row r="19" spans="1:8" x14ac:dyDescent="0.3">
      <c r="A19" s="31"/>
      <c r="B19" s="34" t="s">
        <v>4</v>
      </c>
      <c r="C19" s="41">
        <f>Debt_interest_determinants!$C$5*Debt_interest_RR!C16</f>
        <v>0</v>
      </c>
      <c r="D19" s="41">
        <f>Debt_interest_determinants!$C$5*Debt_interest_RR!D16</f>
        <v>0</v>
      </c>
      <c r="E19" s="41">
        <f>Debt_interest_determinants!$C$5*Debt_interest_RR!E16</f>
        <v>0</v>
      </c>
      <c r="F19" s="41">
        <f>Debt_interest_determinants!$C$5*Debt_interest_RR!F16</f>
        <v>0</v>
      </c>
      <c r="G19" s="41">
        <f>Debt_interest_determinants!$C$5*Debt_interest_RR!G16</f>
        <v>0</v>
      </c>
      <c r="H19" s="41">
        <f>Debt_interest_determinants!$C$5*Debt_interest_RR!H16</f>
        <v>0</v>
      </c>
    </row>
    <row r="20" spans="1:8" x14ac:dyDescent="0.3">
      <c r="A20" s="31"/>
      <c r="B20" s="34" t="s">
        <v>5</v>
      </c>
      <c r="C20" s="41">
        <f>Debt_interest_determinants!$D$5*Debt_interest_RR!C17</f>
        <v>0</v>
      </c>
      <c r="D20" s="41">
        <f>Debt_interest_determinants!$D$5*Debt_interest_RR!D17</f>
        <v>0</v>
      </c>
      <c r="E20" s="41">
        <f>Debt_interest_determinants!$D$5*Debt_interest_RR!E17</f>
        <v>0</v>
      </c>
      <c r="F20" s="41">
        <f>Debt_interest_determinants!$D$5*Debt_interest_RR!F17</f>
        <v>0</v>
      </c>
      <c r="G20" s="41">
        <f>Debt_interest_determinants!$D$5*Debt_interest_RR!G17</f>
        <v>0</v>
      </c>
      <c r="H20" s="41">
        <f>Debt_interest_determinants!$D$5*Debt_interest_RR!H17</f>
        <v>0</v>
      </c>
    </row>
    <row r="21" spans="1:8" x14ac:dyDescent="0.3">
      <c r="A21" s="31"/>
      <c r="B21" s="34" t="s">
        <v>6</v>
      </c>
      <c r="C21" s="41">
        <f>Debt_interest_determinants!$E$5*Debt_interest_RR!C18</f>
        <v>0</v>
      </c>
      <c r="D21" s="41">
        <f>Debt_interest_determinants!$E$5*Debt_interest_RR!D18</f>
        <v>0</v>
      </c>
      <c r="E21" s="41">
        <f>Debt_interest_determinants!$E$5*Debt_interest_RR!E18</f>
        <v>0</v>
      </c>
      <c r="F21" s="41">
        <f>Debt_interest_determinants!$E$5*Debt_interest_RR!F18</f>
        <v>0</v>
      </c>
      <c r="G21" s="41">
        <f>Debt_interest_determinants!$E$5*Debt_interest_RR!G18</f>
        <v>0</v>
      </c>
      <c r="H21" s="41">
        <f>Debt_interest_determinants!$E$5*Debt_interest_RR!H18</f>
        <v>0</v>
      </c>
    </row>
    <row r="22" spans="1:8" x14ac:dyDescent="0.3">
      <c r="A22" s="31"/>
      <c r="B22" s="34" t="s">
        <v>7</v>
      </c>
      <c r="C22" s="41">
        <f>Debt_interest_determinants!$F$5*Debt_interest_RR!C19</f>
        <v>0</v>
      </c>
      <c r="D22" s="41">
        <f>Debt_interest_determinants!$F$5*Debt_interest_RR!D19</f>
        <v>0</v>
      </c>
      <c r="E22" s="41">
        <f>Debt_interest_determinants!$F$5*Debt_interest_RR!E19</f>
        <v>0</v>
      </c>
      <c r="F22" s="41">
        <f>Debt_interest_determinants!$F$5*Debt_interest_RR!F19</f>
        <v>0</v>
      </c>
      <c r="G22" s="41">
        <f>Debt_interest_determinants!$F$5*Debt_interest_RR!G19</f>
        <v>0</v>
      </c>
      <c r="H22" s="41">
        <f>Debt_interest_determinants!$F$5*Debt_interest_RR!H19</f>
        <v>0</v>
      </c>
    </row>
    <row r="23" spans="1:8" x14ac:dyDescent="0.3">
      <c r="A23" s="31"/>
      <c r="B23" s="34" t="s">
        <v>288</v>
      </c>
      <c r="C23" s="41">
        <f>Debt_interest_determinants!$G$5*Debt_interest_RR!C20</f>
        <v>0</v>
      </c>
      <c r="D23" s="41">
        <f>Debt_interest_determinants!$G$5*Debt_interest_RR!D20</f>
        <v>0</v>
      </c>
      <c r="E23" s="41">
        <f>Debt_interest_determinants!$G$5*Debt_interest_RR!E20</f>
        <v>0</v>
      </c>
      <c r="F23" s="41">
        <f>Debt_interest_determinants!$G$5*Debt_interest_RR!F20</f>
        <v>0</v>
      </c>
      <c r="G23" s="41">
        <f>Debt_interest_determinants!$G$5*Debt_interest_RR!G20</f>
        <v>0</v>
      </c>
      <c r="H23" s="61">
        <f>Debt_interest_determinants!$G$5*Debt_interest_RR!H20</f>
        <v>0</v>
      </c>
    </row>
    <row r="24" spans="1:8" x14ac:dyDescent="0.3">
      <c r="A24" s="31" t="s">
        <v>190</v>
      </c>
      <c r="B24" s="63" t="s">
        <v>3</v>
      </c>
      <c r="C24" s="62">
        <f>Debt_interest_determinants!$B$6*Debt_interest_RR!C21</f>
        <v>0</v>
      </c>
      <c r="D24" s="62">
        <f>Debt_interest_determinants!$B$6*Debt_interest_RR!D21</f>
        <v>0</v>
      </c>
      <c r="E24" s="62">
        <f>Debt_interest_determinants!$B$6*Debt_interest_RR!E21</f>
        <v>0</v>
      </c>
      <c r="F24" s="62">
        <f>Debt_interest_determinants!$B$6*Debt_interest_RR!F21</f>
        <v>0</v>
      </c>
      <c r="G24" s="62">
        <f>Debt_interest_determinants!$B$6*Debt_interest_RR!G21</f>
        <v>0</v>
      </c>
      <c r="H24" s="62">
        <f>Debt_interest_determinants!$B$6*Debt_interest_RR!H21</f>
        <v>0</v>
      </c>
    </row>
    <row r="25" spans="1:8" x14ac:dyDescent="0.3">
      <c r="A25" s="31"/>
      <c r="B25" s="34" t="s">
        <v>4</v>
      </c>
      <c r="C25" s="41">
        <f>Debt_interest_determinants!$C$6*Debt_interest_RR!C22</f>
        <v>0</v>
      </c>
      <c r="D25" s="41">
        <f>Debt_interest_determinants!$C$6*Debt_interest_RR!D22</f>
        <v>0</v>
      </c>
      <c r="E25" s="41">
        <f>Debt_interest_determinants!$C$6*Debt_interest_RR!E22</f>
        <v>0</v>
      </c>
      <c r="F25" s="41">
        <f>Debt_interest_determinants!$C$6*Debt_interest_RR!F22</f>
        <v>0</v>
      </c>
      <c r="G25" s="41">
        <f>Debt_interest_determinants!$C$6*Debt_interest_RR!G22</f>
        <v>0</v>
      </c>
      <c r="H25" s="41">
        <f>Debt_interest_determinants!$C$6*Debt_interest_RR!H22</f>
        <v>0</v>
      </c>
    </row>
    <row r="26" spans="1:8" x14ac:dyDescent="0.3">
      <c r="A26" s="31"/>
      <c r="B26" s="34" t="s">
        <v>5</v>
      </c>
      <c r="C26" s="41">
        <f>Debt_interest_determinants!$D$6*Debt_interest_RR!C23</f>
        <v>0</v>
      </c>
      <c r="D26" s="41">
        <f>Debt_interest_determinants!$D$6*Debt_interest_RR!D23</f>
        <v>0</v>
      </c>
      <c r="E26" s="41">
        <f>Debt_interest_determinants!$D$6*Debt_interest_RR!E23</f>
        <v>0</v>
      </c>
      <c r="F26" s="41">
        <f>Debt_interest_determinants!$D$6*Debt_interest_RR!F23</f>
        <v>0</v>
      </c>
      <c r="G26" s="41">
        <f>Debt_interest_determinants!$D$6*Debt_interest_RR!G23</f>
        <v>0</v>
      </c>
      <c r="H26" s="41">
        <f>Debt_interest_determinants!$D$6*Debt_interest_RR!H23</f>
        <v>0</v>
      </c>
    </row>
    <row r="27" spans="1:8" x14ac:dyDescent="0.3">
      <c r="A27" s="31"/>
      <c r="B27" s="34" t="s">
        <v>6</v>
      </c>
      <c r="C27" s="41">
        <f>Debt_interest_determinants!$E$6*Debt_interest_RR!C24</f>
        <v>0</v>
      </c>
      <c r="D27" s="41">
        <f>Debt_interest_determinants!$E$6*Debt_interest_RR!D24</f>
        <v>0</v>
      </c>
      <c r="E27" s="41">
        <f>Debt_interest_determinants!$E$6*Debt_interest_RR!E24</f>
        <v>0</v>
      </c>
      <c r="F27" s="41">
        <f>Debt_interest_determinants!$E$6*Debt_interest_RR!F24</f>
        <v>0</v>
      </c>
      <c r="G27" s="41">
        <f>Debt_interest_determinants!$E$6*Debt_interest_RR!G24</f>
        <v>0</v>
      </c>
      <c r="H27" s="41">
        <f>Debt_interest_determinants!$E$6*Debt_interest_RR!H24</f>
        <v>0</v>
      </c>
    </row>
    <row r="28" spans="1:8" x14ac:dyDescent="0.3">
      <c r="A28" s="31"/>
      <c r="B28" s="34" t="s">
        <v>7</v>
      </c>
      <c r="C28" s="41">
        <f>Debt_interest_determinants!$F$6*Debt_interest_RR!C25</f>
        <v>0</v>
      </c>
      <c r="D28" s="41">
        <f>Debt_interest_determinants!$F$6*Debt_interest_RR!D25</f>
        <v>0</v>
      </c>
      <c r="E28" s="41">
        <f>Debt_interest_determinants!$F$6*Debt_interest_RR!E25</f>
        <v>0</v>
      </c>
      <c r="F28" s="41">
        <f>Debt_interest_determinants!$F$6*Debt_interest_RR!F25</f>
        <v>0</v>
      </c>
      <c r="G28" s="41">
        <f>Debt_interest_determinants!$F$6*Debt_interest_RR!G25</f>
        <v>0</v>
      </c>
      <c r="H28" s="41">
        <f>Debt_interest_determinants!$F$6*Debt_interest_RR!H25</f>
        <v>0</v>
      </c>
    </row>
    <row r="29" spans="1:8" x14ac:dyDescent="0.3">
      <c r="A29" s="31"/>
      <c r="B29" s="34" t="s">
        <v>288</v>
      </c>
      <c r="C29" s="41">
        <f>Debt_interest_determinants!$G$6*Debt_interest_RR!C26</f>
        <v>0</v>
      </c>
      <c r="D29" s="41">
        <f>Debt_interest_determinants!$G$6*Debt_interest_RR!D26</f>
        <v>0</v>
      </c>
      <c r="E29" s="41">
        <f>Debt_interest_determinants!$G$6*Debt_interest_RR!E26</f>
        <v>0</v>
      </c>
      <c r="F29" s="41">
        <f>Debt_interest_determinants!$G$6*Debt_interest_RR!F26</f>
        <v>0</v>
      </c>
      <c r="G29" s="41">
        <f>Debt_interest_determinants!$G$6*Debt_interest_RR!G26</f>
        <v>0</v>
      </c>
      <c r="H29" s="61">
        <f>Debt_interest_determinants!$G$6*Debt_interest_RR!H26</f>
        <v>0</v>
      </c>
    </row>
    <row r="30" spans="1:8" x14ac:dyDescent="0.3">
      <c r="A30" s="31" t="s">
        <v>276</v>
      </c>
      <c r="B30" s="63" t="s">
        <v>3</v>
      </c>
      <c r="C30" s="62">
        <f>SUM($C$6:$C$29)/1000*Debt_interest_RR!C21</f>
        <v>0</v>
      </c>
      <c r="D30" s="62">
        <f>SUM($C$6:$C$29)/1000*Debt_interest_RR!D21</f>
        <v>0</v>
      </c>
      <c r="E30" s="62">
        <f>SUM($C$6:$C$29)/1000*Debt_interest_RR!E21</f>
        <v>0</v>
      </c>
      <c r="F30" s="62">
        <f>SUM($C$6:$C$29)/1000*Debt_interest_RR!F21</f>
        <v>0</v>
      </c>
      <c r="G30" s="62">
        <f>SUM($C$6:$C$29)/1000*Debt_interest_RR!G21</f>
        <v>0</v>
      </c>
      <c r="H30" s="62">
        <f>SUM($C$6:$C$29)/1000*Debt_interest_RR!H21</f>
        <v>0</v>
      </c>
    </row>
    <row r="31" spans="1:8" x14ac:dyDescent="0.3">
      <c r="A31" s="31"/>
      <c r="B31" s="34" t="s">
        <v>4</v>
      </c>
      <c r="C31" s="64">
        <f>SUM($D$6:$D$29)/1000*Debt_interest_RR!C22</f>
        <v>0</v>
      </c>
      <c r="D31" s="64">
        <f>SUM($D$6:$D$29)/1000*Debt_interest_RR!D22</f>
        <v>0</v>
      </c>
      <c r="E31" s="64">
        <f>SUM($D$6:$D$29)/1000*Debt_interest_RR!E22</f>
        <v>0</v>
      </c>
      <c r="F31" s="64">
        <f>SUM($D$6:$D$29)/1000*Debt_interest_RR!F22</f>
        <v>0</v>
      </c>
      <c r="G31" s="64">
        <f>SUM($D$6:$D$29)/1000*Debt_interest_RR!G22</f>
        <v>0</v>
      </c>
      <c r="H31" s="64">
        <f>SUM($D$6:$D$29)/1000*Debt_interest_RR!H22</f>
        <v>0</v>
      </c>
    </row>
    <row r="32" spans="1:8" x14ac:dyDescent="0.3">
      <c r="A32" s="31"/>
      <c r="B32" s="34" t="s">
        <v>5</v>
      </c>
      <c r="C32" s="64">
        <f>SUM($E$6:$E$29)/1000*Debt_interest_RR!C23</f>
        <v>0</v>
      </c>
      <c r="D32" s="64">
        <f>SUM($E$6:$E$29)/1000*Debt_interest_RR!D23</f>
        <v>0</v>
      </c>
      <c r="E32" s="64">
        <f>SUM($E$6:$E$29)/1000*Debt_interest_RR!E23</f>
        <v>0</v>
      </c>
      <c r="F32" s="64">
        <f>SUM($E$6:$E$29)/1000*Debt_interest_RR!F23</f>
        <v>0</v>
      </c>
      <c r="G32" s="64">
        <f>SUM($E$6:$E$29)/1000*Debt_interest_RR!G23</f>
        <v>0</v>
      </c>
      <c r="H32" s="64">
        <f>SUM($E$6:$E$29)/1000*Debt_interest_RR!H23</f>
        <v>0</v>
      </c>
    </row>
    <row r="33" spans="1:8" x14ac:dyDescent="0.3">
      <c r="A33" s="31"/>
      <c r="B33" s="34" t="s">
        <v>6</v>
      </c>
      <c r="C33" s="64">
        <f>SUM($F$6:$F$29)/1000*Debt_interest_RR!C24</f>
        <v>0</v>
      </c>
      <c r="D33" s="64">
        <f>SUM($F$6:$F$29)/1000*Debt_interest_RR!D24</f>
        <v>0</v>
      </c>
      <c r="E33" s="64">
        <f>SUM($F$6:$F$29)/1000*Debt_interest_RR!E24</f>
        <v>0</v>
      </c>
      <c r="F33" s="64">
        <f>SUM($F$6:$F$29)/1000*Debt_interest_RR!F24</f>
        <v>0</v>
      </c>
      <c r="G33" s="64">
        <f>SUM($F$6:$F$29)/1000*Debt_interest_RR!G24</f>
        <v>0</v>
      </c>
      <c r="H33" s="64">
        <f>SUM($F$6:$F$29)/1000*Debt_interest_RR!H24</f>
        <v>0</v>
      </c>
    </row>
    <row r="34" spans="1:8" x14ac:dyDescent="0.3">
      <c r="A34" s="31"/>
      <c r="B34" s="34" t="s">
        <v>7</v>
      </c>
      <c r="C34" s="64">
        <f>SUM($G$6:$G$29)/1000*Debt_interest_RR!C25</f>
        <v>0</v>
      </c>
      <c r="D34" s="64">
        <f>SUM($G$6:$G$29)/1000*Debt_interest_RR!D25</f>
        <v>0</v>
      </c>
      <c r="E34" s="64">
        <f>SUM($G$6:$G$29)/1000*Debt_interest_RR!E25</f>
        <v>0</v>
      </c>
      <c r="F34" s="64">
        <f>SUM($G$6:$G$29)/1000*Debt_interest_RR!F25</f>
        <v>0</v>
      </c>
      <c r="G34" s="64">
        <f>SUM($G$6:$G$29)/1000*Debt_interest_RR!G25</f>
        <v>0</v>
      </c>
      <c r="H34" s="64">
        <f>SUM($G$6:$G$29)/1000*Debt_interest_RR!H25</f>
        <v>0</v>
      </c>
    </row>
    <row r="35" spans="1:8" x14ac:dyDescent="0.3">
      <c r="A35" s="31"/>
      <c r="B35" s="34" t="s">
        <v>288</v>
      </c>
      <c r="C35" s="64">
        <f>SUM($H$6:$H$29)/1000*Debt_interest_RR!C26</f>
        <v>0</v>
      </c>
      <c r="D35" s="64">
        <f>SUM($H$6:$H$29)/1000*Debt_interest_RR!D26</f>
        <v>0</v>
      </c>
      <c r="E35" s="64">
        <f>SUM($H$6:$H$29)/1000*Debt_interest_RR!E26</f>
        <v>0</v>
      </c>
      <c r="F35" s="64">
        <f>SUM($H$6:$H$29)/1000*Debt_interest_RR!F26</f>
        <v>0</v>
      </c>
      <c r="G35" s="64">
        <f>SUM($H$6:$H$29)/1000*Debt_interest_RR!G26</f>
        <v>0</v>
      </c>
      <c r="H35" s="64">
        <f>SUM($H$6:$H$29)/1000*Debt_interest_RR!H26</f>
        <v>0</v>
      </c>
    </row>
  </sheetData>
  <hyperlinks>
    <hyperlink ref="A1" location="Notes!A1" display="Back to contents" xr:uid="{34844D5D-CBD7-4FB8-A14B-98DCE024DF43}"/>
  </hyperlink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51D5B7-E5FD-4C5D-83F8-26F5D47A1CE7}">
  <dimension ref="A1:G25"/>
  <sheetViews>
    <sheetView showGridLines="0" zoomScaleNormal="100" workbookViewId="0">
      <pane xSplit="1" ySplit="2" topLeftCell="B3" activePane="bottomRight" state="frozen"/>
      <selection pane="topRight"/>
      <selection pane="bottomLeft"/>
      <selection pane="bottomRight"/>
    </sheetView>
  </sheetViews>
  <sheetFormatPr defaultColWidth="8.81640625" defaultRowHeight="12" x14ac:dyDescent="0.3"/>
  <cols>
    <col min="1" max="1" width="38.81640625" style="34" bestFit="1" customWidth="1"/>
    <col min="2" max="16384" width="8.81640625" style="34"/>
  </cols>
  <sheetData>
    <row r="1" spans="1:7" x14ac:dyDescent="0.3">
      <c r="A1" s="1" t="s">
        <v>205</v>
      </c>
    </row>
    <row r="2" spans="1:7" x14ac:dyDescent="0.3">
      <c r="A2" s="31" t="s">
        <v>287</v>
      </c>
      <c r="B2" s="31" t="s">
        <v>3</v>
      </c>
      <c r="C2" s="31" t="s">
        <v>4</v>
      </c>
      <c r="D2" s="31" t="s">
        <v>5</v>
      </c>
      <c r="E2" s="31" t="s">
        <v>6</v>
      </c>
      <c r="F2" s="31" t="s">
        <v>7</v>
      </c>
      <c r="G2" s="31" t="s">
        <v>288</v>
      </c>
    </row>
    <row r="3" spans="1:7" x14ac:dyDescent="0.3">
      <c r="A3" s="34" t="s">
        <v>169</v>
      </c>
      <c r="B3" s="42">
        <v>0</v>
      </c>
      <c r="C3" s="42">
        <v>0</v>
      </c>
      <c r="D3" s="42">
        <v>0</v>
      </c>
      <c r="E3" s="42">
        <v>0</v>
      </c>
      <c r="F3" s="42">
        <v>0</v>
      </c>
      <c r="G3" s="42">
        <v>0</v>
      </c>
    </row>
    <row r="4" spans="1:7" x14ac:dyDescent="0.3">
      <c r="A4" s="34" t="s">
        <v>170</v>
      </c>
      <c r="B4" s="42">
        <v>0</v>
      </c>
      <c r="C4" s="42">
        <v>0</v>
      </c>
      <c r="D4" s="42">
        <v>0</v>
      </c>
      <c r="E4" s="42">
        <v>0</v>
      </c>
      <c r="F4" s="42">
        <v>0</v>
      </c>
      <c r="G4" s="42">
        <v>0</v>
      </c>
    </row>
    <row r="5" spans="1:7" x14ac:dyDescent="0.3">
      <c r="B5" s="42"/>
      <c r="C5" s="42"/>
      <c r="D5" s="42"/>
      <c r="E5" s="42"/>
      <c r="F5" s="42"/>
      <c r="G5" s="42"/>
    </row>
    <row r="6" spans="1:7" x14ac:dyDescent="0.3">
      <c r="B6" s="42"/>
      <c r="C6" s="42"/>
      <c r="D6" s="42"/>
      <c r="E6" s="42"/>
      <c r="F6" s="42"/>
      <c r="G6" s="42"/>
    </row>
    <row r="7" spans="1:7" x14ac:dyDescent="0.3">
      <c r="B7" s="42"/>
      <c r="C7" s="42"/>
      <c r="D7" s="42"/>
      <c r="E7" s="42"/>
      <c r="F7" s="42"/>
      <c r="G7" s="42"/>
    </row>
    <row r="8" spans="1:7" x14ac:dyDescent="0.3">
      <c r="B8" s="42"/>
      <c r="C8" s="42"/>
      <c r="D8" s="42"/>
      <c r="E8" s="42"/>
      <c r="F8" s="42"/>
      <c r="G8" s="42"/>
    </row>
    <row r="9" spans="1:7" x14ac:dyDescent="0.3">
      <c r="B9" s="42"/>
      <c r="C9" s="42"/>
      <c r="D9" s="42"/>
      <c r="E9" s="42"/>
      <c r="F9" s="42"/>
      <c r="G9" s="42"/>
    </row>
    <row r="10" spans="1:7" x14ac:dyDescent="0.3">
      <c r="B10" s="42"/>
      <c r="C10" s="42"/>
      <c r="D10" s="42"/>
      <c r="E10" s="42"/>
      <c r="F10" s="42"/>
      <c r="G10" s="42"/>
    </row>
    <row r="11" spans="1:7" x14ac:dyDescent="0.3">
      <c r="B11" s="42"/>
      <c r="C11" s="42"/>
      <c r="D11" s="42"/>
      <c r="E11" s="42"/>
      <c r="F11" s="42"/>
      <c r="G11" s="42"/>
    </row>
    <row r="12" spans="1:7" x14ac:dyDescent="0.3">
      <c r="B12" s="42"/>
      <c r="C12" s="42"/>
      <c r="D12" s="42"/>
      <c r="E12" s="42"/>
      <c r="F12" s="42"/>
      <c r="G12" s="42"/>
    </row>
    <row r="13" spans="1:7" x14ac:dyDescent="0.3">
      <c r="B13" s="42"/>
      <c r="C13" s="42"/>
      <c r="D13" s="42"/>
      <c r="E13" s="42"/>
      <c r="F13" s="42"/>
      <c r="G13" s="42"/>
    </row>
    <row r="14" spans="1:7" x14ac:dyDescent="0.3">
      <c r="B14" s="42"/>
      <c r="C14" s="42"/>
      <c r="D14" s="42"/>
      <c r="E14" s="42"/>
      <c r="F14" s="42"/>
      <c r="G14" s="42"/>
    </row>
    <row r="15" spans="1:7" x14ac:dyDescent="0.3">
      <c r="B15" s="42"/>
      <c r="C15" s="42"/>
      <c r="D15" s="42"/>
      <c r="E15" s="42"/>
      <c r="F15" s="42"/>
      <c r="G15" s="42"/>
    </row>
    <row r="16" spans="1:7" x14ac:dyDescent="0.3">
      <c r="B16" s="42"/>
      <c r="C16" s="42"/>
      <c r="D16" s="42"/>
      <c r="E16" s="42"/>
      <c r="F16" s="42"/>
      <c r="G16" s="42"/>
    </row>
    <row r="17" spans="2:7" x14ac:dyDescent="0.3">
      <c r="B17" s="42"/>
      <c r="C17" s="42"/>
      <c r="D17" s="42"/>
      <c r="E17" s="42"/>
      <c r="F17" s="42"/>
      <c r="G17" s="42"/>
    </row>
    <row r="18" spans="2:7" x14ac:dyDescent="0.3">
      <c r="B18" s="42"/>
      <c r="C18" s="42"/>
      <c r="D18" s="42"/>
      <c r="E18" s="42"/>
      <c r="F18" s="42"/>
      <c r="G18" s="42"/>
    </row>
    <row r="19" spans="2:7" x14ac:dyDescent="0.3">
      <c r="B19" s="42"/>
      <c r="C19" s="42"/>
      <c r="D19" s="42"/>
      <c r="E19" s="42"/>
      <c r="F19" s="42"/>
      <c r="G19" s="42"/>
    </row>
    <row r="20" spans="2:7" x14ac:dyDescent="0.3">
      <c r="B20" s="42"/>
      <c r="C20" s="42"/>
      <c r="D20" s="42"/>
      <c r="E20" s="42"/>
      <c r="F20" s="42"/>
      <c r="G20" s="42"/>
    </row>
    <row r="21" spans="2:7" x14ac:dyDescent="0.3">
      <c r="B21" s="42"/>
      <c r="C21" s="42"/>
      <c r="D21" s="42"/>
      <c r="E21" s="42"/>
      <c r="F21" s="42"/>
      <c r="G21" s="42"/>
    </row>
    <row r="22" spans="2:7" x14ac:dyDescent="0.3">
      <c r="B22" s="42"/>
      <c r="C22" s="42"/>
      <c r="D22" s="42"/>
      <c r="E22" s="42"/>
      <c r="F22" s="42"/>
      <c r="G22" s="42"/>
    </row>
    <row r="23" spans="2:7" x14ac:dyDescent="0.3">
      <c r="B23" s="42"/>
      <c r="C23" s="42"/>
      <c r="D23" s="42"/>
      <c r="E23" s="42"/>
      <c r="F23" s="42"/>
      <c r="G23" s="42"/>
    </row>
    <row r="24" spans="2:7" x14ac:dyDescent="0.3">
      <c r="B24" s="42"/>
      <c r="C24" s="42"/>
      <c r="D24" s="42"/>
      <c r="E24" s="42"/>
      <c r="F24" s="42"/>
      <c r="G24" s="42"/>
    </row>
    <row r="25" spans="2:7" x14ac:dyDescent="0.3">
      <c r="B25" s="42"/>
      <c r="C25" s="42"/>
      <c r="D25" s="42"/>
      <c r="E25" s="42"/>
      <c r="F25" s="42"/>
      <c r="G25" s="42"/>
    </row>
  </sheetData>
  <hyperlinks>
    <hyperlink ref="A1" location="Notes!A1" display="Back to contents" xr:uid="{8CAFCB57-9407-42ED-9CF9-410A2D8FF8B8}"/>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B39FF-A93E-472F-BC97-4E6E263FBE40}">
  <dimension ref="A1:AQ13"/>
  <sheetViews>
    <sheetView showGridLines="0" zoomScaleNormal="100" workbookViewId="0">
      <pane xSplit="1" ySplit="4" topLeftCell="B5" activePane="bottomRight" state="frozen"/>
      <selection pane="topRight"/>
      <selection pane="bottomLeft"/>
      <selection pane="bottomRight"/>
    </sheetView>
  </sheetViews>
  <sheetFormatPr defaultColWidth="8.7265625" defaultRowHeight="12" x14ac:dyDescent="0.3"/>
  <cols>
    <col min="1" max="1" width="9.81640625" style="34" bestFit="1" customWidth="1"/>
    <col min="2" max="2" width="9.7265625" style="34" customWidth="1"/>
    <col min="3" max="3" width="7.81640625" style="34" customWidth="1"/>
    <col min="4" max="4" width="9.453125" style="34" bestFit="1" customWidth="1"/>
    <col min="5" max="5" width="9.453125" style="34" customWidth="1"/>
    <col min="6" max="6" width="11.54296875" style="34" customWidth="1"/>
    <col min="7" max="7" width="9.1796875" style="34" customWidth="1"/>
    <col min="8" max="8" width="11.1796875" style="34" customWidth="1"/>
    <col min="9" max="9" width="11.7265625" style="34" bestFit="1" customWidth="1"/>
    <col min="10" max="10" width="15.81640625" style="34" customWidth="1"/>
    <col min="11" max="11" width="11.7265625" style="34" customWidth="1"/>
    <col min="12" max="12" width="8.7265625" style="34"/>
    <col min="13" max="14" width="12.1796875" style="34" customWidth="1"/>
    <col min="15" max="16" width="8.7265625" style="34"/>
    <col min="17" max="17" width="9.453125" style="34" bestFit="1" customWidth="1"/>
    <col min="18" max="19" width="9.453125" style="34" customWidth="1"/>
    <col min="20" max="21" width="8.7265625" style="34"/>
    <col min="22" max="22" width="9.453125" style="34" customWidth="1"/>
    <col min="23" max="23" width="11.1796875" style="34" bestFit="1" customWidth="1"/>
    <col min="24" max="29" width="8.7265625" style="34"/>
    <col min="30" max="30" width="13.81640625" style="34" bestFit="1" customWidth="1"/>
    <col min="31" max="31" width="11.26953125" style="34" customWidth="1"/>
    <col min="32" max="32" width="11.7265625" style="34" customWidth="1"/>
    <col min="33" max="34" width="8.7265625" style="34"/>
    <col min="35" max="35" width="12.81640625" style="34" bestFit="1" customWidth="1"/>
    <col min="36" max="37" width="12.7265625" style="34" bestFit="1" customWidth="1"/>
    <col min="38" max="39" width="12.453125" style="34" customWidth="1"/>
    <col min="40" max="40" width="10.1796875" style="34" bestFit="1" customWidth="1"/>
    <col min="41" max="16384" width="8.7265625" style="34"/>
  </cols>
  <sheetData>
    <row r="1" spans="1:43" x14ac:dyDescent="0.3">
      <c r="A1" s="1" t="s">
        <v>205</v>
      </c>
      <c r="B1" s="30" t="s">
        <v>102</v>
      </c>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2" t="s">
        <v>196</v>
      </c>
      <c r="AJ1" s="33"/>
      <c r="AK1" s="33"/>
      <c r="AL1" s="33"/>
      <c r="AM1" s="33"/>
      <c r="AN1" s="33"/>
      <c r="AO1" s="33"/>
      <c r="AP1" s="33"/>
      <c r="AQ1" s="33"/>
    </row>
    <row r="2" spans="1:43" x14ac:dyDescent="0.3">
      <c r="A2" s="31"/>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2"/>
      <c r="AJ2" s="33"/>
      <c r="AK2" s="33"/>
      <c r="AL2" s="33"/>
      <c r="AM2" s="33"/>
      <c r="AN2" s="33"/>
      <c r="AO2" s="33"/>
      <c r="AP2" s="33"/>
      <c r="AQ2" s="33"/>
    </row>
    <row r="3" spans="1:43" ht="24" x14ac:dyDescent="0.3">
      <c r="A3" s="31"/>
      <c r="B3" s="35"/>
      <c r="C3" s="35"/>
      <c r="D3" s="35"/>
      <c r="E3" s="35"/>
      <c r="F3" s="35"/>
      <c r="G3" s="35"/>
      <c r="H3" s="35"/>
      <c r="I3" s="35"/>
      <c r="J3" s="35"/>
      <c r="K3" s="35"/>
      <c r="L3" s="35"/>
      <c r="M3" s="35"/>
      <c r="N3" s="35"/>
      <c r="O3" s="35"/>
      <c r="P3" s="35"/>
      <c r="Q3" s="35"/>
      <c r="R3" s="35"/>
      <c r="S3" s="35"/>
      <c r="T3" s="35" t="s">
        <v>106</v>
      </c>
      <c r="U3" s="35" t="s">
        <v>106</v>
      </c>
      <c r="V3" s="35" t="s">
        <v>106</v>
      </c>
      <c r="W3" s="35" t="s">
        <v>103</v>
      </c>
      <c r="X3" s="35" t="s">
        <v>103</v>
      </c>
      <c r="Y3" s="35" t="s">
        <v>103</v>
      </c>
      <c r="Z3" s="35" t="s">
        <v>103</v>
      </c>
      <c r="AA3" s="35" t="s">
        <v>103</v>
      </c>
      <c r="AB3" s="35" t="s">
        <v>103</v>
      </c>
      <c r="AC3" s="35"/>
      <c r="AD3" s="35" t="s">
        <v>134</v>
      </c>
      <c r="AE3" s="35" t="s">
        <v>103</v>
      </c>
      <c r="AF3" s="35" t="s">
        <v>103</v>
      </c>
      <c r="AG3" s="35" t="s">
        <v>103</v>
      </c>
      <c r="AH3" s="35" t="s">
        <v>103</v>
      </c>
      <c r="AI3" s="36" t="s">
        <v>111</v>
      </c>
      <c r="AJ3" s="37" t="s">
        <v>132</v>
      </c>
      <c r="AK3" s="37" t="s">
        <v>132</v>
      </c>
      <c r="AL3" s="37" t="s">
        <v>132</v>
      </c>
      <c r="AM3" s="37" t="s">
        <v>132</v>
      </c>
      <c r="AN3" s="37" t="s">
        <v>137</v>
      </c>
      <c r="AO3" s="37" t="s">
        <v>113</v>
      </c>
      <c r="AP3" s="37" t="s">
        <v>113</v>
      </c>
      <c r="AQ3" s="37" t="s">
        <v>113</v>
      </c>
    </row>
    <row r="4" spans="1:43" ht="36" x14ac:dyDescent="0.3">
      <c r="A4" s="31"/>
      <c r="B4" s="35" t="s">
        <v>0</v>
      </c>
      <c r="C4" s="35" t="s">
        <v>8</v>
      </c>
      <c r="D4" s="35" t="s">
        <v>85</v>
      </c>
      <c r="E4" s="35" t="s">
        <v>253</v>
      </c>
      <c r="F4" s="35" t="s">
        <v>87</v>
      </c>
      <c r="G4" s="35" t="s">
        <v>88</v>
      </c>
      <c r="H4" s="97" t="s">
        <v>251</v>
      </c>
      <c r="I4" s="35" t="s">
        <v>16</v>
      </c>
      <c r="J4" s="35" t="s">
        <v>18</v>
      </c>
      <c r="K4" s="97" t="s">
        <v>244</v>
      </c>
      <c r="L4" s="35" t="s">
        <v>20</v>
      </c>
      <c r="M4" s="35" t="s">
        <v>22</v>
      </c>
      <c r="N4" s="35" t="s">
        <v>100</v>
      </c>
      <c r="O4" s="35" t="s">
        <v>23</v>
      </c>
      <c r="P4" s="35" t="s">
        <v>28</v>
      </c>
      <c r="Q4" s="35" t="s">
        <v>29</v>
      </c>
      <c r="R4" s="97" t="s">
        <v>240</v>
      </c>
      <c r="S4" s="97" t="s">
        <v>241</v>
      </c>
      <c r="T4" s="35" t="s">
        <v>89</v>
      </c>
      <c r="U4" s="35" t="s">
        <v>91</v>
      </c>
      <c r="V4" s="35" t="s">
        <v>268</v>
      </c>
      <c r="W4" s="35" t="s">
        <v>93</v>
      </c>
      <c r="X4" s="35" t="s">
        <v>94</v>
      </c>
      <c r="Y4" s="35" t="s">
        <v>95</v>
      </c>
      <c r="Z4" s="35" t="s">
        <v>60</v>
      </c>
      <c r="AA4" s="35" t="s">
        <v>63</v>
      </c>
      <c r="AB4" s="35" t="s">
        <v>187</v>
      </c>
      <c r="AC4" s="35" t="s">
        <v>96</v>
      </c>
      <c r="AD4" s="35" t="s">
        <v>136</v>
      </c>
      <c r="AE4" s="35" t="s">
        <v>107</v>
      </c>
      <c r="AF4" s="35" t="s">
        <v>108</v>
      </c>
      <c r="AG4" s="35" t="s">
        <v>109</v>
      </c>
      <c r="AH4" s="35" t="s">
        <v>112</v>
      </c>
      <c r="AI4" s="36" t="s">
        <v>91</v>
      </c>
      <c r="AJ4" s="37" t="s">
        <v>123</v>
      </c>
      <c r="AK4" s="37" t="s">
        <v>128</v>
      </c>
      <c r="AL4" s="37" t="s">
        <v>131</v>
      </c>
      <c r="AM4" s="37" t="s">
        <v>290</v>
      </c>
      <c r="AN4" s="37" t="s">
        <v>138</v>
      </c>
      <c r="AO4" s="37" t="s">
        <v>52</v>
      </c>
      <c r="AP4" s="37" t="s">
        <v>57</v>
      </c>
      <c r="AQ4" s="37" t="s">
        <v>114</v>
      </c>
    </row>
    <row r="5" spans="1:43" x14ac:dyDescent="0.3">
      <c r="A5" s="34" t="s">
        <v>3</v>
      </c>
      <c r="B5" s="38">
        <v>0</v>
      </c>
      <c r="C5" s="38">
        <v>0</v>
      </c>
      <c r="D5" s="38">
        <v>0</v>
      </c>
      <c r="E5" s="96">
        <v>0</v>
      </c>
      <c r="F5" s="38">
        <v>0</v>
      </c>
      <c r="G5" s="38">
        <v>0</v>
      </c>
      <c r="H5" s="96">
        <v>0</v>
      </c>
      <c r="I5" s="38">
        <v>0</v>
      </c>
      <c r="J5" s="38">
        <v>0</v>
      </c>
      <c r="K5" s="96">
        <v>0</v>
      </c>
      <c r="L5" s="38">
        <v>0</v>
      </c>
      <c r="M5" s="38">
        <v>0</v>
      </c>
      <c r="N5" s="38">
        <v>0</v>
      </c>
      <c r="O5" s="38">
        <v>0</v>
      </c>
      <c r="P5" s="38">
        <v>0</v>
      </c>
      <c r="Q5" s="38">
        <v>0</v>
      </c>
      <c r="R5" s="96">
        <v>0</v>
      </c>
      <c r="S5" s="96">
        <v>0</v>
      </c>
      <c r="T5" s="38">
        <v>0</v>
      </c>
      <c r="U5" s="38">
        <v>0</v>
      </c>
      <c r="V5" s="38">
        <v>0</v>
      </c>
      <c r="W5" s="38">
        <v>0</v>
      </c>
      <c r="X5" s="38">
        <v>0</v>
      </c>
      <c r="Y5" s="38">
        <v>0</v>
      </c>
      <c r="Z5" s="38">
        <v>0</v>
      </c>
      <c r="AA5" s="38">
        <v>0</v>
      </c>
      <c r="AB5" s="38">
        <v>0</v>
      </c>
      <c r="AC5" s="38">
        <v>0</v>
      </c>
      <c r="AD5" s="38">
        <v>0</v>
      </c>
      <c r="AE5" s="38">
        <v>0</v>
      </c>
      <c r="AF5" s="38">
        <v>0</v>
      </c>
      <c r="AG5" s="39">
        <v>0</v>
      </c>
      <c r="AH5" s="38">
        <v>0</v>
      </c>
      <c r="AI5" s="40">
        <f>(Determinants!U16/Determinants!U6-1)*100</f>
        <v>0</v>
      </c>
      <c r="AJ5" s="133">
        <f>IF((Determinants!AL16-Determinants!AL6)&lt;0, 0, Determinants!AL16-Determinants!AL6)</f>
        <v>0</v>
      </c>
      <c r="AK5" s="38">
        <f>Determinants!AM16-Determinants!AM6</f>
        <v>0</v>
      </c>
      <c r="AL5" s="38">
        <f>Determinants!AN16-Determinants!AN6</f>
        <v>0</v>
      </c>
      <c r="AM5" s="38">
        <f>Determinants!AO16-Determinants!AO6</f>
        <v>0</v>
      </c>
      <c r="AN5" s="38">
        <f>(Determinants!D16-Determinants!D6)/1000</f>
        <v>0</v>
      </c>
      <c r="AO5" s="38">
        <f>(Determinants!X16/Determinants!X6-1)*100</f>
        <v>0</v>
      </c>
      <c r="AP5" s="38">
        <f>(Determinants!Z16/Determinants!Z6-1)*100</f>
        <v>0</v>
      </c>
      <c r="AQ5" s="38">
        <f>(Determinants!AJ16/Determinants!AJ6-1)*100</f>
        <v>2.2204460492503131E-14</v>
      </c>
    </row>
    <row r="6" spans="1:43" x14ac:dyDescent="0.3">
      <c r="A6" s="34" t="s">
        <v>4</v>
      </c>
      <c r="B6" s="38">
        <v>0</v>
      </c>
      <c r="C6" s="38">
        <v>0</v>
      </c>
      <c r="D6" s="38">
        <v>0</v>
      </c>
      <c r="E6" s="96">
        <v>0</v>
      </c>
      <c r="F6" s="38">
        <v>0</v>
      </c>
      <c r="G6" s="38">
        <v>0</v>
      </c>
      <c r="H6" s="96">
        <v>0</v>
      </c>
      <c r="I6" s="38">
        <v>0</v>
      </c>
      <c r="J6" s="38">
        <v>0</v>
      </c>
      <c r="K6" s="96">
        <v>0</v>
      </c>
      <c r="L6" s="38">
        <v>0</v>
      </c>
      <c r="M6" s="38">
        <v>0</v>
      </c>
      <c r="N6" s="38">
        <v>0</v>
      </c>
      <c r="O6" s="38">
        <v>0</v>
      </c>
      <c r="P6" s="38">
        <v>0</v>
      </c>
      <c r="Q6" s="38">
        <v>0</v>
      </c>
      <c r="R6" s="96">
        <v>0</v>
      </c>
      <c r="S6" s="96">
        <v>0</v>
      </c>
      <c r="T6" s="38">
        <v>0</v>
      </c>
      <c r="U6" s="38">
        <v>0</v>
      </c>
      <c r="V6" s="38">
        <v>0</v>
      </c>
      <c r="W6" s="38">
        <v>0</v>
      </c>
      <c r="X6" s="38">
        <v>0</v>
      </c>
      <c r="Y6" s="38">
        <v>0</v>
      </c>
      <c r="Z6" s="38">
        <v>0</v>
      </c>
      <c r="AA6" s="38">
        <v>0</v>
      </c>
      <c r="AB6" s="38">
        <v>0</v>
      </c>
      <c r="AC6" s="38">
        <v>0</v>
      </c>
      <c r="AD6" s="38">
        <v>0</v>
      </c>
      <c r="AE6" s="38">
        <v>0</v>
      </c>
      <c r="AF6" s="38">
        <v>0</v>
      </c>
      <c r="AG6" s="39">
        <v>0</v>
      </c>
      <c r="AH6" s="38">
        <v>0</v>
      </c>
      <c r="AI6" s="40">
        <f>(Determinants!U17/Determinants!U7-1)*100</f>
        <v>0</v>
      </c>
      <c r="AJ6" s="133">
        <f>IF((Determinants!AL17-Determinants!AL7)&lt;0, 0, Determinants!AL17-Determinants!AL7)</f>
        <v>0</v>
      </c>
      <c r="AK6" s="38">
        <f>Determinants!AM17-Determinants!AM7</f>
        <v>0</v>
      </c>
      <c r="AL6" s="38">
        <f>Determinants!AN17-Determinants!AN7</f>
        <v>-2.2204460492503131E-14</v>
      </c>
      <c r="AM6" s="38">
        <f>Determinants!AO17-Determinants!AO7</f>
        <v>0</v>
      </c>
      <c r="AN6" s="38">
        <f>(Determinants!D17-Determinants!D7)/1000</f>
        <v>0</v>
      </c>
      <c r="AO6" s="38">
        <f>(Determinants!X17/Determinants!X7-1)*100</f>
        <v>0</v>
      </c>
      <c r="AP6" s="38">
        <f>(Determinants!Z17/Determinants!Z7-1)*100</f>
        <v>0</v>
      </c>
      <c r="AQ6" s="38">
        <f>(Determinants!AJ17/Determinants!AJ7-1)*100</f>
        <v>2.2204460492503131E-14</v>
      </c>
    </row>
    <row r="7" spans="1:43" x14ac:dyDescent="0.3">
      <c r="A7" s="34" t="s">
        <v>5</v>
      </c>
      <c r="B7" s="38">
        <v>0</v>
      </c>
      <c r="C7" s="38">
        <v>0</v>
      </c>
      <c r="D7" s="38">
        <v>0</v>
      </c>
      <c r="E7" s="96">
        <v>0</v>
      </c>
      <c r="F7" s="38">
        <v>0</v>
      </c>
      <c r="G7" s="38">
        <v>0</v>
      </c>
      <c r="H7" s="96">
        <v>0</v>
      </c>
      <c r="I7" s="38">
        <v>0</v>
      </c>
      <c r="J7" s="38">
        <v>0</v>
      </c>
      <c r="K7" s="96">
        <v>0</v>
      </c>
      <c r="L7" s="38">
        <v>0</v>
      </c>
      <c r="M7" s="38">
        <v>0</v>
      </c>
      <c r="N7" s="38">
        <v>0</v>
      </c>
      <c r="O7" s="38">
        <v>0</v>
      </c>
      <c r="P7" s="38">
        <v>0</v>
      </c>
      <c r="Q7" s="38">
        <v>0</v>
      </c>
      <c r="R7" s="96">
        <v>0</v>
      </c>
      <c r="S7" s="96">
        <v>0</v>
      </c>
      <c r="T7" s="38">
        <v>0</v>
      </c>
      <c r="U7" s="38">
        <v>0</v>
      </c>
      <c r="V7" s="38">
        <v>0</v>
      </c>
      <c r="W7" s="38">
        <v>0</v>
      </c>
      <c r="X7" s="38">
        <v>0</v>
      </c>
      <c r="Y7" s="38">
        <v>0</v>
      </c>
      <c r="Z7" s="38">
        <v>0</v>
      </c>
      <c r="AA7" s="38">
        <v>0</v>
      </c>
      <c r="AB7" s="38">
        <v>0</v>
      </c>
      <c r="AC7" s="38">
        <v>0</v>
      </c>
      <c r="AD7" s="38">
        <v>0</v>
      </c>
      <c r="AE7" s="38">
        <v>0</v>
      </c>
      <c r="AF7" s="38">
        <v>0</v>
      </c>
      <c r="AG7" s="39">
        <v>0</v>
      </c>
      <c r="AH7" s="38">
        <v>0</v>
      </c>
      <c r="AI7" s="40">
        <f>(Determinants!U18/Determinants!U8-1)*100</f>
        <v>0</v>
      </c>
      <c r="AJ7" s="133">
        <f>IF((Determinants!AL18-Determinants!AL8)&lt;0, 0, Determinants!AL18-Determinants!AL8)</f>
        <v>0</v>
      </c>
      <c r="AK7" s="38">
        <f>Determinants!AM18-Determinants!AM8</f>
        <v>0</v>
      </c>
      <c r="AL7" s="38">
        <f>Determinants!AN18-Determinants!AN8</f>
        <v>-2.2204460492503131E-14</v>
      </c>
      <c r="AM7" s="38">
        <f>Determinants!AO18-Determinants!AO8</f>
        <v>0</v>
      </c>
      <c r="AN7" s="38">
        <f>(Determinants!D18-Determinants!D8)/1000</f>
        <v>0</v>
      </c>
      <c r="AO7" s="38">
        <f>(Determinants!X18/Determinants!X8-1)*100</f>
        <v>2.2204460492503131E-14</v>
      </c>
      <c r="AP7" s="38">
        <f>(Determinants!Z18/Determinants!Z8-1)*100</f>
        <v>0</v>
      </c>
      <c r="AQ7" s="38">
        <f>(Determinants!AJ18/Determinants!AJ8-1)*100</f>
        <v>0</v>
      </c>
    </row>
    <row r="8" spans="1:43" x14ac:dyDescent="0.3">
      <c r="A8" s="34" t="s">
        <v>6</v>
      </c>
      <c r="B8" s="38">
        <v>0</v>
      </c>
      <c r="C8" s="38">
        <v>0</v>
      </c>
      <c r="D8" s="38">
        <v>0</v>
      </c>
      <c r="E8" s="96">
        <v>0</v>
      </c>
      <c r="F8" s="38">
        <v>0</v>
      </c>
      <c r="G8" s="38">
        <v>0</v>
      </c>
      <c r="H8" s="96">
        <v>0</v>
      </c>
      <c r="I8" s="38">
        <v>0</v>
      </c>
      <c r="J8" s="38">
        <v>0</v>
      </c>
      <c r="K8" s="96">
        <v>0</v>
      </c>
      <c r="L8" s="38">
        <v>0</v>
      </c>
      <c r="M8" s="38">
        <v>0</v>
      </c>
      <c r="N8" s="38">
        <v>0</v>
      </c>
      <c r="O8" s="38">
        <v>0</v>
      </c>
      <c r="P8" s="38">
        <v>0</v>
      </c>
      <c r="Q8" s="38">
        <v>0</v>
      </c>
      <c r="R8" s="96">
        <v>0</v>
      </c>
      <c r="S8" s="96">
        <v>0</v>
      </c>
      <c r="T8" s="38">
        <v>0</v>
      </c>
      <c r="U8" s="38">
        <v>0</v>
      </c>
      <c r="V8" s="38">
        <v>0</v>
      </c>
      <c r="W8" s="38">
        <v>0</v>
      </c>
      <c r="X8" s="38">
        <v>0</v>
      </c>
      <c r="Y8" s="38">
        <v>0</v>
      </c>
      <c r="Z8" s="38">
        <v>0</v>
      </c>
      <c r="AA8" s="38">
        <v>0</v>
      </c>
      <c r="AB8" s="38">
        <v>0</v>
      </c>
      <c r="AC8" s="38">
        <v>0</v>
      </c>
      <c r="AD8" s="38">
        <v>0</v>
      </c>
      <c r="AE8" s="38">
        <v>0</v>
      </c>
      <c r="AF8" s="38">
        <v>0</v>
      </c>
      <c r="AG8" s="39">
        <v>0</v>
      </c>
      <c r="AH8" s="38">
        <v>0</v>
      </c>
      <c r="AI8" s="40">
        <f>(Determinants!U19/Determinants!U9-1)*100</f>
        <v>0</v>
      </c>
      <c r="AJ8" s="133">
        <f>IF((Determinants!AL19-Determinants!AL9)&lt;0, 0, Determinants!AL19-Determinants!AL9)</f>
        <v>0</v>
      </c>
      <c r="AK8" s="38">
        <f>Determinants!AM19-Determinants!AM9</f>
        <v>0</v>
      </c>
      <c r="AL8" s="38">
        <f>Determinants!AN19-Determinants!AN9</f>
        <v>2.2204460492503131E-14</v>
      </c>
      <c r="AM8" s="38">
        <f>Determinants!AO19-Determinants!AO9</f>
        <v>0</v>
      </c>
      <c r="AN8" s="38">
        <f>(Determinants!D19-Determinants!D9)/1000</f>
        <v>0</v>
      </c>
      <c r="AO8" s="38">
        <f>(Determinants!X19/Determinants!X9-1)*100</f>
        <v>2.2204460492503131E-14</v>
      </c>
      <c r="AP8" s="38">
        <f>(Determinants!Z19/Determinants!Z9-1)*100</f>
        <v>0</v>
      </c>
      <c r="AQ8" s="38">
        <f>(Determinants!AJ19/Determinants!AJ9-1)*100</f>
        <v>2.2204460492503131E-14</v>
      </c>
    </row>
    <row r="9" spans="1:43" x14ac:dyDescent="0.3">
      <c r="A9" s="34" t="s">
        <v>7</v>
      </c>
      <c r="B9" s="38">
        <v>0</v>
      </c>
      <c r="C9" s="38">
        <v>0</v>
      </c>
      <c r="D9" s="38">
        <v>0</v>
      </c>
      <c r="E9" s="96">
        <v>0</v>
      </c>
      <c r="F9" s="38">
        <v>0</v>
      </c>
      <c r="G9" s="38">
        <v>0</v>
      </c>
      <c r="H9" s="96">
        <v>0</v>
      </c>
      <c r="I9" s="38">
        <v>0</v>
      </c>
      <c r="J9" s="38">
        <v>0</v>
      </c>
      <c r="K9" s="96">
        <v>0</v>
      </c>
      <c r="L9" s="38">
        <v>0</v>
      </c>
      <c r="M9" s="38">
        <v>0</v>
      </c>
      <c r="N9" s="38">
        <v>0</v>
      </c>
      <c r="O9" s="38">
        <v>0</v>
      </c>
      <c r="P9" s="38">
        <v>0</v>
      </c>
      <c r="Q9" s="38">
        <v>0</v>
      </c>
      <c r="R9" s="96">
        <v>0</v>
      </c>
      <c r="S9" s="96">
        <v>0</v>
      </c>
      <c r="T9" s="38">
        <v>0</v>
      </c>
      <c r="U9" s="38">
        <v>0</v>
      </c>
      <c r="V9" s="38">
        <v>0</v>
      </c>
      <c r="W9" s="38">
        <v>0</v>
      </c>
      <c r="X9" s="38">
        <v>0</v>
      </c>
      <c r="Y9" s="38">
        <v>0</v>
      </c>
      <c r="Z9" s="38">
        <v>0</v>
      </c>
      <c r="AA9" s="38">
        <v>0</v>
      </c>
      <c r="AB9" s="38">
        <v>0</v>
      </c>
      <c r="AC9" s="38">
        <v>0</v>
      </c>
      <c r="AD9" s="38">
        <v>0</v>
      </c>
      <c r="AE9" s="38">
        <v>0</v>
      </c>
      <c r="AF9" s="38">
        <v>0</v>
      </c>
      <c r="AG9" s="39">
        <v>0</v>
      </c>
      <c r="AH9" s="38">
        <v>0</v>
      </c>
      <c r="AI9" s="40">
        <f>(Determinants!U20/Determinants!U10-1)*100</f>
        <v>0</v>
      </c>
      <c r="AJ9" s="133">
        <f>IF((Determinants!AL20-Determinants!AL10)&lt;0, 0, Determinants!AL20-Determinants!AL10)</f>
        <v>0</v>
      </c>
      <c r="AK9" s="38">
        <f>Determinants!AM20-Determinants!AM10</f>
        <v>0</v>
      </c>
      <c r="AL9" s="38">
        <f>Determinants!AN20-Determinants!AN10</f>
        <v>2.2204460492503131E-14</v>
      </c>
      <c r="AM9" s="38">
        <f>Determinants!AO20-Determinants!AO10</f>
        <v>0</v>
      </c>
      <c r="AN9" s="38">
        <f>(Determinants!D20-Determinants!D10)/1000</f>
        <v>0</v>
      </c>
      <c r="AO9" s="38">
        <f>(Determinants!X20/Determinants!X10-1)*100</f>
        <v>0</v>
      </c>
      <c r="AP9" s="38">
        <f>(Determinants!Z20/Determinants!Z10-1)*100</f>
        <v>0</v>
      </c>
      <c r="AQ9" s="38">
        <f>(Determinants!AJ20/Determinants!AJ10-1)*100</f>
        <v>2.2204460492503131E-14</v>
      </c>
    </row>
    <row r="10" spans="1:43" x14ac:dyDescent="0.3">
      <c r="A10" s="34" t="s">
        <v>288</v>
      </c>
      <c r="B10" s="38">
        <v>0</v>
      </c>
      <c r="C10" s="38">
        <v>0</v>
      </c>
      <c r="D10" s="38">
        <v>0</v>
      </c>
      <c r="E10" s="96">
        <v>0</v>
      </c>
      <c r="F10" s="38">
        <v>0</v>
      </c>
      <c r="G10" s="38">
        <v>0</v>
      </c>
      <c r="H10" s="96">
        <v>0</v>
      </c>
      <c r="I10" s="38">
        <v>0</v>
      </c>
      <c r="J10" s="38">
        <v>0</v>
      </c>
      <c r="K10" s="96">
        <v>0</v>
      </c>
      <c r="L10" s="38">
        <v>0</v>
      </c>
      <c r="M10" s="38">
        <v>0</v>
      </c>
      <c r="N10" s="38">
        <v>0</v>
      </c>
      <c r="O10" s="38">
        <v>0</v>
      </c>
      <c r="P10" s="38">
        <v>0</v>
      </c>
      <c r="Q10" s="38">
        <v>0</v>
      </c>
      <c r="R10" s="96">
        <v>0</v>
      </c>
      <c r="S10" s="96">
        <v>0</v>
      </c>
      <c r="T10" s="38">
        <v>0</v>
      </c>
      <c r="U10" s="38">
        <v>0</v>
      </c>
      <c r="V10" s="38">
        <v>0</v>
      </c>
      <c r="W10" s="38">
        <v>0</v>
      </c>
      <c r="X10" s="38">
        <v>0</v>
      </c>
      <c r="Y10" s="38">
        <v>0</v>
      </c>
      <c r="Z10" s="38">
        <v>0</v>
      </c>
      <c r="AA10" s="38">
        <v>0</v>
      </c>
      <c r="AB10" s="38">
        <v>0</v>
      </c>
      <c r="AC10" s="38">
        <v>0</v>
      </c>
      <c r="AD10" s="38">
        <v>0</v>
      </c>
      <c r="AE10" s="38">
        <v>0</v>
      </c>
      <c r="AF10" s="38">
        <v>0</v>
      </c>
      <c r="AG10" s="39">
        <v>0</v>
      </c>
      <c r="AH10" s="38">
        <v>0</v>
      </c>
      <c r="AI10" s="40">
        <f>(Determinants!U21/Determinants!U11-1)*100</f>
        <v>0</v>
      </c>
      <c r="AJ10" s="133">
        <f>IF((Determinants!AL21-Determinants!AL11)&lt;0, 0, Determinants!AL21-Determinants!AL11)</f>
        <v>0</v>
      </c>
      <c r="AK10" s="38">
        <f>Determinants!AM21-Determinants!AM11</f>
        <v>0</v>
      </c>
      <c r="AL10" s="38">
        <f>Determinants!AN21-Determinants!AN11</f>
        <v>-2.2204460492503131E-14</v>
      </c>
      <c r="AM10" s="38">
        <f>Determinants!AO21-Determinants!AO11</f>
        <v>0</v>
      </c>
      <c r="AN10" s="38">
        <f>(Determinants!D21-Determinants!D11)/1000</f>
        <v>0</v>
      </c>
      <c r="AO10" s="38">
        <f>(Determinants!X21/Determinants!X11-1)*100</f>
        <v>0</v>
      </c>
      <c r="AP10" s="38">
        <f>(Determinants!Z21/Determinants!Z11-1)*100</f>
        <v>0</v>
      </c>
      <c r="AQ10" s="38">
        <f>(Determinants!AJ21/Determinants!AJ11-1)*100</f>
        <v>2.2204460492503131E-14</v>
      </c>
    </row>
    <row r="12" spans="1:43" x14ac:dyDescent="0.3">
      <c r="B12" s="137" t="s">
        <v>32</v>
      </c>
    </row>
    <row r="13" spans="1:43" ht="13.5" x14ac:dyDescent="0.3">
      <c r="B13" s="34" t="s">
        <v>292</v>
      </c>
    </row>
  </sheetData>
  <hyperlinks>
    <hyperlink ref="A1" location="Notes!A1" display="Back to contents" xr:uid="{1B976EEE-6709-4F26-9473-FCCB9C527802}"/>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6F742-E473-4FA1-B108-008049BBE0D6}">
  <sheetPr>
    <tabColor rgb="FF477391"/>
  </sheetPr>
  <dimension ref="A1"/>
  <sheetViews>
    <sheetView workbookViewId="0"/>
  </sheetViews>
  <sheetFormatPr defaultRowHeight="14.5" x14ac:dyDescent="0.3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A592F3-FFD6-4198-87D0-4217B51BF97A}">
  <dimension ref="A1:W53"/>
  <sheetViews>
    <sheetView showGridLines="0" zoomScaleNormal="100" workbookViewId="0">
      <pane xSplit="1" ySplit="2" topLeftCell="B3" activePane="bottomRight" state="frozen"/>
      <selection pane="topRight"/>
      <selection pane="bottomLeft"/>
      <selection pane="bottomRight" activeCell="B3" sqref="B3"/>
    </sheetView>
  </sheetViews>
  <sheetFormatPr defaultColWidth="8.81640625" defaultRowHeight="12" x14ac:dyDescent="0.3"/>
  <cols>
    <col min="1" max="1" width="37.54296875" style="34" bestFit="1" customWidth="1"/>
    <col min="2" max="8" width="8.81640625" style="34"/>
    <col min="9" max="9" width="38.26953125" style="34" hidden="1" customWidth="1"/>
    <col min="10" max="16" width="8.81640625" style="34"/>
    <col min="17" max="17" width="34" style="34" hidden="1" customWidth="1"/>
    <col min="18" max="16384" width="8.81640625" style="34"/>
  </cols>
  <sheetData>
    <row r="1" spans="1:23" x14ac:dyDescent="0.3">
      <c r="A1" s="1" t="s">
        <v>205</v>
      </c>
      <c r="B1" s="31" t="s">
        <v>148</v>
      </c>
      <c r="C1" s="31"/>
      <c r="D1" s="31"/>
      <c r="E1" s="31"/>
      <c r="F1" s="31"/>
      <c r="G1" s="31"/>
      <c r="I1" s="31"/>
      <c r="J1" s="31" t="s">
        <v>153</v>
      </c>
      <c r="K1" s="31"/>
      <c r="L1" s="31"/>
      <c r="M1" s="31"/>
      <c r="N1" s="31"/>
      <c r="O1" s="31"/>
      <c r="Q1" s="31"/>
      <c r="R1" s="31" t="s">
        <v>105</v>
      </c>
      <c r="S1" s="31"/>
      <c r="T1" s="31"/>
      <c r="U1" s="31"/>
      <c r="V1" s="31"/>
      <c r="W1" s="31"/>
    </row>
    <row r="2" spans="1:23" x14ac:dyDescent="0.3">
      <c r="A2" s="31" t="s">
        <v>84</v>
      </c>
      <c r="B2" s="31" t="s">
        <v>3</v>
      </c>
      <c r="C2" s="31" t="s">
        <v>4</v>
      </c>
      <c r="D2" s="31" t="s">
        <v>5</v>
      </c>
      <c r="E2" s="31" t="s">
        <v>6</v>
      </c>
      <c r="F2" s="31" t="s">
        <v>7</v>
      </c>
      <c r="G2" s="31" t="s">
        <v>288</v>
      </c>
      <c r="I2" s="31" t="s">
        <v>153</v>
      </c>
      <c r="J2" s="31" t="s">
        <v>3</v>
      </c>
      <c r="K2" s="31" t="s">
        <v>4</v>
      </c>
      <c r="L2" s="31" t="s">
        <v>5</v>
      </c>
      <c r="M2" s="31" t="s">
        <v>6</v>
      </c>
      <c r="N2" s="31" t="s">
        <v>7</v>
      </c>
      <c r="O2" s="31" t="s">
        <v>288</v>
      </c>
      <c r="Q2" s="31"/>
      <c r="R2" s="31" t="s">
        <v>3</v>
      </c>
      <c r="S2" s="31" t="s">
        <v>4</v>
      </c>
      <c r="T2" s="31" t="s">
        <v>5</v>
      </c>
      <c r="U2" s="31" t="s">
        <v>6</v>
      </c>
      <c r="V2" s="31" t="s">
        <v>7</v>
      </c>
      <c r="W2" s="31" t="s">
        <v>288</v>
      </c>
    </row>
    <row r="3" spans="1:23" x14ac:dyDescent="0.3">
      <c r="A3" s="34" t="s">
        <v>145</v>
      </c>
      <c r="B3" s="41">
        <v>1102.1889797053825</v>
      </c>
      <c r="C3" s="41">
        <v>1139.1216243472645</v>
      </c>
      <c r="D3" s="41">
        <v>1174.1748592520482</v>
      </c>
      <c r="E3" s="41">
        <v>1221.5924018603021</v>
      </c>
      <c r="F3" s="41">
        <v>1272.4995452577255</v>
      </c>
      <c r="G3" s="41">
        <v>1322.2410101070552</v>
      </c>
      <c r="I3" s="34" t="s">
        <v>145</v>
      </c>
      <c r="J3" s="42">
        <f t="shared" ref="J3:O3" si="0">J27+J28</f>
        <v>3.9652290616160464E-26</v>
      </c>
      <c r="K3" s="42">
        <f t="shared" si="0"/>
        <v>3.6981107618755726E-16</v>
      </c>
      <c r="L3" s="42">
        <f t="shared" si="0"/>
        <v>3.1559523463529093E-14</v>
      </c>
      <c r="M3" s="42">
        <f t="shared" si="0"/>
        <v>4.5958690104185134E-14</v>
      </c>
      <c r="N3" s="42">
        <f t="shared" si="0"/>
        <v>1.2168615040825404E-14</v>
      </c>
      <c r="O3" s="42">
        <f t="shared" si="0"/>
        <v>1.2466968081641179E-14</v>
      </c>
      <c r="Q3" s="34" t="s">
        <v>145</v>
      </c>
      <c r="R3" s="41">
        <f t="shared" ref="R3:R28" si="1">B3+J3</f>
        <v>1102.1889797053825</v>
      </c>
      <c r="S3" s="41">
        <f t="shared" ref="S3:S28" si="2">C3+K3</f>
        <v>1139.1216243472645</v>
      </c>
      <c r="T3" s="41">
        <f t="shared" ref="T3:T27" si="3">D3+L3</f>
        <v>1174.1748592520482</v>
      </c>
      <c r="U3" s="41">
        <f t="shared" ref="U3:U28" si="4">E3+M3</f>
        <v>1221.5924018603021</v>
      </c>
      <c r="V3" s="41">
        <f>F3+N3</f>
        <v>1272.4995452577255</v>
      </c>
      <c r="W3" s="41">
        <f t="shared" ref="V3:W28" si="5">G3+O3</f>
        <v>1322.2410101070552</v>
      </c>
    </row>
    <row r="4" spans="1:23" x14ac:dyDescent="0.3">
      <c r="A4" s="43" t="s">
        <v>1</v>
      </c>
      <c r="B4" s="42">
        <v>241.81442558519987</v>
      </c>
      <c r="C4" s="42">
        <v>254.2773155036349</v>
      </c>
      <c r="D4" s="42">
        <v>264.46642256713574</v>
      </c>
      <c r="E4" s="42">
        <v>275.50581526358093</v>
      </c>
      <c r="F4" s="42">
        <v>287.66389400093499</v>
      </c>
      <c r="G4" s="42">
        <v>298.59946260507638</v>
      </c>
      <c r="I4" s="43" t="s">
        <v>1</v>
      </c>
      <c r="J4" s="42">
        <f>INDEX(Receipts_by_stream!B$8:B$31,MATCH($A4,Receipts_by_stream!$A$8:$A$31,0))/1000+INDEX(Receipts_adjustments!B$3:B$26,MATCH($A4,Receipts_adjustments!$A$3:$A$26,0))/1000</f>
        <v>0</v>
      </c>
      <c r="K4" s="42">
        <f>INDEX(Receipts_by_stream!C$8:C$31,MATCH($A4,Receipts_by_stream!$A$8:$A$31,0))/1000+INDEX(Receipts_adjustments!C$3:C$26,MATCH($A4,Receipts_adjustments!$A$3:$A$26,0))/1000</f>
        <v>0</v>
      </c>
      <c r="L4" s="42">
        <f>INDEX(Receipts_by_stream!D$8:D$31,MATCH($A4,Receipts_by_stream!$A$8:$A$31,0))/1000+INDEX(Receipts_adjustments!D$3:D$26,MATCH($A4,Receipts_adjustments!$A$3:$A$26,0))/1000</f>
        <v>0</v>
      </c>
      <c r="M4" s="42">
        <f>INDEX(Receipts_by_stream!E$8:E$31,MATCH($A4,Receipts_by_stream!$A$8:$A$31,0))/1000+INDEX(Receipts_adjustments!E$3:E$26,MATCH($A4,Receipts_adjustments!$A$3:$A$26,0))/1000</f>
        <v>0</v>
      </c>
      <c r="N4" s="42">
        <f>INDEX(Receipts_by_stream!F$8:F$31,MATCH($A4,Receipts_by_stream!$A$8:$A$31,0))/1000+INDEX(Receipts_adjustments!F$3:F$26,MATCH($A4,Receipts_adjustments!$A$3:$A$26,0))/1000</f>
        <v>0</v>
      </c>
      <c r="O4" s="42">
        <f>INDEX(Receipts_by_stream!G$8:G$31,MATCH($A4,Receipts_by_stream!$A$8:$A$31,0))/1000+INDEX(Receipts_adjustments!G$3:G$26,MATCH($A4,Receipts_adjustments!$A$3:$A$26,0))/1000</f>
        <v>0</v>
      </c>
      <c r="Q4" s="43" t="s">
        <v>1</v>
      </c>
      <c r="R4" s="42">
        <f t="shared" si="1"/>
        <v>241.81442558519987</v>
      </c>
      <c r="S4" s="42">
        <f t="shared" si="2"/>
        <v>254.2773155036349</v>
      </c>
      <c r="T4" s="42">
        <f t="shared" si="3"/>
        <v>264.46642256713574</v>
      </c>
      <c r="U4" s="42">
        <f t="shared" si="4"/>
        <v>275.50581526358093</v>
      </c>
      <c r="V4" s="42">
        <f t="shared" si="5"/>
        <v>287.66389400093499</v>
      </c>
      <c r="W4" s="42">
        <f t="shared" si="5"/>
        <v>298.59946260507638</v>
      </c>
    </row>
    <row r="5" spans="1:23" x14ac:dyDescent="0.3">
      <c r="A5" s="43" t="s">
        <v>9</v>
      </c>
      <c r="B5" s="42">
        <v>42.507901204384162</v>
      </c>
      <c r="C5" s="42">
        <v>55.418962568533594</v>
      </c>
      <c r="D5" s="42">
        <v>58.530160852752616</v>
      </c>
      <c r="E5" s="42">
        <v>63.297265029567818</v>
      </c>
      <c r="F5" s="42">
        <v>68.679009714747991</v>
      </c>
      <c r="G5" s="42">
        <v>72.70332548186515</v>
      </c>
      <c r="I5" s="43" t="s">
        <v>9</v>
      </c>
      <c r="J5" s="42">
        <f>INDEX(Receipts_by_stream!B$8:B$31,MATCH($A5,Receipts_by_stream!$A$8:$A$31,0))/1000+INDEX(Receipts_adjustments!B$3:B$26,MATCH($A5,Receipts_adjustments!$A$3:$A$26,0))/1000</f>
        <v>0</v>
      </c>
      <c r="K5" s="42">
        <f>INDEX(Receipts_by_stream!C$8:C$31,MATCH($A5,Receipts_by_stream!$A$8:$A$31,0))/1000+INDEX(Receipts_adjustments!C$3:C$26,MATCH($A5,Receipts_adjustments!$A$3:$A$26,0))/1000</f>
        <v>0</v>
      </c>
      <c r="L5" s="42">
        <f>INDEX(Receipts_by_stream!D$8:D$31,MATCH($A5,Receipts_by_stream!$A$8:$A$31,0))/1000+INDEX(Receipts_adjustments!D$3:D$26,MATCH($A5,Receipts_adjustments!$A$3:$A$26,0))/1000</f>
        <v>0</v>
      </c>
      <c r="M5" s="42">
        <f>INDEX(Receipts_by_stream!E$8:E$31,MATCH($A5,Receipts_by_stream!$A$8:$A$31,0))/1000+INDEX(Receipts_adjustments!E$3:E$26,MATCH($A5,Receipts_adjustments!$A$3:$A$26,0))/1000</f>
        <v>0</v>
      </c>
      <c r="N5" s="42">
        <f>INDEX(Receipts_by_stream!F$8:F$31,MATCH($A5,Receipts_by_stream!$A$8:$A$31,0))/1000+INDEX(Receipts_adjustments!F$3:F$26,MATCH($A5,Receipts_adjustments!$A$3:$A$26,0))/1000</f>
        <v>0</v>
      </c>
      <c r="O5" s="42">
        <f>INDEX(Receipts_by_stream!G$8:G$31,MATCH($A5,Receipts_by_stream!$A$8:$A$31,0))/1000+INDEX(Receipts_adjustments!G$3:G$26,MATCH($A5,Receipts_adjustments!$A$3:$A$26,0))/1000</f>
        <v>0</v>
      </c>
      <c r="Q5" s="43" t="s">
        <v>9</v>
      </c>
      <c r="R5" s="42">
        <f t="shared" si="1"/>
        <v>42.507901204384162</v>
      </c>
      <c r="S5" s="42">
        <f t="shared" si="2"/>
        <v>55.418962568533594</v>
      </c>
      <c r="T5" s="42">
        <f t="shared" si="3"/>
        <v>58.530160852752616</v>
      </c>
      <c r="U5" s="42">
        <f t="shared" si="4"/>
        <v>63.297265029567818</v>
      </c>
      <c r="V5" s="42">
        <f t="shared" si="5"/>
        <v>68.679009714747991</v>
      </c>
      <c r="W5" s="42">
        <f t="shared" si="5"/>
        <v>72.70332548186515</v>
      </c>
    </row>
    <row r="6" spans="1:23" x14ac:dyDescent="0.3">
      <c r="A6" s="43" t="s">
        <v>2</v>
      </c>
      <c r="B6" s="42">
        <v>179.2183556032447</v>
      </c>
      <c r="C6" s="42">
        <v>168.14328949320529</v>
      </c>
      <c r="D6" s="42">
        <v>173.60919609027385</v>
      </c>
      <c r="E6" s="42">
        <v>179.77089474862544</v>
      </c>
      <c r="F6" s="42">
        <v>186.13438081880315</v>
      </c>
      <c r="G6" s="42">
        <v>192.11882386500534</v>
      </c>
      <c r="I6" s="43" t="s">
        <v>2</v>
      </c>
      <c r="J6" s="42">
        <f>INDEX(Receipts_by_stream!B$8:B$31,MATCH($A6,Receipts_by_stream!$A$8:$A$31,0))/1000+INDEX(Receipts_adjustments!B$3:B$26,MATCH($A6,Receipts_adjustments!$A$3:$A$26,0))/1000</f>
        <v>0</v>
      </c>
      <c r="K6" s="42">
        <f>INDEX(Receipts_by_stream!C$8:C$31,MATCH($A6,Receipts_by_stream!$A$8:$A$31,0))/1000+INDEX(Receipts_adjustments!C$3:C$26,MATCH($A6,Receipts_adjustments!$A$3:$A$26,0))/1000</f>
        <v>0</v>
      </c>
      <c r="L6" s="42">
        <f>INDEX(Receipts_by_stream!D$8:D$31,MATCH($A6,Receipts_by_stream!$A$8:$A$31,0))/1000+INDEX(Receipts_adjustments!D$3:D$26,MATCH($A6,Receipts_adjustments!$A$3:$A$26,0))/1000</f>
        <v>0</v>
      </c>
      <c r="M6" s="42">
        <f>INDEX(Receipts_by_stream!E$8:E$31,MATCH($A6,Receipts_by_stream!$A$8:$A$31,0))/1000+INDEX(Receipts_adjustments!E$3:E$26,MATCH($A6,Receipts_adjustments!$A$3:$A$26,0))/1000</f>
        <v>0</v>
      </c>
      <c r="N6" s="42">
        <f>INDEX(Receipts_by_stream!F$8:F$31,MATCH($A6,Receipts_by_stream!$A$8:$A$31,0))/1000+INDEX(Receipts_adjustments!F$3:F$26,MATCH($A6,Receipts_adjustments!$A$3:$A$26,0))/1000</f>
        <v>0</v>
      </c>
      <c r="O6" s="42">
        <f>INDEX(Receipts_by_stream!G$8:G$31,MATCH($A6,Receipts_by_stream!$A$8:$A$31,0))/1000+INDEX(Receipts_adjustments!G$3:G$26,MATCH($A6,Receipts_adjustments!$A$3:$A$26,0))/1000</f>
        <v>0</v>
      </c>
      <c r="Q6" s="43" t="s">
        <v>2</v>
      </c>
      <c r="R6" s="42">
        <f t="shared" si="1"/>
        <v>179.2183556032447</v>
      </c>
      <c r="S6" s="42">
        <f t="shared" si="2"/>
        <v>168.14328949320529</v>
      </c>
      <c r="T6" s="42">
        <f t="shared" si="3"/>
        <v>173.60919609027385</v>
      </c>
      <c r="U6" s="42">
        <f t="shared" si="4"/>
        <v>179.77089474862544</v>
      </c>
      <c r="V6" s="42">
        <f t="shared" si="5"/>
        <v>186.13438081880315</v>
      </c>
      <c r="W6" s="42">
        <f t="shared" si="5"/>
        <v>192.11882386500534</v>
      </c>
    </row>
    <row r="7" spans="1:23" x14ac:dyDescent="0.3">
      <c r="A7" s="43" t="s">
        <v>12</v>
      </c>
      <c r="B7" s="42">
        <v>170.72900000000001</v>
      </c>
      <c r="C7" s="42">
        <v>175.61198184518287</v>
      </c>
      <c r="D7" s="42">
        <v>182.07515002327955</v>
      </c>
      <c r="E7" s="42">
        <v>189.61164454958151</v>
      </c>
      <c r="F7" s="42">
        <v>197.76676931976456</v>
      </c>
      <c r="G7" s="42">
        <v>205.95208953480852</v>
      </c>
      <c r="I7" s="43" t="s">
        <v>12</v>
      </c>
      <c r="J7" s="42">
        <f>INDEX(Receipts_by_stream!B$8:B$31,MATCH($A7,Receipts_by_stream!$A$8:$A$31,0))/1000+INDEX(Receipts_adjustments!B$3:B$26,MATCH($A7,Receipts_adjustments!$A$3:$A$26,0))/1000</f>
        <v>0</v>
      </c>
      <c r="K7" s="42">
        <f>INDEX(Receipts_by_stream!C$8:C$31,MATCH($A7,Receipts_by_stream!$A$8:$A$31,0))/1000+INDEX(Receipts_adjustments!C$3:C$26,MATCH($A7,Receipts_adjustments!$A$3:$A$26,0))/1000</f>
        <v>0</v>
      </c>
      <c r="L7" s="42">
        <f>INDEX(Receipts_by_stream!D$8:D$31,MATCH($A7,Receipts_by_stream!$A$8:$A$31,0))/1000+INDEX(Receipts_adjustments!D$3:D$26,MATCH($A7,Receipts_adjustments!$A$3:$A$26,0))/1000</f>
        <v>0</v>
      </c>
      <c r="M7" s="42">
        <f>INDEX(Receipts_by_stream!E$8:E$31,MATCH($A7,Receipts_by_stream!$A$8:$A$31,0))/1000+INDEX(Receipts_adjustments!E$3:E$26,MATCH($A7,Receipts_adjustments!$A$3:$A$26,0))/1000</f>
        <v>0</v>
      </c>
      <c r="N7" s="42">
        <f>INDEX(Receipts_by_stream!F$8:F$31,MATCH($A7,Receipts_by_stream!$A$8:$A$31,0))/1000+INDEX(Receipts_adjustments!F$3:F$26,MATCH($A7,Receipts_adjustments!$A$3:$A$26,0))/1000</f>
        <v>0</v>
      </c>
      <c r="O7" s="42">
        <f>INDEX(Receipts_by_stream!G$8:G$31,MATCH($A7,Receipts_by_stream!$A$8:$A$31,0))/1000+INDEX(Receipts_adjustments!G$3:G$26,MATCH($A7,Receipts_adjustments!$A$3:$A$26,0))/1000</f>
        <v>0</v>
      </c>
      <c r="Q7" s="43" t="s">
        <v>12</v>
      </c>
      <c r="R7" s="42">
        <f t="shared" si="1"/>
        <v>170.72900000000001</v>
      </c>
      <c r="S7" s="42">
        <f t="shared" si="2"/>
        <v>175.61198184518287</v>
      </c>
      <c r="T7" s="42">
        <f t="shared" si="3"/>
        <v>182.07515002327955</v>
      </c>
      <c r="U7" s="42">
        <f t="shared" si="4"/>
        <v>189.61164454958151</v>
      </c>
      <c r="V7" s="42">
        <f t="shared" si="5"/>
        <v>197.76676931976456</v>
      </c>
      <c r="W7" s="42">
        <f t="shared" si="5"/>
        <v>205.95208953480852</v>
      </c>
    </row>
    <row r="8" spans="1:23" x14ac:dyDescent="0.3">
      <c r="A8" s="43" t="s">
        <v>17</v>
      </c>
      <c r="B8" s="42">
        <v>92.373804969076474</v>
      </c>
      <c r="C8" s="42">
        <v>99.488592740693406</v>
      </c>
      <c r="D8" s="42">
        <v>101.05022906217265</v>
      </c>
      <c r="E8" s="42">
        <v>104.98203706346007</v>
      </c>
      <c r="F8" s="42">
        <v>108.93856726216453</v>
      </c>
      <c r="G8" s="42">
        <v>114.10836446242097</v>
      </c>
      <c r="I8" s="43" t="s">
        <v>17</v>
      </c>
      <c r="J8" s="42">
        <f>INDEX(Receipts_by_stream!B$8:B$31,MATCH($A8,Receipts_by_stream!$A$8:$A$31,0))/1000+INDEX(Receipts_adjustments!B$3:B$26,MATCH($A8,Receipts_adjustments!$A$3:$A$26,0))/1000</f>
        <v>0</v>
      </c>
      <c r="K8" s="42">
        <f>INDEX(Receipts_by_stream!C$8:C$31,MATCH($A8,Receipts_by_stream!$A$8:$A$31,0))/1000+INDEX(Receipts_adjustments!C$3:C$26,MATCH($A8,Receipts_adjustments!$A$3:$A$26,0))/1000</f>
        <v>0</v>
      </c>
      <c r="L8" s="42">
        <f>INDEX(Receipts_by_stream!D$8:D$31,MATCH($A8,Receipts_by_stream!$A$8:$A$31,0))/1000+INDEX(Receipts_adjustments!D$3:D$26,MATCH($A8,Receipts_adjustments!$A$3:$A$26,0))/1000</f>
        <v>0</v>
      </c>
      <c r="M8" s="42">
        <f>INDEX(Receipts_by_stream!E$8:E$31,MATCH($A8,Receipts_by_stream!$A$8:$A$31,0))/1000+INDEX(Receipts_adjustments!E$3:E$26,MATCH($A8,Receipts_adjustments!$A$3:$A$26,0))/1000</f>
        <v>0</v>
      </c>
      <c r="N8" s="42">
        <f>INDEX(Receipts_by_stream!F$8:F$31,MATCH($A8,Receipts_by_stream!$A$8:$A$31,0))/1000+INDEX(Receipts_adjustments!F$3:F$26,MATCH($A8,Receipts_adjustments!$A$3:$A$26,0))/1000</f>
        <v>0</v>
      </c>
      <c r="O8" s="42">
        <f>INDEX(Receipts_by_stream!G$8:G$31,MATCH($A8,Receipts_by_stream!$A$8:$A$31,0))/1000+INDEX(Receipts_adjustments!G$3:G$26,MATCH($A8,Receipts_adjustments!$A$3:$A$26,0))/1000</f>
        <v>0</v>
      </c>
      <c r="Q8" s="43" t="s">
        <v>17</v>
      </c>
      <c r="R8" s="42">
        <f t="shared" si="1"/>
        <v>92.373804969076474</v>
      </c>
      <c r="S8" s="42">
        <f t="shared" si="2"/>
        <v>99.488592740693406</v>
      </c>
      <c r="T8" s="42">
        <f t="shared" si="3"/>
        <v>101.05022906217265</v>
      </c>
      <c r="U8" s="42">
        <f t="shared" si="4"/>
        <v>104.98203706346007</v>
      </c>
      <c r="V8" s="42">
        <f t="shared" si="5"/>
        <v>108.93856726216453</v>
      </c>
      <c r="W8" s="42">
        <f t="shared" si="5"/>
        <v>114.10836446242097</v>
      </c>
    </row>
    <row r="9" spans="1:23" x14ac:dyDescent="0.3">
      <c r="A9" s="43" t="s">
        <v>31</v>
      </c>
      <c r="B9" s="42">
        <v>2.5668911981296114</v>
      </c>
      <c r="C9" s="42">
        <v>1.8496351683963199</v>
      </c>
      <c r="D9" s="42">
        <v>1.6007329281307732</v>
      </c>
      <c r="E9" s="42">
        <v>1.2989847305382034</v>
      </c>
      <c r="F9" s="42">
        <v>1.2198532159085524</v>
      </c>
      <c r="G9" s="42">
        <v>0.89068457456886685</v>
      </c>
      <c r="I9" s="43" t="s">
        <v>31</v>
      </c>
      <c r="J9" s="42">
        <f>INDEX(Receipts_by_stream!B$8:B$31,MATCH($A9,Receipts_by_stream!$A$8:$A$31,0))/1000+INDEX(Receipts_adjustments!B$3:B$26,MATCH($A9,Receipts_adjustments!$A$3:$A$26,0))/1000</f>
        <v>0</v>
      </c>
      <c r="K9" s="42">
        <f>INDEX(Receipts_by_stream!C$8:C$31,MATCH($A9,Receipts_by_stream!$A$8:$A$31,0))/1000+INDEX(Receipts_adjustments!C$3:C$26,MATCH($A9,Receipts_adjustments!$A$3:$A$26,0))/1000</f>
        <v>0</v>
      </c>
      <c r="L9" s="42">
        <f>INDEX(Receipts_by_stream!D$8:D$31,MATCH($A9,Receipts_by_stream!$A$8:$A$31,0))/1000+INDEX(Receipts_adjustments!D$3:D$26,MATCH($A9,Receipts_adjustments!$A$3:$A$26,0))/1000</f>
        <v>0</v>
      </c>
      <c r="M9" s="42">
        <f>INDEX(Receipts_by_stream!E$8:E$31,MATCH($A9,Receipts_by_stream!$A$8:$A$31,0))/1000+INDEX(Receipts_adjustments!E$3:E$26,MATCH($A9,Receipts_adjustments!$A$3:$A$26,0))/1000</f>
        <v>0</v>
      </c>
      <c r="N9" s="42">
        <f>INDEX(Receipts_by_stream!F$8:F$31,MATCH($A9,Receipts_by_stream!$A$8:$A$31,0))/1000+INDEX(Receipts_adjustments!F$3:F$26,MATCH($A9,Receipts_adjustments!$A$3:$A$26,0))/1000</f>
        <v>0</v>
      </c>
      <c r="O9" s="42">
        <f>INDEX(Receipts_by_stream!G$8:G$31,MATCH($A9,Receipts_by_stream!$A$8:$A$31,0))/1000+INDEX(Receipts_adjustments!G$3:G$26,MATCH($A9,Receipts_adjustments!$A$3:$A$26,0))/1000</f>
        <v>0</v>
      </c>
      <c r="Q9" s="43" t="s">
        <v>31</v>
      </c>
      <c r="R9" s="42">
        <f t="shared" si="1"/>
        <v>2.5668911981296114</v>
      </c>
      <c r="S9" s="42">
        <f t="shared" si="2"/>
        <v>1.8496351683963199</v>
      </c>
      <c r="T9" s="42">
        <f t="shared" si="3"/>
        <v>1.6007329281307732</v>
      </c>
      <c r="U9" s="42">
        <f t="shared" si="4"/>
        <v>1.2989847305382034</v>
      </c>
      <c r="V9" s="42">
        <f t="shared" si="5"/>
        <v>1.2198532159085524</v>
      </c>
      <c r="W9" s="42">
        <f t="shared" si="5"/>
        <v>0.89068457456886685</v>
      </c>
    </row>
    <row r="10" spans="1:23" x14ac:dyDescent="0.3">
      <c r="A10" s="43" t="s">
        <v>15</v>
      </c>
      <c r="B10" s="42">
        <v>24.631497176556998</v>
      </c>
      <c r="C10" s="42">
        <v>24.740818490137237</v>
      </c>
      <c r="D10" s="42">
        <v>27.286323362375402</v>
      </c>
      <c r="E10" s="42">
        <v>27.60832351930074</v>
      </c>
      <c r="F10" s="42">
        <v>28.028204283701797</v>
      </c>
      <c r="G10" s="42">
        <v>28.230827314630453</v>
      </c>
      <c r="I10" s="43" t="s">
        <v>15</v>
      </c>
      <c r="J10" s="42">
        <f>INDEX(Receipts_by_stream!B$8:B$31,MATCH($A10,Receipts_by_stream!$A$8:$A$31,0))/1000+INDEX(Receipts_adjustments!B$3:B$26,MATCH($A10,Receipts_adjustments!$A$3:$A$26,0))/1000</f>
        <v>3.9652290616160464E-26</v>
      </c>
      <c r="K10" s="42">
        <f>INDEX(Receipts_by_stream!C$8:C$31,MATCH($A10,Receipts_by_stream!$A$8:$A$31,0))/1000+INDEX(Receipts_adjustments!C$3:C$26,MATCH($A10,Receipts_adjustments!$A$3:$A$26,0))/1000</f>
        <v>-1.5881754007275598E-25</v>
      </c>
      <c r="L10" s="42">
        <f>INDEX(Receipts_by_stream!D$8:D$31,MATCH($A10,Receipts_by_stream!$A$8:$A$31,0))/1000+INDEX(Receipts_adjustments!D$3:D$26,MATCH($A10,Receipts_adjustments!$A$3:$A$26,0))/1000</f>
        <v>0</v>
      </c>
      <c r="M10" s="42">
        <f>INDEX(Receipts_by_stream!E$8:E$31,MATCH($A10,Receipts_by_stream!$A$8:$A$31,0))/1000+INDEX(Receipts_adjustments!E$3:E$26,MATCH($A10,Receipts_adjustments!$A$3:$A$26,0))/1000</f>
        <v>6.1892958513155618E-15</v>
      </c>
      <c r="N10" s="42">
        <f>INDEX(Receipts_by_stream!F$8:F$31,MATCH($A10,Receipts_by_stream!$A$8:$A$31,0))/1000+INDEX(Receipts_adjustments!F$3:F$26,MATCH($A10,Receipts_adjustments!$A$3:$A$26,0))/1000</f>
        <v>6.3002288119274345E-15</v>
      </c>
      <c r="O10" s="42">
        <f>INDEX(Receipts_by_stream!G$8:G$31,MATCH($A10,Receipts_by_stream!$A$8:$A$31,0))/1000+INDEX(Receipts_adjustments!G$3:G$26,MATCH($A10,Receipts_adjustments!$A$3:$A$26,0))/1000</f>
        <v>6.3594051860700186E-15</v>
      </c>
      <c r="Q10" s="43" t="s">
        <v>15</v>
      </c>
      <c r="R10" s="42">
        <f t="shared" si="1"/>
        <v>24.631497176556998</v>
      </c>
      <c r="S10" s="42">
        <f t="shared" si="2"/>
        <v>24.740818490137237</v>
      </c>
      <c r="T10" s="42">
        <f t="shared" si="3"/>
        <v>27.286323362375402</v>
      </c>
      <c r="U10" s="42">
        <f t="shared" si="4"/>
        <v>27.608323519300747</v>
      </c>
      <c r="V10" s="42">
        <f t="shared" si="5"/>
        <v>28.028204283701804</v>
      </c>
      <c r="W10" s="42">
        <f t="shared" si="5"/>
        <v>28.23082731463046</v>
      </c>
    </row>
    <row r="11" spans="1:23" x14ac:dyDescent="0.3">
      <c r="A11" s="43" t="s">
        <v>149</v>
      </c>
      <c r="B11" s="42">
        <v>29.471267078132446</v>
      </c>
      <c r="C11" s="42">
        <v>32.143858050995462</v>
      </c>
      <c r="D11" s="42">
        <v>35.389710741842336</v>
      </c>
      <c r="E11" s="42">
        <v>36.348742035182497</v>
      </c>
      <c r="F11" s="42">
        <v>36.679919872130867</v>
      </c>
      <c r="G11" s="42">
        <v>37.356260636306367</v>
      </c>
      <c r="I11" s="43" t="s">
        <v>149</v>
      </c>
      <c r="J11" s="42">
        <f>INDEX(Receipts_by_stream!B$8:B$31,MATCH($A11,Receipts_by_stream!$A$8:$A$31,0))/1000+INDEX(Receipts_adjustments!B$3:B$26,MATCH($A11,Receipts_adjustments!$A$3:$A$26,0))/1000</f>
        <v>0</v>
      </c>
      <c r="K11" s="42">
        <f>INDEX(Receipts_by_stream!C$8:C$31,MATCH($A11,Receipts_by_stream!$A$8:$A$31,0))/1000+INDEX(Receipts_adjustments!C$3:C$26,MATCH($A11,Receipts_adjustments!$A$3:$A$26,0))/1000</f>
        <v>0</v>
      </c>
      <c r="L11" s="42">
        <f>INDEX(Receipts_by_stream!D$8:D$31,MATCH($A11,Receipts_by_stream!$A$8:$A$31,0))/1000+INDEX(Receipts_adjustments!D$3:D$26,MATCH($A11,Receipts_adjustments!$A$3:$A$26,0))/1000</f>
        <v>0</v>
      </c>
      <c r="M11" s="42">
        <f>INDEX(Receipts_by_stream!E$8:E$31,MATCH($A11,Receipts_by_stream!$A$8:$A$31,0))/1000+INDEX(Receipts_adjustments!E$3:E$26,MATCH($A11,Receipts_adjustments!$A$3:$A$26,0))/1000</f>
        <v>0</v>
      </c>
      <c r="N11" s="42">
        <f>INDEX(Receipts_by_stream!F$8:F$31,MATCH($A11,Receipts_by_stream!$A$8:$A$31,0))/1000+INDEX(Receipts_adjustments!F$3:F$26,MATCH($A11,Receipts_adjustments!$A$3:$A$26,0))/1000</f>
        <v>0</v>
      </c>
      <c r="O11" s="42">
        <f>INDEX(Receipts_by_stream!G$8:G$31,MATCH($A11,Receipts_by_stream!$A$8:$A$31,0))/1000+INDEX(Receipts_adjustments!G$3:G$26,MATCH($A11,Receipts_adjustments!$A$3:$A$26,0))/1000</f>
        <v>0</v>
      </c>
      <c r="Q11" s="43" t="s">
        <v>149</v>
      </c>
      <c r="R11" s="42">
        <f t="shared" si="1"/>
        <v>29.471267078132446</v>
      </c>
      <c r="S11" s="42">
        <f t="shared" si="2"/>
        <v>32.143858050995462</v>
      </c>
      <c r="T11" s="42">
        <f t="shared" si="3"/>
        <v>35.389710741842336</v>
      </c>
      <c r="U11" s="42">
        <f t="shared" si="4"/>
        <v>36.348742035182497</v>
      </c>
      <c r="V11" s="42">
        <f t="shared" si="5"/>
        <v>36.679919872130867</v>
      </c>
      <c r="W11" s="42">
        <f t="shared" si="5"/>
        <v>37.356260636306367</v>
      </c>
    </row>
    <row r="12" spans="1:23" x14ac:dyDescent="0.3">
      <c r="A12" s="43" t="s">
        <v>26</v>
      </c>
      <c r="B12" s="42">
        <v>14.847183390708858</v>
      </c>
      <c r="C12" s="42">
        <v>15.242147508887937</v>
      </c>
      <c r="D12" s="42">
        <v>16.234655043074689</v>
      </c>
      <c r="E12" s="42">
        <v>18.944392208088601</v>
      </c>
      <c r="F12" s="42">
        <v>21.286418419892389</v>
      </c>
      <c r="G12" s="42">
        <v>23.527340902750762</v>
      </c>
      <c r="I12" s="43" t="s">
        <v>26</v>
      </c>
      <c r="J12" s="42">
        <f>INDEX(Receipts_by_stream!B$8:B$31,MATCH($A12,Receipts_by_stream!$A$8:$A$31,0))/1000+INDEX(Receipts_adjustments!B$3:B$26,MATCH($A12,Receipts_adjustments!$A$3:$A$26,0))/1000</f>
        <v>0</v>
      </c>
      <c r="K12" s="42">
        <f>INDEX(Receipts_by_stream!C$8:C$31,MATCH($A12,Receipts_by_stream!$A$8:$A$31,0))/1000+INDEX(Receipts_adjustments!C$3:C$26,MATCH($A12,Receipts_adjustments!$A$3:$A$26,0))/1000</f>
        <v>0</v>
      </c>
      <c r="L12" s="42">
        <f>INDEX(Receipts_by_stream!D$8:D$31,MATCH($A12,Receipts_by_stream!$A$8:$A$31,0))/1000+INDEX(Receipts_adjustments!D$3:D$26,MATCH($A12,Receipts_adjustments!$A$3:$A$26,0))/1000</f>
        <v>0</v>
      </c>
      <c r="M12" s="42">
        <f>INDEX(Receipts_by_stream!E$8:E$31,MATCH($A12,Receipts_by_stream!$A$8:$A$31,0))/1000+INDEX(Receipts_adjustments!E$3:E$26,MATCH($A12,Receipts_adjustments!$A$3:$A$26,0))/1000</f>
        <v>0</v>
      </c>
      <c r="N12" s="42">
        <f>INDEX(Receipts_by_stream!F$8:F$31,MATCH($A12,Receipts_by_stream!$A$8:$A$31,0))/1000+INDEX(Receipts_adjustments!F$3:F$26,MATCH($A12,Receipts_adjustments!$A$3:$A$26,0))/1000</f>
        <v>0</v>
      </c>
      <c r="O12" s="42">
        <f>INDEX(Receipts_by_stream!G$8:G$31,MATCH($A12,Receipts_by_stream!$A$8:$A$31,0))/1000+INDEX(Receipts_adjustments!G$3:G$26,MATCH($A12,Receipts_adjustments!$A$3:$A$26,0))/1000</f>
        <v>0</v>
      </c>
      <c r="Q12" s="43" t="s">
        <v>26</v>
      </c>
      <c r="R12" s="42">
        <f t="shared" si="1"/>
        <v>14.847183390708858</v>
      </c>
      <c r="S12" s="42">
        <f t="shared" si="2"/>
        <v>15.242147508887937</v>
      </c>
      <c r="T12" s="42">
        <f t="shared" si="3"/>
        <v>16.234655043074689</v>
      </c>
      <c r="U12" s="42">
        <f t="shared" si="4"/>
        <v>18.944392208088601</v>
      </c>
      <c r="V12" s="42">
        <f t="shared" si="5"/>
        <v>21.286418419892389</v>
      </c>
      <c r="W12" s="42">
        <f t="shared" si="5"/>
        <v>23.527340902750762</v>
      </c>
    </row>
    <row r="13" spans="1:23" x14ac:dyDescent="0.3">
      <c r="A13" s="43" t="s">
        <v>24</v>
      </c>
      <c r="B13" s="42">
        <v>7.5630201710999998</v>
      </c>
      <c r="C13" s="42">
        <v>7.5239694041015364</v>
      </c>
      <c r="D13" s="42">
        <v>7.6991161217912785</v>
      </c>
      <c r="E13" s="42">
        <v>8.2219427422704303</v>
      </c>
      <c r="F13" s="42">
        <v>8.9559239382092368</v>
      </c>
      <c r="G13" s="42">
        <v>9.7310542692378839</v>
      </c>
      <c r="I13" s="43" t="s">
        <v>24</v>
      </c>
      <c r="J13" s="42">
        <f>INDEX(Receipts_by_stream!B$8:B$31,MATCH($A13,Receipts_by_stream!$A$8:$A$31,0))/1000+INDEX(Receipts_adjustments!B$3:B$26,MATCH($A13,Receipts_adjustments!$A$3:$A$26,0))/1000</f>
        <v>0</v>
      </c>
      <c r="K13" s="42">
        <f>INDEX(Receipts_by_stream!C$8:C$31,MATCH($A13,Receipts_by_stream!$A$8:$A$31,0))/1000+INDEX(Receipts_adjustments!C$3:C$26,MATCH($A13,Receipts_adjustments!$A$3:$A$26,0))/1000</f>
        <v>0</v>
      </c>
      <c r="L13" s="42">
        <f>INDEX(Receipts_by_stream!D$8:D$31,MATCH($A13,Receipts_by_stream!$A$8:$A$31,0))/1000+INDEX(Receipts_adjustments!D$3:D$26,MATCH($A13,Receipts_adjustments!$A$3:$A$26,0))/1000</f>
        <v>0</v>
      </c>
      <c r="M13" s="42">
        <f>INDEX(Receipts_by_stream!E$8:E$31,MATCH($A13,Receipts_by_stream!$A$8:$A$31,0))/1000+INDEX(Receipts_adjustments!E$3:E$26,MATCH($A13,Receipts_adjustments!$A$3:$A$26,0))/1000</f>
        <v>0</v>
      </c>
      <c r="N13" s="42">
        <f>INDEX(Receipts_by_stream!F$8:F$31,MATCH($A13,Receipts_by_stream!$A$8:$A$31,0))/1000+INDEX(Receipts_adjustments!F$3:F$26,MATCH($A13,Receipts_adjustments!$A$3:$A$26,0))/1000</f>
        <v>0</v>
      </c>
      <c r="O13" s="42">
        <f>INDEX(Receipts_by_stream!G$8:G$31,MATCH($A13,Receipts_by_stream!$A$8:$A$31,0))/1000+INDEX(Receipts_adjustments!G$3:G$26,MATCH($A13,Receipts_adjustments!$A$3:$A$26,0))/1000</f>
        <v>0</v>
      </c>
      <c r="Q13" s="43" t="s">
        <v>24</v>
      </c>
      <c r="R13" s="42">
        <f t="shared" si="1"/>
        <v>7.5630201710999998</v>
      </c>
      <c r="S13" s="42">
        <f t="shared" si="2"/>
        <v>7.5239694041015364</v>
      </c>
      <c r="T13" s="42">
        <f t="shared" si="3"/>
        <v>7.6991161217912785</v>
      </c>
      <c r="U13" s="42">
        <f t="shared" si="4"/>
        <v>8.2219427422704303</v>
      </c>
      <c r="V13" s="42">
        <f t="shared" si="5"/>
        <v>8.9559239382092368</v>
      </c>
      <c r="W13" s="42">
        <f t="shared" si="5"/>
        <v>9.7310542692378839</v>
      </c>
    </row>
    <row r="14" spans="1:23" x14ac:dyDescent="0.3">
      <c r="A14" s="43" t="s">
        <v>25</v>
      </c>
      <c r="B14" s="42">
        <v>15.939315758910885</v>
      </c>
      <c r="C14" s="42">
        <v>17.709603939545882</v>
      </c>
      <c r="D14" s="42">
        <v>19.04457940677657</v>
      </c>
      <c r="E14" s="42">
        <v>21.308337692330426</v>
      </c>
      <c r="F14" s="42">
        <v>23.902034840300544</v>
      </c>
      <c r="G14" s="42">
        <v>26.560248553587851</v>
      </c>
      <c r="I14" s="43" t="s">
        <v>25</v>
      </c>
      <c r="J14" s="42">
        <f>INDEX(Receipts_by_stream!B$8:B$31,MATCH($A14,Receipts_by_stream!$A$8:$A$31,0))/1000+INDEX(Receipts_adjustments!B$3:B$26,MATCH($A14,Receipts_adjustments!$A$3:$A$26,0))/1000</f>
        <v>0</v>
      </c>
      <c r="K14" s="42">
        <f>INDEX(Receipts_by_stream!C$8:C$31,MATCH($A14,Receipts_by_stream!$A$8:$A$31,0))/1000+INDEX(Receipts_adjustments!C$3:C$26,MATCH($A14,Receipts_adjustments!$A$3:$A$26,0))/1000</f>
        <v>0</v>
      </c>
      <c r="L14" s="42">
        <f>INDEX(Receipts_by_stream!D$8:D$31,MATCH($A14,Receipts_by_stream!$A$8:$A$31,0))/1000+INDEX(Receipts_adjustments!D$3:D$26,MATCH($A14,Receipts_adjustments!$A$3:$A$26,0))/1000</f>
        <v>0</v>
      </c>
      <c r="M14" s="42">
        <f>INDEX(Receipts_by_stream!E$8:E$31,MATCH($A14,Receipts_by_stream!$A$8:$A$31,0))/1000+INDEX(Receipts_adjustments!E$3:E$26,MATCH($A14,Receipts_adjustments!$A$3:$A$26,0))/1000</f>
        <v>0</v>
      </c>
      <c r="N14" s="42">
        <f>INDEX(Receipts_by_stream!F$8:F$31,MATCH($A14,Receipts_by_stream!$A$8:$A$31,0))/1000+INDEX(Receipts_adjustments!F$3:F$26,MATCH($A14,Receipts_adjustments!$A$3:$A$26,0))/1000</f>
        <v>0</v>
      </c>
      <c r="O14" s="42">
        <f>INDEX(Receipts_by_stream!G$8:G$31,MATCH($A14,Receipts_by_stream!$A$8:$A$31,0))/1000+INDEX(Receipts_adjustments!G$3:G$26,MATCH($A14,Receipts_adjustments!$A$3:$A$26,0))/1000</f>
        <v>0</v>
      </c>
      <c r="Q14" s="43" t="s">
        <v>25</v>
      </c>
      <c r="R14" s="42">
        <f t="shared" si="1"/>
        <v>15.939315758910885</v>
      </c>
      <c r="S14" s="42">
        <f t="shared" si="2"/>
        <v>17.709603939545882</v>
      </c>
      <c r="T14" s="42">
        <f t="shared" si="3"/>
        <v>19.04457940677657</v>
      </c>
      <c r="U14" s="42">
        <f t="shared" si="4"/>
        <v>21.308337692330426</v>
      </c>
      <c r="V14" s="42">
        <f t="shared" si="5"/>
        <v>23.902034840300544</v>
      </c>
      <c r="W14" s="42">
        <f t="shared" si="5"/>
        <v>26.560248553587851</v>
      </c>
    </row>
    <row r="15" spans="1:23" x14ac:dyDescent="0.3">
      <c r="A15" s="43" t="s">
        <v>53</v>
      </c>
      <c r="B15" s="42">
        <v>8.769951738582666</v>
      </c>
      <c r="C15" s="42">
        <v>8.7602345740790533</v>
      </c>
      <c r="D15" s="42">
        <v>8.562016472781913</v>
      </c>
      <c r="E15" s="42">
        <v>8.430370173679643</v>
      </c>
      <c r="F15" s="42">
        <v>8.3072580591796914</v>
      </c>
      <c r="G15" s="42">
        <v>8.1785435317095292</v>
      </c>
      <c r="I15" s="43" t="s">
        <v>53</v>
      </c>
      <c r="J15" s="42">
        <f>INDEX(Receipts_by_stream!B$8:B$31,MATCH($A15,Receipts_by_stream!$A$8:$A$31,0))/1000+INDEX(Receipts_adjustments!B$3:B$26,MATCH($A15,Receipts_adjustments!$A$3:$A$26,0))/1000</f>
        <v>0</v>
      </c>
      <c r="K15" s="42">
        <f>INDEX(Receipts_by_stream!C$8:C$31,MATCH($A15,Receipts_by_stream!$A$8:$A$31,0))/1000+INDEX(Receipts_adjustments!C$3:C$26,MATCH($A15,Receipts_adjustments!$A$3:$A$26,0))/1000</f>
        <v>2.4062204769865368E-17</v>
      </c>
      <c r="L15" s="42">
        <f>INDEX(Receipts_by_stream!D$8:D$31,MATCH($A15,Receipts_by_stream!$A$8:$A$31,0))/1000+INDEX(Receipts_adjustments!D$3:D$26,MATCH($A15,Receipts_adjustments!$A$3:$A$26,0))/1000</f>
        <v>0</v>
      </c>
      <c r="M15" s="42">
        <f>INDEX(Receipts_by_stream!E$8:E$31,MATCH($A15,Receipts_by_stream!$A$8:$A$31,0))/1000+INDEX(Receipts_adjustments!E$3:E$26,MATCH($A15,Receipts_adjustments!$A$3:$A$26,0))/1000</f>
        <v>3.4890790830300347E-16</v>
      </c>
      <c r="N15" s="42">
        <f>INDEX(Receipts_by_stream!F$8:F$31,MATCH($A15,Receipts_by_stream!$A$8:$A$31,0))/1000+INDEX(Receipts_adjustments!F$3:F$26,MATCH($A15,Receipts_adjustments!$A$3:$A$26,0))/1000</f>
        <v>3.7483023072390573E-16</v>
      </c>
      <c r="O15" s="42">
        <f>INDEX(Receipts_by_stream!G$8:G$31,MATCH($A15,Receipts_by_stream!$A$8:$A$31,0))/1000+INDEX(Receipts_adjustments!G$3:G$26,MATCH($A15,Receipts_adjustments!$A$3:$A$26,0))/1000</f>
        <v>4.0162075499428561E-16</v>
      </c>
      <c r="Q15" s="43" t="s">
        <v>53</v>
      </c>
      <c r="R15" s="42">
        <f t="shared" si="1"/>
        <v>8.769951738582666</v>
      </c>
      <c r="S15" s="42">
        <f t="shared" si="2"/>
        <v>8.7602345740790533</v>
      </c>
      <c r="T15" s="42">
        <f t="shared" si="3"/>
        <v>8.562016472781913</v>
      </c>
      <c r="U15" s="42">
        <f t="shared" si="4"/>
        <v>8.430370173679643</v>
      </c>
      <c r="V15" s="42">
        <f t="shared" si="5"/>
        <v>8.3072580591796914</v>
      </c>
      <c r="W15" s="42">
        <f t="shared" si="5"/>
        <v>8.1785435317095292</v>
      </c>
    </row>
    <row r="16" spans="1:23" x14ac:dyDescent="0.3">
      <c r="A16" s="43" t="s">
        <v>14</v>
      </c>
      <c r="B16" s="42">
        <v>12.627891748781179</v>
      </c>
      <c r="C16" s="42">
        <v>12.668531731584547</v>
      </c>
      <c r="D16" s="42">
        <v>13.480687159714046</v>
      </c>
      <c r="E16" s="42">
        <v>14.306949514141291</v>
      </c>
      <c r="F16" s="42">
        <v>15.17061893577868</v>
      </c>
      <c r="G16" s="42">
        <v>15.986848584252639</v>
      </c>
      <c r="I16" s="43" t="s">
        <v>14</v>
      </c>
      <c r="J16" s="42">
        <f>INDEX(Receipts_by_stream!B$8:B$31,MATCH($A16,Receipts_by_stream!$A$8:$A$31,0))/1000+INDEX(Receipts_adjustments!B$3:B$26,MATCH($A16,Receipts_adjustments!$A$3:$A$26,0))/1000</f>
        <v>0</v>
      </c>
      <c r="K16" s="42">
        <f>INDEX(Receipts_by_stream!C$8:C$31,MATCH($A16,Receipts_by_stream!$A$8:$A$31,0))/1000+INDEX(Receipts_adjustments!C$3:C$26,MATCH($A16,Receipts_adjustments!$A$3:$A$26,0))/1000</f>
        <v>3.4574887157650943E-16</v>
      </c>
      <c r="L16" s="42">
        <f>INDEX(Receipts_by_stream!D$8:D$31,MATCH($A16,Receipts_by_stream!$A$8:$A$31,0))/1000+INDEX(Receipts_adjustments!D$3:D$26,MATCH($A16,Receipts_adjustments!$A$3:$A$26,0))/1000</f>
        <v>0</v>
      </c>
      <c r="M16" s="42">
        <f>INDEX(Receipts_by_stream!E$8:E$31,MATCH($A16,Receipts_by_stream!$A$8:$A$31,0))/1000+INDEX(Receipts_adjustments!E$3:E$26,MATCH($A16,Receipts_adjustments!$A$3:$A$26,0))/1000</f>
        <v>2.846171787507541E-15</v>
      </c>
      <c r="N16" s="42">
        <f>INDEX(Receipts_by_stream!F$8:F$31,MATCH($A16,Receipts_by_stream!$A$8:$A$31,0))/1000+INDEX(Receipts_adjustments!F$3:F$26,MATCH($A16,Receipts_adjustments!$A$3:$A$26,0))/1000</f>
        <v>2.996734531621919E-15</v>
      </c>
      <c r="O16" s="42">
        <f>INDEX(Receipts_by_stream!G$8:G$31,MATCH($A16,Receipts_by_stream!$A$8:$A$31,0))/1000+INDEX(Receipts_adjustments!G$3:G$26,MATCH($A16,Receipts_adjustments!$A$3:$A$26,0))/1000</f>
        <v>3.1385752699033782E-15</v>
      </c>
      <c r="Q16" s="43" t="s">
        <v>14</v>
      </c>
      <c r="R16" s="42">
        <f t="shared" si="1"/>
        <v>12.627891748781179</v>
      </c>
      <c r="S16" s="42">
        <f t="shared" si="2"/>
        <v>12.668531731584547</v>
      </c>
      <c r="T16" s="42">
        <f t="shared" si="3"/>
        <v>13.480687159714046</v>
      </c>
      <c r="U16" s="42">
        <f t="shared" si="4"/>
        <v>14.306949514141294</v>
      </c>
      <c r="V16" s="42">
        <f t="shared" si="5"/>
        <v>15.170618935778684</v>
      </c>
      <c r="W16" s="42">
        <f t="shared" si="5"/>
        <v>15.986848584252643</v>
      </c>
    </row>
    <row r="17" spans="1:23" x14ac:dyDescent="0.3">
      <c r="A17" s="43" t="s">
        <v>21</v>
      </c>
      <c r="B17" s="42">
        <v>3.8290000000000002</v>
      </c>
      <c r="C17" s="42">
        <v>4.4509999999999996</v>
      </c>
      <c r="D17" s="42">
        <v>4.9429999999999996</v>
      </c>
      <c r="E17" s="42">
        <v>5.1870000000000003</v>
      </c>
      <c r="F17" s="42">
        <v>5.5190000000000001</v>
      </c>
      <c r="G17" s="42">
        <v>5.8570000000000002</v>
      </c>
      <c r="I17" s="43" t="s">
        <v>21</v>
      </c>
      <c r="J17" s="42">
        <f>INDEX(Receipts_by_stream!B$8:B$31,MATCH($A17,Receipts_by_stream!$A$8:$A$31,0))/1000+INDEX(Receipts_adjustments!B$3:B$26,MATCH($A17,Receipts_adjustments!$A$3:$A$26,0))/1000</f>
        <v>0</v>
      </c>
      <c r="K17" s="42">
        <f>INDEX(Receipts_by_stream!C$8:C$31,MATCH($A17,Receipts_by_stream!$A$8:$A$31,0))/1000+INDEX(Receipts_adjustments!C$3:C$26,MATCH($A17,Receipts_adjustments!$A$3:$A$26,0))/1000</f>
        <v>0</v>
      </c>
      <c r="L17" s="42">
        <f>INDEX(Receipts_by_stream!D$8:D$31,MATCH($A17,Receipts_by_stream!$A$8:$A$31,0))/1000+INDEX(Receipts_adjustments!D$3:D$26,MATCH($A17,Receipts_adjustments!$A$3:$A$26,0))/1000</f>
        <v>0</v>
      </c>
      <c r="M17" s="42">
        <f>INDEX(Receipts_by_stream!E$8:E$31,MATCH($A17,Receipts_by_stream!$A$8:$A$31,0))/1000+INDEX(Receipts_adjustments!E$3:E$26,MATCH($A17,Receipts_adjustments!$A$3:$A$26,0))/1000</f>
        <v>6.8914335983454705E-16</v>
      </c>
      <c r="N17" s="42">
        <f>INDEX(Receipts_by_stream!F$8:F$31,MATCH($A17,Receipts_by_stream!$A$8:$A$31,0))/1000+INDEX(Receipts_adjustments!F$3:F$26,MATCH($A17,Receipts_adjustments!$A$3:$A$26,0))/1000</f>
        <v>7.1898418570384925E-16</v>
      </c>
      <c r="O17" s="42">
        <f>INDEX(Receipts_by_stream!G$8:G$31,MATCH($A17,Receipts_by_stream!$A$8:$A$31,0))/1000+INDEX(Receipts_adjustments!G$3:G$26,MATCH($A17,Receipts_adjustments!$A$3:$A$26,0))/1000</f>
        <v>7.5158507382295844E-16</v>
      </c>
      <c r="Q17" s="43" t="s">
        <v>21</v>
      </c>
      <c r="R17" s="42">
        <f t="shared" si="1"/>
        <v>3.8290000000000002</v>
      </c>
      <c r="S17" s="42">
        <f t="shared" si="2"/>
        <v>4.4509999999999996</v>
      </c>
      <c r="T17" s="42">
        <f t="shared" si="3"/>
        <v>4.9429999999999996</v>
      </c>
      <c r="U17" s="42">
        <f t="shared" si="4"/>
        <v>5.1870000000000012</v>
      </c>
      <c r="V17" s="42">
        <f t="shared" si="5"/>
        <v>5.519000000000001</v>
      </c>
      <c r="W17" s="42">
        <f t="shared" si="5"/>
        <v>5.8570000000000011</v>
      </c>
    </row>
    <row r="18" spans="1:23" x14ac:dyDescent="0.3">
      <c r="A18" s="43" t="s">
        <v>27</v>
      </c>
      <c r="B18" s="42">
        <v>8.1682350920112654</v>
      </c>
      <c r="C18" s="42">
        <v>8.2264630934565606</v>
      </c>
      <c r="D18" s="42">
        <v>8.3526108141841853</v>
      </c>
      <c r="E18" s="42">
        <v>8.4985000731547018</v>
      </c>
      <c r="F18" s="42">
        <v>8.6618178287186982</v>
      </c>
      <c r="G18" s="42">
        <v>8.8301833169055577</v>
      </c>
      <c r="I18" s="43" t="s">
        <v>27</v>
      </c>
      <c r="J18" s="42">
        <f>INDEX(Receipts_by_stream!B$8:B$31,MATCH($A18,Receipts_by_stream!$A$8:$A$31,0))/1000+INDEX(Receipts_adjustments!B$3:B$26,MATCH($A18,Receipts_adjustments!$A$3:$A$26,0))/1000</f>
        <v>0</v>
      </c>
      <c r="K18" s="42">
        <f>INDEX(Receipts_by_stream!C$8:C$31,MATCH($A18,Receipts_by_stream!$A$8:$A$31,0))/1000+INDEX(Receipts_adjustments!C$3:C$26,MATCH($A18,Receipts_adjustments!$A$3:$A$26,0))/1000</f>
        <v>0</v>
      </c>
      <c r="L18" s="42">
        <f>INDEX(Receipts_by_stream!D$8:D$31,MATCH($A18,Receipts_by_stream!$A$8:$A$31,0))/1000+INDEX(Receipts_adjustments!D$3:D$26,MATCH($A18,Receipts_adjustments!$A$3:$A$26,0))/1000</f>
        <v>0</v>
      </c>
      <c r="M18" s="42">
        <f>INDEX(Receipts_by_stream!E$8:E$31,MATCH($A18,Receipts_by_stream!$A$8:$A$31,0))/1000+INDEX(Receipts_adjustments!E$3:E$26,MATCH($A18,Receipts_adjustments!$A$3:$A$26,0))/1000</f>
        <v>0</v>
      </c>
      <c r="N18" s="42">
        <f>INDEX(Receipts_by_stream!F$8:F$31,MATCH($A18,Receipts_by_stream!$A$8:$A$31,0))/1000+INDEX(Receipts_adjustments!F$3:F$26,MATCH($A18,Receipts_adjustments!$A$3:$A$26,0))/1000</f>
        <v>0</v>
      </c>
      <c r="O18" s="42">
        <f>INDEX(Receipts_by_stream!G$8:G$31,MATCH($A18,Receipts_by_stream!$A$8:$A$31,0))/1000+INDEX(Receipts_adjustments!G$3:G$26,MATCH($A18,Receipts_adjustments!$A$3:$A$26,0))/1000</f>
        <v>0</v>
      </c>
      <c r="Q18" s="43" t="s">
        <v>27</v>
      </c>
      <c r="R18" s="42">
        <f t="shared" si="1"/>
        <v>8.1682350920112654</v>
      </c>
      <c r="S18" s="42">
        <f t="shared" si="2"/>
        <v>8.2264630934565606</v>
      </c>
      <c r="T18" s="42">
        <f t="shared" si="3"/>
        <v>8.3526108141841853</v>
      </c>
      <c r="U18" s="42">
        <f t="shared" si="4"/>
        <v>8.4985000731547018</v>
      </c>
      <c r="V18" s="42">
        <f t="shared" si="5"/>
        <v>8.6618178287186982</v>
      </c>
      <c r="W18" s="42">
        <f t="shared" si="5"/>
        <v>8.8301833169055577</v>
      </c>
    </row>
    <row r="19" spans="1:23" x14ac:dyDescent="0.3">
      <c r="A19" s="43" t="s">
        <v>55</v>
      </c>
      <c r="B19" s="42">
        <v>1.8986956253453173</v>
      </c>
      <c r="C19" s="42">
        <v>1.9453686157896235</v>
      </c>
      <c r="D19" s="42">
        <v>1.9276908255396221</v>
      </c>
      <c r="E19" s="42">
        <v>1.9278371138223598</v>
      </c>
      <c r="F19" s="42">
        <v>1.853753001435372</v>
      </c>
      <c r="G19" s="42">
        <v>1.8104478056615236</v>
      </c>
      <c r="I19" s="43" t="s">
        <v>55</v>
      </c>
      <c r="J19" s="42">
        <f>INDEX(Receipts_by_stream!B$8:B$31,MATCH($A19,Receipts_by_stream!$A$8:$A$31,0))/1000+INDEX(Receipts_adjustments!B$3:B$26,MATCH($A19,Receipts_adjustments!$A$3:$A$26,0))/1000</f>
        <v>0</v>
      </c>
      <c r="K19" s="42">
        <f>INDEX(Receipts_by_stream!C$8:C$31,MATCH($A19,Receipts_by_stream!$A$8:$A$31,0))/1000+INDEX(Receipts_adjustments!C$3:C$26,MATCH($A19,Receipts_adjustments!$A$3:$A$26,0))/1000</f>
        <v>0</v>
      </c>
      <c r="L19" s="42">
        <f>INDEX(Receipts_by_stream!D$8:D$31,MATCH($A19,Receipts_by_stream!$A$8:$A$31,0))/1000+INDEX(Receipts_adjustments!D$3:D$26,MATCH($A19,Receipts_adjustments!$A$3:$A$26,0))/1000</f>
        <v>0</v>
      </c>
      <c r="M19" s="42">
        <f>INDEX(Receipts_by_stream!E$8:E$31,MATCH($A19,Receipts_by_stream!$A$8:$A$31,0))/1000+INDEX(Receipts_adjustments!E$3:E$26,MATCH($A19,Receipts_adjustments!$A$3:$A$26,0))/1000</f>
        <v>1.778023881842592E-16</v>
      </c>
      <c r="N19" s="42">
        <f>INDEX(Receipts_by_stream!F$8:F$31,MATCH($A19,Receipts_by_stream!$A$8:$A$31,0))/1000+INDEX(Receipts_adjustments!F$3:F$26,MATCH($A19,Receipts_adjustments!$A$3:$A$26,0))/1000</f>
        <v>3.8785036391420501E-16</v>
      </c>
      <c r="O19" s="42">
        <f>INDEX(Receipts_by_stream!G$8:G$31,MATCH($A19,Receipts_by_stream!$A$8:$A$31,0))/1000+INDEX(Receipts_adjustments!G$3:G$26,MATCH($A19,Receipts_adjustments!$A$3:$A$26,0))/1000</f>
        <v>4.0647929362791222E-16</v>
      </c>
      <c r="Q19" s="43" t="s">
        <v>55</v>
      </c>
      <c r="R19" s="42">
        <f t="shared" si="1"/>
        <v>1.8986956253453173</v>
      </c>
      <c r="S19" s="42">
        <f t="shared" si="2"/>
        <v>1.9453686157896235</v>
      </c>
      <c r="T19" s="42">
        <f t="shared" si="3"/>
        <v>1.9276908255396221</v>
      </c>
      <c r="U19" s="42">
        <f t="shared" si="4"/>
        <v>1.92783711382236</v>
      </c>
      <c r="V19" s="42">
        <f t="shared" si="5"/>
        <v>1.8537530014353725</v>
      </c>
      <c r="W19" s="42">
        <f t="shared" si="5"/>
        <v>1.8104478056615241</v>
      </c>
    </row>
    <row r="20" spans="1:23" x14ac:dyDescent="0.3">
      <c r="A20" s="43" t="s">
        <v>54</v>
      </c>
      <c r="B20" s="42">
        <v>8.0152679834620617</v>
      </c>
      <c r="C20" s="42">
        <v>8.3297375571412626</v>
      </c>
      <c r="D20" s="42">
        <v>8.8389615821720522</v>
      </c>
      <c r="E20" s="42">
        <v>9.3030438366299357</v>
      </c>
      <c r="F20" s="42">
        <v>9.8523207983810561</v>
      </c>
      <c r="G20" s="42">
        <v>10.43633104055557</v>
      </c>
      <c r="I20" s="43" t="s">
        <v>54</v>
      </c>
      <c r="J20" s="42">
        <f>INDEX(Receipts_by_stream!B$8:B$31,MATCH($A20,Receipts_by_stream!$A$8:$A$31,0))/1000+INDEX(Receipts_adjustments!B$3:B$26,MATCH($A20,Receipts_adjustments!$A$3:$A$26,0))/1000</f>
        <v>0</v>
      </c>
      <c r="K20" s="42">
        <f>INDEX(Receipts_by_stream!C$8:C$31,MATCH($A20,Receipts_by_stream!$A$8:$A$31,0))/1000+INDEX(Receipts_adjustments!C$3:C$26,MATCH($A20,Receipts_adjustments!$A$3:$A$26,0))/1000</f>
        <v>0</v>
      </c>
      <c r="L20" s="42">
        <f>INDEX(Receipts_by_stream!D$8:D$31,MATCH($A20,Receipts_by_stream!$A$8:$A$31,0))/1000+INDEX(Receipts_adjustments!D$3:D$26,MATCH($A20,Receipts_adjustments!$A$3:$A$26,0))/1000</f>
        <v>0</v>
      </c>
      <c r="M20" s="42">
        <f>INDEX(Receipts_by_stream!E$8:E$31,MATCH($A20,Receipts_by_stream!$A$8:$A$31,0))/1000+INDEX(Receipts_adjustments!E$3:E$26,MATCH($A20,Receipts_adjustments!$A$3:$A$26,0))/1000</f>
        <v>1.3822638673510739E-15</v>
      </c>
      <c r="N20" s="42">
        <f>INDEX(Receipts_by_stream!F$8:F$31,MATCH($A20,Receipts_by_stream!$A$8:$A$31,0))/1000+INDEX(Receipts_adjustments!F$3:F$26,MATCH($A20,Receipts_adjustments!$A$3:$A$26,0))/1000</f>
        <v>1.3899869169340884E-15</v>
      </c>
      <c r="O20" s="42">
        <f>INDEX(Receipts_by_stream!G$8:G$31,MATCH($A20,Receipts_by_stream!$A$8:$A$31,0))/1000+INDEX(Receipts_adjustments!G$3:G$26,MATCH($A20,Receipts_adjustments!$A$3:$A$26,0))/1000</f>
        <v>1.409302503222624E-15</v>
      </c>
      <c r="Q20" s="43" t="s">
        <v>54</v>
      </c>
      <c r="R20" s="42">
        <f t="shared" si="1"/>
        <v>8.0152679834620617</v>
      </c>
      <c r="S20" s="42">
        <f t="shared" si="2"/>
        <v>8.3297375571412626</v>
      </c>
      <c r="T20" s="42">
        <f t="shared" si="3"/>
        <v>8.8389615821720522</v>
      </c>
      <c r="U20" s="42">
        <f t="shared" si="4"/>
        <v>9.3030438366299375</v>
      </c>
      <c r="V20" s="42">
        <f t="shared" si="5"/>
        <v>9.8523207983810579</v>
      </c>
      <c r="W20" s="42">
        <f t="shared" si="5"/>
        <v>10.436331040555572</v>
      </c>
    </row>
    <row r="21" spans="1:23" x14ac:dyDescent="0.3">
      <c r="A21" s="43" t="s">
        <v>46</v>
      </c>
      <c r="B21" s="42">
        <v>3.1107957678409153</v>
      </c>
      <c r="C21" s="42">
        <v>2.1807240319715797</v>
      </c>
      <c r="D21" s="42">
        <v>2.0934443905944677</v>
      </c>
      <c r="E21" s="42">
        <v>1.905256800801997</v>
      </c>
      <c r="F21" s="42">
        <v>1.8188368889540987</v>
      </c>
      <c r="G21" s="42">
        <v>1.4267278111449906</v>
      </c>
      <c r="I21" s="43" t="s">
        <v>46</v>
      </c>
      <c r="J21" s="42">
        <f>INDEX(Receipts_by_stream!B$8:B$31,MATCH($A21,Receipts_by_stream!$A$8:$A$31,0))/1000+INDEX(Receipts_adjustments!B$3:B$26,MATCH($A21,Receipts_adjustments!$A$3:$A$26,0))/1000</f>
        <v>0</v>
      </c>
      <c r="K21" s="42">
        <f>INDEX(Receipts_by_stream!C$8:C$31,MATCH($A21,Receipts_by_stream!$A$8:$A$31,0))/1000+INDEX(Receipts_adjustments!C$3:C$26,MATCH($A21,Receipts_adjustments!$A$3:$A$26,0))/1000</f>
        <v>0</v>
      </c>
      <c r="L21" s="42">
        <f>INDEX(Receipts_by_stream!D$8:D$31,MATCH($A21,Receipts_by_stream!$A$8:$A$31,0))/1000+INDEX(Receipts_adjustments!D$3:D$26,MATCH($A21,Receipts_adjustments!$A$3:$A$26,0))/1000</f>
        <v>0</v>
      </c>
      <c r="M21" s="42">
        <f>INDEX(Receipts_by_stream!E$8:E$31,MATCH($A21,Receipts_by_stream!$A$8:$A$31,0))/1000+INDEX(Receipts_adjustments!E$3:E$26,MATCH($A21,Receipts_adjustments!$A$3:$A$26,0))/1000</f>
        <v>0</v>
      </c>
      <c r="N21" s="42">
        <f>INDEX(Receipts_by_stream!F$8:F$31,MATCH($A21,Receipts_by_stream!$A$8:$A$31,0))/1000+INDEX(Receipts_adjustments!F$3:F$26,MATCH($A21,Receipts_adjustments!$A$3:$A$26,0))/1000</f>
        <v>0</v>
      </c>
      <c r="O21" s="42">
        <f>INDEX(Receipts_by_stream!G$8:G$31,MATCH($A21,Receipts_by_stream!$A$8:$A$31,0))/1000+INDEX(Receipts_adjustments!G$3:G$26,MATCH($A21,Receipts_adjustments!$A$3:$A$26,0))/1000</f>
        <v>0</v>
      </c>
      <c r="Q21" s="43" t="s">
        <v>46</v>
      </c>
      <c r="R21" s="42">
        <f t="shared" si="1"/>
        <v>3.1107957678409153</v>
      </c>
      <c r="S21" s="42">
        <f t="shared" si="2"/>
        <v>2.1807240319715797</v>
      </c>
      <c r="T21" s="42">
        <f t="shared" si="3"/>
        <v>2.0934443905944677</v>
      </c>
      <c r="U21" s="42">
        <f t="shared" si="4"/>
        <v>1.905256800801997</v>
      </c>
      <c r="V21" s="42">
        <f t="shared" si="5"/>
        <v>1.8188368889540987</v>
      </c>
      <c r="W21" s="42">
        <f t="shared" si="5"/>
        <v>1.4267278111449906</v>
      </c>
    </row>
    <row r="22" spans="1:23" x14ac:dyDescent="0.3">
      <c r="A22" s="43" t="s">
        <v>47</v>
      </c>
      <c r="B22" s="42">
        <v>1.3067547804388824</v>
      </c>
      <c r="C22" s="42">
        <v>1.5887319473763506</v>
      </c>
      <c r="D22" s="42">
        <v>0.79686428573110657</v>
      </c>
      <c r="E22" s="42">
        <v>0.279429020503485</v>
      </c>
      <c r="F22" s="42">
        <v>0</v>
      </c>
      <c r="G22" s="42">
        <v>0</v>
      </c>
      <c r="I22" s="43" t="s">
        <v>47</v>
      </c>
      <c r="J22" s="42">
        <f>INDEX(Receipts_by_stream!B$8:B$31,MATCH($A22,Receipts_by_stream!$A$8:$A$31,0))/1000+INDEX(Receipts_adjustments!B$3:B$26,MATCH($A22,Receipts_adjustments!$A$3:$A$26,0))/1000</f>
        <v>0</v>
      </c>
      <c r="K22" s="42">
        <f>INDEX(Receipts_by_stream!C$8:C$31,MATCH($A22,Receipts_by_stream!$A$8:$A$31,0))/1000+INDEX(Receipts_adjustments!C$3:C$26,MATCH($A22,Receipts_adjustments!$A$3:$A$26,0))/1000</f>
        <v>0</v>
      </c>
      <c r="L22" s="42">
        <f>INDEX(Receipts_by_stream!D$8:D$31,MATCH($A22,Receipts_by_stream!$A$8:$A$31,0))/1000+INDEX(Receipts_adjustments!D$3:D$26,MATCH($A22,Receipts_adjustments!$A$3:$A$26,0))/1000</f>
        <v>0</v>
      </c>
      <c r="M22" s="42">
        <f>INDEX(Receipts_by_stream!E$8:E$31,MATCH($A22,Receipts_by_stream!$A$8:$A$31,0))/1000+INDEX(Receipts_adjustments!E$3:E$26,MATCH($A22,Receipts_adjustments!$A$3:$A$26,0))/1000</f>
        <v>0</v>
      </c>
      <c r="N22" s="42">
        <f>INDEX(Receipts_by_stream!F$8:F$31,MATCH($A22,Receipts_by_stream!$A$8:$A$31,0))/1000+INDEX(Receipts_adjustments!F$3:F$26,MATCH($A22,Receipts_adjustments!$A$3:$A$26,0))/1000</f>
        <v>0</v>
      </c>
      <c r="O22" s="42">
        <f>INDEX(Receipts_by_stream!G$8:G$31,MATCH($A22,Receipts_by_stream!$A$8:$A$31,0))/1000+INDEX(Receipts_adjustments!G$3:G$26,MATCH($A22,Receipts_adjustments!$A$3:$A$26,0))/1000</f>
        <v>0</v>
      </c>
      <c r="Q22" s="43" t="s">
        <v>150</v>
      </c>
      <c r="R22" s="42">
        <f t="shared" ref="R22:R25" si="6">B22+J22</f>
        <v>1.3067547804388824</v>
      </c>
      <c r="S22" s="42">
        <f t="shared" ref="S22:S25" si="7">C22+K22</f>
        <v>1.5887319473763506</v>
      </c>
      <c r="T22" s="42">
        <f t="shared" ref="T22:T25" si="8">D22+L22</f>
        <v>0.79686428573110657</v>
      </c>
      <c r="U22" s="42">
        <f t="shared" ref="U22:U25" si="9">E22+M22</f>
        <v>0.279429020503485</v>
      </c>
      <c r="V22" s="42">
        <f t="shared" ref="V22:W25" si="10">F22+N22</f>
        <v>0</v>
      </c>
      <c r="W22" s="42">
        <f t="shared" si="10"/>
        <v>0</v>
      </c>
    </row>
    <row r="23" spans="1:23" x14ac:dyDescent="0.3">
      <c r="A23" s="43" t="s">
        <v>256</v>
      </c>
      <c r="B23" s="148">
        <v>3.490231852582284</v>
      </c>
      <c r="C23" s="148">
        <v>3.6046877716799619</v>
      </c>
      <c r="D23" s="148">
        <v>3.7492982744205761</v>
      </c>
      <c r="E23" s="148">
        <v>3.9108981343045999</v>
      </c>
      <c r="F23" s="148">
        <v>4.0665654957593258</v>
      </c>
      <c r="G23" s="148">
        <v>4.2199263700329466</v>
      </c>
      <c r="I23" s="43"/>
      <c r="J23" s="42">
        <f>INDEX(Receipts_by_stream!B$8:B$31,MATCH($A23,Receipts_by_stream!$A$8:$A$31,0))/1000+INDEX(Receipts_adjustments!B$3:B$26,MATCH($A23,Receipts_adjustments!$A$3:$A$26,0))/1000</f>
        <v>0</v>
      </c>
      <c r="K23" s="42">
        <f>INDEX(Receipts_by_stream!C$8:C$31,MATCH($A23,Receipts_by_stream!$A$8:$A$31,0))/1000+INDEX(Receipts_adjustments!C$3:C$26,MATCH($A23,Receipts_adjustments!$A$3:$A$26,0))/1000</f>
        <v>0</v>
      </c>
      <c r="L23" s="42">
        <f>INDEX(Receipts_by_stream!D$8:D$31,MATCH($A23,Receipts_by_stream!$A$8:$A$31,0))/1000+INDEX(Receipts_adjustments!D$3:D$26,MATCH($A23,Receipts_adjustments!$A$3:$A$26,0))/1000</f>
        <v>0</v>
      </c>
      <c r="M23" s="42">
        <f>INDEX(Receipts_by_stream!E$8:E$31,MATCH($A23,Receipts_by_stream!$A$8:$A$31,0))/1000+INDEX(Receipts_adjustments!E$3:E$26,MATCH($A23,Receipts_adjustments!$A$3:$A$26,0))/1000</f>
        <v>0</v>
      </c>
      <c r="N23" s="42">
        <f>INDEX(Receipts_by_stream!F$8:F$31,MATCH($A23,Receipts_by_stream!$A$8:$A$31,0))/1000+INDEX(Receipts_adjustments!F$3:F$26,MATCH($A23,Receipts_adjustments!$A$3:$A$26,0))/1000</f>
        <v>0</v>
      </c>
      <c r="O23" s="42">
        <f>INDEX(Receipts_by_stream!G$8:G$31,MATCH($A23,Receipts_by_stream!$A$8:$A$31,0))/1000+INDEX(Receipts_adjustments!G$3:G$26,MATCH($A23,Receipts_adjustments!$A$3:$A$26,0))/1000</f>
        <v>0</v>
      </c>
      <c r="Q23" s="43"/>
      <c r="R23" s="42">
        <f t="shared" si="6"/>
        <v>3.490231852582284</v>
      </c>
      <c r="S23" s="42">
        <f t="shared" si="7"/>
        <v>3.6046877716799619</v>
      </c>
      <c r="T23" s="42">
        <f t="shared" si="8"/>
        <v>3.7492982744205761</v>
      </c>
      <c r="U23" s="42">
        <f t="shared" si="9"/>
        <v>3.9108981343045999</v>
      </c>
      <c r="V23" s="42">
        <f t="shared" si="10"/>
        <v>4.0665654957593258</v>
      </c>
      <c r="W23" s="42">
        <f t="shared" si="10"/>
        <v>4.2199263700329466</v>
      </c>
    </row>
    <row r="24" spans="1:23" x14ac:dyDescent="0.3">
      <c r="A24" s="43" t="s">
        <v>248</v>
      </c>
      <c r="B24" s="42">
        <v>3.6709999999999998</v>
      </c>
      <c r="C24" s="42">
        <v>3.9013255361329553</v>
      </c>
      <c r="D24" s="42">
        <v>3.999469310158855</v>
      </c>
      <c r="E24" s="42">
        <v>4.0223549535354266</v>
      </c>
      <c r="F24" s="42">
        <v>4.046244215251205</v>
      </c>
      <c r="G24" s="42">
        <v>4.119000175573218</v>
      </c>
      <c r="I24" s="43"/>
      <c r="J24" s="42">
        <f>INDEX(Receipts_by_stream!B$8:B$31,MATCH($A24,Receipts_by_stream!$A$8:$A$31,0))/1000+INDEX(Receipts_adjustments!B$3:B$26,MATCH($A24,Receipts_adjustments!$A$3:$A$26,0))/1000</f>
        <v>0</v>
      </c>
      <c r="K24" s="42">
        <f>INDEX(Receipts_by_stream!C$8:C$31,MATCH($A24,Receipts_by_stream!$A$8:$A$31,0))/1000+INDEX(Receipts_adjustments!C$3:C$26,MATCH($A24,Receipts_adjustments!$A$3:$A$26,0))/1000</f>
        <v>0</v>
      </c>
      <c r="L24" s="42">
        <f>INDEX(Receipts_by_stream!D$8:D$31,MATCH($A24,Receipts_by_stream!$A$8:$A$31,0))/1000+INDEX(Receipts_adjustments!D$3:D$26,MATCH($A24,Receipts_adjustments!$A$3:$A$26,0))/1000</f>
        <v>0</v>
      </c>
      <c r="M24" s="42">
        <f>INDEX(Receipts_by_stream!E$8:E$31,MATCH($A24,Receipts_by_stream!$A$8:$A$31,0))/1000+INDEX(Receipts_adjustments!E$3:E$26,MATCH($A24,Receipts_adjustments!$A$3:$A$26,0))/1000</f>
        <v>0</v>
      </c>
      <c r="N24" s="42">
        <f>INDEX(Receipts_by_stream!F$8:F$31,MATCH($A24,Receipts_by_stream!$A$8:$A$31,0))/1000+INDEX(Receipts_adjustments!F$3:F$26,MATCH($A24,Receipts_adjustments!$A$3:$A$26,0))/1000</f>
        <v>0</v>
      </c>
      <c r="O24" s="42">
        <f>INDEX(Receipts_by_stream!G$8:G$31,MATCH($A24,Receipts_by_stream!$A$8:$A$31,0))/1000+INDEX(Receipts_adjustments!G$3:G$26,MATCH($A24,Receipts_adjustments!$A$3:$A$26,0))/1000</f>
        <v>0</v>
      </c>
      <c r="Q24" s="43"/>
      <c r="R24" s="42">
        <f t="shared" si="6"/>
        <v>3.6709999999999998</v>
      </c>
      <c r="S24" s="42">
        <f t="shared" si="7"/>
        <v>3.9013255361329553</v>
      </c>
      <c r="T24" s="42">
        <f t="shared" si="8"/>
        <v>3.999469310158855</v>
      </c>
      <c r="U24" s="42">
        <f t="shared" si="9"/>
        <v>4.0223549535354266</v>
      </c>
      <c r="V24" s="42">
        <f t="shared" si="10"/>
        <v>4.046244215251205</v>
      </c>
      <c r="W24" s="42">
        <f t="shared" si="10"/>
        <v>4.119000175573218</v>
      </c>
    </row>
    <row r="25" spans="1:23" x14ac:dyDescent="0.3">
      <c r="A25" s="43" t="s">
        <v>258</v>
      </c>
      <c r="B25" s="42">
        <v>5.0160821195305765</v>
      </c>
      <c r="C25" s="42">
        <v>4.7723132805589605</v>
      </c>
      <c r="D25" s="42">
        <v>4.911492189035787</v>
      </c>
      <c r="E25" s="42">
        <v>4.9966744794350797</v>
      </c>
      <c r="F25" s="42">
        <v>5.10553023046507</v>
      </c>
      <c r="G25" s="42">
        <v>5.240108789397337</v>
      </c>
      <c r="I25" s="43"/>
      <c r="J25" s="42">
        <f>INDEX(Receipts_by_stream!B$8:B$31,MATCH($A25,Receipts_by_stream!$A$8:$A$31,0))/1000+INDEX(Receipts_adjustments!B$3:B$26,MATCH($A25,Receipts_adjustments!$A$3:$A$26,0))/1000</f>
        <v>0</v>
      </c>
      <c r="K25" s="42">
        <f>INDEX(Receipts_by_stream!C$8:C$31,MATCH($A25,Receipts_by_stream!$A$8:$A$31,0))/1000+INDEX(Receipts_adjustments!C$3:C$26,MATCH($A25,Receipts_adjustments!$A$3:$A$26,0))/1000</f>
        <v>0</v>
      </c>
      <c r="L25" s="42">
        <f>INDEX(Receipts_by_stream!D$8:D$31,MATCH($A25,Receipts_by_stream!$A$8:$A$31,0))/1000+INDEX(Receipts_adjustments!D$3:D$26,MATCH($A25,Receipts_adjustments!$A$3:$A$26,0))/1000</f>
        <v>0</v>
      </c>
      <c r="M25" s="42">
        <f>INDEX(Receipts_by_stream!E$8:E$31,MATCH($A25,Receipts_by_stream!$A$8:$A$31,0))/1000+INDEX(Receipts_adjustments!E$3:E$26,MATCH($A25,Receipts_adjustments!$A$3:$A$26,0))/1000</f>
        <v>0</v>
      </c>
      <c r="N25" s="42">
        <f>INDEX(Receipts_by_stream!F$8:F$31,MATCH($A25,Receipts_by_stream!$A$8:$A$31,0))/1000+INDEX(Receipts_adjustments!F$3:F$26,MATCH($A25,Receipts_adjustments!$A$3:$A$26,0))/1000</f>
        <v>0</v>
      </c>
      <c r="O25" s="42">
        <f>INDEX(Receipts_by_stream!G$8:G$31,MATCH($A25,Receipts_by_stream!$A$8:$A$31,0))/1000+INDEX(Receipts_adjustments!G$3:G$26,MATCH($A25,Receipts_adjustments!$A$3:$A$26,0))/1000</f>
        <v>0</v>
      </c>
      <c r="Q25" s="43"/>
      <c r="R25" s="42">
        <f t="shared" si="6"/>
        <v>5.0160821195305765</v>
      </c>
      <c r="S25" s="42">
        <f t="shared" si="7"/>
        <v>4.7723132805589605</v>
      </c>
      <c r="T25" s="42">
        <f t="shared" si="8"/>
        <v>4.911492189035787</v>
      </c>
      <c r="U25" s="42">
        <f t="shared" si="9"/>
        <v>4.9966744794350797</v>
      </c>
      <c r="V25" s="42">
        <f t="shared" si="10"/>
        <v>5.10553023046507</v>
      </c>
      <c r="W25" s="42">
        <f t="shared" si="10"/>
        <v>5.240108789397337</v>
      </c>
    </row>
    <row r="26" spans="1:23" x14ac:dyDescent="0.3">
      <c r="A26" s="43" t="s">
        <v>151</v>
      </c>
      <c r="B26" s="42">
        <f t="shared" ref="B26" si="11">B27-SUM(B4:B25)</f>
        <v>179.52404216895161</v>
      </c>
      <c r="C26" s="42">
        <f t="shared" ref="C26:G26" si="12">C27-SUM(C4:C25)</f>
        <v>182.76544389031608</v>
      </c>
      <c r="D26" s="42">
        <f t="shared" si="12"/>
        <v>187.12123951711135</v>
      </c>
      <c r="E26" s="42">
        <f t="shared" si="12"/>
        <v>194.14901182458709</v>
      </c>
      <c r="F26" s="42">
        <f t="shared" si="12"/>
        <v>198.48167281458791</v>
      </c>
      <c r="G26" s="42">
        <f t="shared" si="12"/>
        <v>203.9720162196943</v>
      </c>
      <c r="I26" s="43" t="s">
        <v>151</v>
      </c>
      <c r="J26" s="42">
        <f>INDEX(Receipts_by_stream!B$8:B$31,MATCH($A26,Receipts_by_stream!$A$8:$A$31,0))/1000+INDEX(Receipts_adjustments!B$3:B$26,MATCH($A26,Receipts_adjustments!$A$3:$A$26,0))/1000</f>
        <v>0</v>
      </c>
      <c r="K26" s="42">
        <f>INDEX(Receipts_by_stream!C$8:C$31,MATCH($A26,Receipts_by_stream!$A$8:$A$31,0))/1000+INDEX(Receipts_adjustments!C$3:C$26,MATCH($A26,Receipts_adjustments!$A$3:$A$26,0))/1000</f>
        <v>0</v>
      </c>
      <c r="L26" s="42">
        <f>INDEX(Receipts_by_stream!D$8:D$31,MATCH($A26,Receipts_by_stream!$A$8:$A$31,0))/1000+INDEX(Receipts_adjustments!D$3:D$26,MATCH($A26,Receipts_adjustments!$A$3:$A$26,0))/1000</f>
        <v>0</v>
      </c>
      <c r="M26" s="42">
        <f>INDEX(Receipts_by_stream!E$8:E$31,MATCH($A26,Receipts_by_stream!$A$8:$A$31,0))/1000+INDEX(Receipts_adjustments!E$3:E$26,MATCH($A26,Receipts_adjustments!$A$3:$A$26,0))/1000</f>
        <v>0</v>
      </c>
      <c r="N26" s="42">
        <f>INDEX(Receipts_by_stream!F$8:F$31,MATCH($A26,Receipts_by_stream!$A$8:$A$31,0))/1000+INDEX(Receipts_adjustments!F$3:F$26,MATCH($A26,Receipts_adjustments!$A$3:$A$26,0))/1000</f>
        <v>0</v>
      </c>
      <c r="O26" s="42">
        <f>INDEX(Receipts_by_stream!G$8:G$31,MATCH($A26,Receipts_by_stream!$A$8:$A$31,0))/1000+INDEX(Receipts_adjustments!G$3:G$26,MATCH($A26,Receipts_adjustments!$A$3:$A$26,0))/1000</f>
        <v>0</v>
      </c>
      <c r="Q26" s="43" t="s">
        <v>151</v>
      </c>
      <c r="R26" s="42">
        <f t="shared" si="1"/>
        <v>179.52404216895161</v>
      </c>
      <c r="S26" s="42">
        <f t="shared" si="2"/>
        <v>182.76544389031608</v>
      </c>
      <c r="T26" s="42">
        <f t="shared" si="3"/>
        <v>187.12123951711135</v>
      </c>
      <c r="U26" s="42">
        <f t="shared" si="4"/>
        <v>194.14901182458709</v>
      </c>
      <c r="V26" s="42">
        <f t="shared" si="5"/>
        <v>198.48167281458791</v>
      </c>
      <c r="W26" s="42">
        <f t="shared" si="5"/>
        <v>203.9720162196943</v>
      </c>
    </row>
    <row r="27" spans="1:23" x14ac:dyDescent="0.3">
      <c r="A27" s="44" t="s">
        <v>152</v>
      </c>
      <c r="B27" s="41">
        <f t="shared" ref="B27" si="13">B3-B28</f>
        <v>1061.0906110129708</v>
      </c>
      <c r="C27" s="41">
        <f t="shared" ref="C27:G27" si="14">C3-C28</f>
        <v>1095.3447367434014</v>
      </c>
      <c r="D27" s="41">
        <f t="shared" si="14"/>
        <v>1135.7630510210493</v>
      </c>
      <c r="E27" s="41">
        <f t="shared" si="14"/>
        <v>1183.8157055071224</v>
      </c>
      <c r="F27" s="41">
        <f t="shared" si="14"/>
        <v>1232.1385939550696</v>
      </c>
      <c r="G27" s="41">
        <f t="shared" si="14"/>
        <v>1279.8556158451863</v>
      </c>
      <c r="I27" s="44" t="s">
        <v>152</v>
      </c>
      <c r="J27" s="42">
        <f t="shared" ref="J27:O27" si="15">SUM(J4:J26)</f>
        <v>3.9652290616160464E-26</v>
      </c>
      <c r="K27" s="42">
        <f t="shared" si="15"/>
        <v>3.6981107618755726E-16</v>
      </c>
      <c r="L27" s="42">
        <f t="shared" si="15"/>
        <v>0</v>
      </c>
      <c r="M27" s="42">
        <f t="shared" si="15"/>
        <v>1.1633585162495986E-14</v>
      </c>
      <c r="N27" s="42">
        <f t="shared" si="15"/>
        <v>1.2168615040825404E-14</v>
      </c>
      <c r="O27" s="42">
        <f t="shared" si="15"/>
        <v>1.2466968081641179E-14</v>
      </c>
      <c r="Q27" s="44" t="s">
        <v>152</v>
      </c>
      <c r="R27" s="41">
        <f t="shared" si="1"/>
        <v>1061.0906110129708</v>
      </c>
      <c r="S27" s="41">
        <f t="shared" si="2"/>
        <v>1095.3447367434014</v>
      </c>
      <c r="T27" s="41">
        <f t="shared" si="3"/>
        <v>1135.7630510210493</v>
      </c>
      <c r="U27" s="41">
        <f t="shared" si="4"/>
        <v>1183.8157055071224</v>
      </c>
      <c r="V27" s="41">
        <f t="shared" si="5"/>
        <v>1232.1385939550696</v>
      </c>
      <c r="W27" s="41">
        <f t="shared" si="5"/>
        <v>1279.8556158451863</v>
      </c>
    </row>
    <row r="28" spans="1:23" x14ac:dyDescent="0.3">
      <c r="A28" s="43" t="s">
        <v>61</v>
      </c>
      <c r="B28" s="42">
        <v>41.098368692411718</v>
      </c>
      <c r="C28" s="42">
        <v>43.776887603863024</v>
      </c>
      <c r="D28" s="42">
        <v>38.411808230998979</v>
      </c>
      <c r="E28" s="42">
        <v>37.776696353179545</v>
      </c>
      <c r="F28" s="42">
        <v>40.360951302655891</v>
      </c>
      <c r="G28" s="42">
        <v>42.38539426186896</v>
      </c>
      <c r="I28" s="43" t="s">
        <v>61</v>
      </c>
      <c r="J28" s="42">
        <f>INDEX(Receipts_by_stream!B$8:B$31,MATCH($A28,Receipts_by_stream!$A$8:$A$31,0))/1000+INDEX(Receipts_adjustments!B$3:B$26,MATCH($A28,Receipts_adjustments!$A$3:$A$26,0))/1000</f>
        <v>0</v>
      </c>
      <c r="K28" s="42">
        <f>INDEX(Receipts_by_stream!C$8:C$31,MATCH($A28,Receipts_by_stream!$A$8:$A$31,0))/1000+INDEX(Receipts_adjustments!C$3:C$26,MATCH($A28,Receipts_adjustments!$A$3:$A$26,0))/1000</f>
        <v>0</v>
      </c>
      <c r="L28" s="42">
        <f>INDEX(Receipts_by_stream!D$8:D$31,MATCH($A28,Receipts_by_stream!$A$8:$A$31,0))/1000+INDEX(Receipts_adjustments!D$3:D$26,MATCH($A28,Receipts_adjustments!$A$3:$A$26,0))/1000</f>
        <v>3.1559523463529093E-14</v>
      </c>
      <c r="M28" s="42">
        <f>INDEX(Receipts_by_stream!E$8:E$31,MATCH($A28,Receipts_by_stream!$A$8:$A$31,0))/1000+INDEX(Receipts_adjustments!E$3:E$26,MATCH($A28,Receipts_adjustments!$A$3:$A$26,0))/1000</f>
        <v>3.4325104941689145E-14</v>
      </c>
      <c r="N28" s="42">
        <f>INDEX(Receipts_by_stream!F$8:F$31,MATCH($A28,Receipts_by_stream!$A$8:$A$31,0))/1000+INDEX(Receipts_adjustments!F$3:F$26,MATCH($A28,Receipts_adjustments!$A$3:$A$26,0))/1000</f>
        <v>0</v>
      </c>
      <c r="O28" s="42">
        <f>INDEX(Receipts_by_stream!G$8:G$31,MATCH($A28,Receipts_by_stream!$A$8:$A$31,0))/1000+INDEX(Receipts_adjustments!G$3:G$26,MATCH($A28,Receipts_adjustments!$A$3:$A$26,0))/1000</f>
        <v>0</v>
      </c>
      <c r="Q28" s="43" t="s">
        <v>61</v>
      </c>
      <c r="R28" s="42">
        <f t="shared" si="1"/>
        <v>41.098368692411718</v>
      </c>
      <c r="S28" s="42">
        <f t="shared" si="2"/>
        <v>43.776887603863024</v>
      </c>
      <c r="T28" s="42">
        <f>D28+L28</f>
        <v>38.411808230999007</v>
      </c>
      <c r="U28" s="42">
        <f t="shared" si="4"/>
        <v>37.776696353179581</v>
      </c>
      <c r="V28" s="42">
        <f t="shared" si="5"/>
        <v>40.360951302655891</v>
      </c>
      <c r="W28" s="42">
        <f t="shared" si="5"/>
        <v>42.38539426186896</v>
      </c>
    </row>
    <row r="29" spans="1:23" x14ac:dyDescent="0.3">
      <c r="B29" s="42"/>
      <c r="C29" s="42"/>
      <c r="D29" s="42"/>
      <c r="E29" s="42"/>
      <c r="F29" s="42"/>
      <c r="G29" s="42"/>
      <c r="J29" s="42"/>
      <c r="K29" s="42"/>
      <c r="L29" s="42"/>
      <c r="M29" s="42"/>
      <c r="N29" s="42"/>
      <c r="O29" s="42"/>
    </row>
    <row r="30" spans="1:23" x14ac:dyDescent="0.3">
      <c r="A30" s="34" t="s">
        <v>154</v>
      </c>
      <c r="B30" s="41">
        <v>1216.2739049695556</v>
      </c>
      <c r="C30" s="41">
        <v>1226.3482059732546</v>
      </c>
      <c r="D30" s="41">
        <v>1251.6571744614257</v>
      </c>
      <c r="E30" s="41">
        <v>1290.2530429531496</v>
      </c>
      <c r="F30" s="41">
        <v>1323.0616969261951</v>
      </c>
      <c r="G30" s="41">
        <v>1361.6757700200978</v>
      </c>
      <c r="I30" s="34" t="s">
        <v>154</v>
      </c>
      <c r="J30" s="42">
        <f t="shared" ref="J30:O30" si="16">SUM(J46:J48)</f>
        <v>0</v>
      </c>
      <c r="K30" s="42">
        <f t="shared" si="16"/>
        <v>6.3168197598986069E-15</v>
      </c>
      <c r="L30" s="42">
        <f t="shared" si="16"/>
        <v>1.2714821406904101E-14</v>
      </c>
      <c r="M30" s="42">
        <f t="shared" si="16"/>
        <v>6.6319466359762531E-15</v>
      </c>
      <c r="N30" s="42">
        <f t="shared" si="16"/>
        <v>8.9666300057271202E-17</v>
      </c>
      <c r="O30" s="42">
        <f t="shared" si="16"/>
        <v>0</v>
      </c>
      <c r="Q30" s="34" t="s">
        <v>154</v>
      </c>
      <c r="R30" s="41">
        <f t="shared" ref="R30:R48" si="17">B30+J30</f>
        <v>1216.2739049695556</v>
      </c>
      <c r="S30" s="41">
        <f t="shared" ref="S30:S48" si="18">C30+K30</f>
        <v>1226.3482059732546</v>
      </c>
      <c r="T30" s="41">
        <f t="shared" ref="T30:T48" si="19">D30+L30</f>
        <v>1251.6571744614257</v>
      </c>
      <c r="U30" s="41">
        <f t="shared" ref="U30:U48" si="20">E30+M30</f>
        <v>1290.2530429531496</v>
      </c>
      <c r="V30" s="41">
        <f t="shared" ref="V30:W48" si="21">F30+N30</f>
        <v>1323.0616969261951</v>
      </c>
      <c r="W30" s="41">
        <f t="shared" si="21"/>
        <v>1361.6757700200978</v>
      </c>
    </row>
    <row r="31" spans="1:23" x14ac:dyDescent="0.3">
      <c r="A31" s="43" t="s">
        <v>155</v>
      </c>
      <c r="B31" s="42">
        <v>422.94448746678228</v>
      </c>
      <c r="C31" s="42">
        <v>430.19537877771137</v>
      </c>
      <c r="D31" s="42">
        <v>440.0353514465599</v>
      </c>
      <c r="E31" s="42">
        <v>452.28089150009794</v>
      </c>
      <c r="F31" s="42">
        <v>465.55777213391832</v>
      </c>
      <c r="G31" s="42">
        <v>479.15889214608609</v>
      </c>
      <c r="I31" s="43" t="s">
        <v>155</v>
      </c>
      <c r="J31" s="42">
        <f>INDEX(Spending_adjustments!B$3:B$17,MATCH($A31,Spending_adjustments!$A$3:$A$17,0))/1000+IFERROR(INDEX(Spending_by_stream!B$6:B$20,MATCH($A31,Spending_by_stream!$A$6:$A$20,0)),0)/1000</f>
        <v>0</v>
      </c>
      <c r="K31" s="42">
        <f>INDEX(Spending_adjustments!C$3:C$17,MATCH($A31,Spending_adjustments!$A$3:$A$17,0))/1000+IFERROR(INDEX(Spending_by_stream!C$6:C$20,MATCH($A31,Spending_by_stream!$A$6:$A$20,0)),0)/1000</f>
        <v>0</v>
      </c>
      <c r="L31" s="42">
        <f>INDEX(Spending_adjustments!D$3:D$17,MATCH($A31,Spending_adjustments!$A$3:$A$17,0))/1000+IFERROR(INDEX(Spending_by_stream!D$6:D$20,MATCH($A31,Spending_by_stream!$A$6:$A$20,0)),0)/1000</f>
        <v>0</v>
      </c>
      <c r="M31" s="42">
        <f>INDEX(Spending_adjustments!E$3:E$17,MATCH($A31,Spending_adjustments!$A$3:$A$17,0))/1000+IFERROR(INDEX(Spending_by_stream!E$6:E$20,MATCH($A31,Spending_by_stream!$A$6:$A$20,0)),0)/1000</f>
        <v>0</v>
      </c>
      <c r="N31" s="42">
        <f>INDEX(Spending_adjustments!F$3:F$17,MATCH($A31,Spending_adjustments!$A$3:$A$17,0))/1000+IFERROR(INDEX(Spending_by_stream!F$6:F$20,MATCH($A31,Spending_by_stream!$A$6:$A$20,0)),0)/1000</f>
        <v>0</v>
      </c>
      <c r="O31" s="42">
        <f>INDEX(Spending_adjustments!H$3:H$17,MATCH($A31,Spending_adjustments!$A$3:$A$17,0))/1000+IFERROR(INDEX(Spending_by_stream!H$6:H$20,MATCH($A31,Spending_by_stream!$A$6:$A$20,0)),0)/1000</f>
        <v>0</v>
      </c>
      <c r="Q31" s="43" t="s">
        <v>155</v>
      </c>
      <c r="R31" s="42">
        <f t="shared" si="17"/>
        <v>422.94448746678228</v>
      </c>
      <c r="S31" s="42">
        <f t="shared" si="18"/>
        <v>430.19537877771137</v>
      </c>
      <c r="T31" s="42">
        <f t="shared" si="19"/>
        <v>440.0353514465599</v>
      </c>
      <c r="U31" s="42">
        <f t="shared" si="20"/>
        <v>452.28089150009794</v>
      </c>
      <c r="V31" s="42">
        <f t="shared" si="21"/>
        <v>465.55777213391832</v>
      </c>
      <c r="W31" s="42">
        <f t="shared" si="21"/>
        <v>479.15889214608609</v>
      </c>
    </row>
    <row r="32" spans="1:23" x14ac:dyDescent="0.3">
      <c r="A32" s="43" t="s">
        <v>160</v>
      </c>
      <c r="B32" s="42">
        <v>42.618446863151377</v>
      </c>
      <c r="C32" s="42">
        <v>44.427362767945155</v>
      </c>
      <c r="D32" s="42">
        <v>45.138799001358251</v>
      </c>
      <c r="E32" s="42">
        <v>46.302916927782192</v>
      </c>
      <c r="F32" s="42">
        <v>47.15781778946549</v>
      </c>
      <c r="G32" s="42">
        <v>49.134057984899847</v>
      </c>
      <c r="I32" s="43" t="s">
        <v>160</v>
      </c>
      <c r="J32" s="42">
        <f>INDEX(Spending_adjustments!B$3:B$17,MATCH($A32,Spending_adjustments!$A$3:$A$17,0))/1000+IFERROR(INDEX(Spending_by_stream!B$6:B$20,MATCH($A32,Spending_by_stream!$A$6:$A$20,0)),0)/1000</f>
        <v>0</v>
      </c>
      <c r="K32" s="42">
        <f>INDEX(Spending_adjustments!C$3:C$17,MATCH($A32,Spending_adjustments!$A$3:$A$17,0))/1000+IFERROR(INDEX(Spending_by_stream!C$6:C$20,MATCH($A32,Spending_by_stream!$A$6:$A$20,0)),0)/1000</f>
        <v>0</v>
      </c>
      <c r="L32" s="42">
        <f>INDEX(Spending_adjustments!D$3:D$17,MATCH($A32,Spending_adjustments!$A$3:$A$17,0))/1000+IFERROR(INDEX(Spending_by_stream!D$6:D$20,MATCH($A32,Spending_by_stream!$A$6:$A$20,0)),0)/1000</f>
        <v>0</v>
      </c>
      <c r="M32" s="42">
        <f>INDEX(Spending_adjustments!E$3:E$17,MATCH($A32,Spending_adjustments!$A$3:$A$17,0))/1000+IFERROR(INDEX(Spending_by_stream!E$6:E$20,MATCH($A32,Spending_by_stream!$A$6:$A$20,0)),0)/1000</f>
        <v>0</v>
      </c>
      <c r="N32" s="42">
        <f>INDEX(Spending_adjustments!F$3:F$17,MATCH($A32,Spending_adjustments!$A$3:$A$17,0))/1000+IFERROR(INDEX(Spending_by_stream!F$6:F$20,MATCH($A32,Spending_by_stream!$A$6:$A$20,0)),0)/1000</f>
        <v>0</v>
      </c>
      <c r="O32" s="42">
        <f>INDEX(Spending_adjustments!H$3:H$17,MATCH($A32,Spending_adjustments!$A$3:$A$17,0))/1000+IFERROR(INDEX(Spending_by_stream!H$6:H$20,MATCH($A32,Spending_by_stream!$A$6:$A$20,0)),0)/1000</f>
        <v>0</v>
      </c>
      <c r="Q32" s="43" t="s">
        <v>160</v>
      </c>
      <c r="R32" s="42">
        <f t="shared" ref="R32:R45" si="22">B32+J32</f>
        <v>42.618446863151377</v>
      </c>
      <c r="S32" s="42">
        <f t="shared" ref="S32:S45" si="23">C32+K32</f>
        <v>44.427362767945155</v>
      </c>
      <c r="T32" s="42">
        <f t="shared" ref="T32:T45" si="24">D32+L32</f>
        <v>45.138799001358251</v>
      </c>
      <c r="U32" s="42">
        <f t="shared" ref="U32:U45" si="25">E32+M32</f>
        <v>46.302916927782192</v>
      </c>
      <c r="V32" s="42">
        <f t="shared" ref="V32:W45" si="26">F32+N32</f>
        <v>47.15781778946549</v>
      </c>
      <c r="W32" s="42">
        <f t="shared" si="26"/>
        <v>49.134057984899847</v>
      </c>
    </row>
    <row r="33" spans="1:23" x14ac:dyDescent="0.3">
      <c r="A33" s="43" t="s">
        <v>159</v>
      </c>
      <c r="B33" s="42">
        <v>95.583785992908247</v>
      </c>
      <c r="C33" s="42">
        <v>99.200029696154957</v>
      </c>
      <c r="D33" s="42">
        <v>98.062828015251441</v>
      </c>
      <c r="E33" s="42">
        <v>98.348124035993933</v>
      </c>
      <c r="F33" s="42">
        <v>98.339716566884476</v>
      </c>
      <c r="G33" s="42">
        <v>97.358047001706282</v>
      </c>
      <c r="I33" s="43" t="s">
        <v>159</v>
      </c>
      <c r="J33" s="42">
        <f>INDEX(Spending_adjustments!B$3:B$17,MATCH($A33,Spending_adjustments!$A$3:$A$17,0))/1000+IFERROR(INDEX(Spending_by_stream!B$6:B$20,MATCH($A33,Spending_by_stream!$A$6:$A$20,0)),0)/1000</f>
        <v>0</v>
      </c>
      <c r="K33" s="42">
        <f>INDEX(Spending_adjustments!C$3:C$17,MATCH($A33,Spending_adjustments!$A$3:$A$17,0))/1000+IFERROR(INDEX(Spending_by_stream!C$6:C$20,MATCH($A33,Spending_by_stream!$A$6:$A$20,0)),0)/1000</f>
        <v>0</v>
      </c>
      <c r="L33" s="42">
        <f>INDEX(Spending_adjustments!D$3:D$17,MATCH($A33,Spending_adjustments!$A$3:$A$17,0))/1000+IFERROR(INDEX(Spending_by_stream!D$6:D$20,MATCH($A33,Spending_by_stream!$A$6:$A$20,0)),0)/1000</f>
        <v>0</v>
      </c>
      <c r="M33" s="42">
        <f>INDEX(Spending_adjustments!E$3:E$17,MATCH($A33,Spending_adjustments!$A$3:$A$17,0))/1000+IFERROR(INDEX(Spending_by_stream!E$6:E$20,MATCH($A33,Spending_by_stream!$A$6:$A$20,0)),0)/1000</f>
        <v>0</v>
      </c>
      <c r="N33" s="42">
        <f>INDEX(Spending_adjustments!F$3:F$17,MATCH($A33,Spending_adjustments!$A$3:$A$17,0))/1000+IFERROR(INDEX(Spending_by_stream!F$6:F$20,MATCH($A33,Spending_by_stream!$A$6:$A$20,0)),0)/1000</f>
        <v>0</v>
      </c>
      <c r="O33" s="42">
        <f>INDEX(Spending_adjustments!H$3:H$17,MATCH($A33,Spending_adjustments!$A$3:$A$17,0))/1000+IFERROR(INDEX(Spending_by_stream!H$6:H$20,MATCH($A33,Spending_by_stream!$A$6:$A$20,0)),0)/1000</f>
        <v>0</v>
      </c>
      <c r="Q33" s="43" t="s">
        <v>159</v>
      </c>
      <c r="R33" s="42">
        <f t="shared" si="22"/>
        <v>95.583785992908247</v>
      </c>
      <c r="S33" s="42">
        <f t="shared" si="23"/>
        <v>99.200029696154957</v>
      </c>
      <c r="T33" s="42">
        <f t="shared" si="24"/>
        <v>98.062828015251441</v>
      </c>
      <c r="U33" s="42">
        <f t="shared" si="25"/>
        <v>98.348124035993933</v>
      </c>
      <c r="V33" s="42">
        <f t="shared" si="26"/>
        <v>98.339716566884476</v>
      </c>
      <c r="W33" s="42">
        <f t="shared" si="26"/>
        <v>97.358047001706282</v>
      </c>
    </row>
    <row r="34" spans="1:23" x14ac:dyDescent="0.3">
      <c r="A34" s="43" t="s">
        <v>161</v>
      </c>
      <c r="B34" s="42">
        <v>5.6714916275010507</v>
      </c>
      <c r="C34" s="42">
        <v>5.470919928594725</v>
      </c>
      <c r="D34" s="42">
        <v>5.2342224150866352</v>
      </c>
      <c r="E34" s="42">
        <v>5.2275066400013976</v>
      </c>
      <c r="F34" s="42">
        <v>5.2113555065189017</v>
      </c>
      <c r="G34" s="42">
        <v>5.1460267739014363</v>
      </c>
      <c r="I34" s="43" t="s">
        <v>161</v>
      </c>
      <c r="J34" s="42">
        <f>INDEX(Spending_adjustments!B$3:B$17,MATCH($A34,Spending_adjustments!$A$3:$A$17,0))/1000+IFERROR(INDEX(Spending_by_stream!B$6:B$20,MATCH($A34,Spending_by_stream!$A$6:$A$20,0)),0)/1000</f>
        <v>0</v>
      </c>
      <c r="K34" s="42">
        <f>INDEX(Spending_adjustments!C$3:C$17,MATCH($A34,Spending_adjustments!$A$3:$A$17,0))/1000+IFERROR(INDEX(Spending_by_stream!C$6:C$20,MATCH($A34,Spending_by_stream!$A$6:$A$20,0)),0)/1000</f>
        <v>0</v>
      </c>
      <c r="L34" s="42">
        <f>INDEX(Spending_adjustments!D$3:D$17,MATCH($A34,Spending_adjustments!$A$3:$A$17,0))/1000+IFERROR(INDEX(Spending_by_stream!D$6:D$20,MATCH($A34,Spending_by_stream!$A$6:$A$20,0)),0)/1000</f>
        <v>0</v>
      </c>
      <c r="M34" s="42">
        <f>INDEX(Spending_adjustments!E$3:E$17,MATCH($A34,Spending_adjustments!$A$3:$A$17,0))/1000+IFERROR(INDEX(Spending_by_stream!E$6:E$20,MATCH($A34,Spending_by_stream!$A$6:$A$20,0)),0)/1000</f>
        <v>0</v>
      </c>
      <c r="N34" s="42">
        <f>INDEX(Spending_adjustments!F$3:F$17,MATCH($A34,Spending_adjustments!$A$3:$A$17,0))/1000+IFERROR(INDEX(Spending_by_stream!F$6:F$20,MATCH($A34,Spending_by_stream!$A$6:$A$20,0)),0)/1000</f>
        <v>0</v>
      </c>
      <c r="O34" s="42">
        <f>INDEX(Spending_adjustments!H$3:H$17,MATCH($A34,Spending_adjustments!$A$3:$A$17,0))/1000+IFERROR(INDEX(Spending_by_stream!H$6:H$20,MATCH($A34,Spending_by_stream!$A$6:$A$20,0)),0)/1000</f>
        <v>0</v>
      </c>
      <c r="Q34" s="43" t="s">
        <v>161</v>
      </c>
      <c r="R34" s="42">
        <f t="shared" si="22"/>
        <v>5.6714916275010507</v>
      </c>
      <c r="S34" s="42">
        <f t="shared" si="23"/>
        <v>5.470919928594725</v>
      </c>
      <c r="T34" s="42">
        <f t="shared" si="24"/>
        <v>5.2342224150866352</v>
      </c>
      <c r="U34" s="42">
        <f t="shared" si="25"/>
        <v>5.2275066400013976</v>
      </c>
      <c r="V34" s="42">
        <f t="shared" si="26"/>
        <v>5.2113555065189017</v>
      </c>
      <c r="W34" s="42">
        <f t="shared" si="26"/>
        <v>5.1460267739014363</v>
      </c>
    </row>
    <row r="35" spans="1:23" s="46" customFormat="1" x14ac:dyDescent="0.3">
      <c r="A35" s="43" t="s">
        <v>156</v>
      </c>
      <c r="B35" s="45">
        <v>295.848450616908</v>
      </c>
      <c r="C35" s="45">
        <v>315.14089074569301</v>
      </c>
      <c r="D35" s="45">
        <v>329.00885670394058</v>
      </c>
      <c r="E35" s="45">
        <v>339.72753880518877</v>
      </c>
      <c r="F35" s="45">
        <v>348.23329669129492</v>
      </c>
      <c r="G35" s="45">
        <v>360.06886667128902</v>
      </c>
      <c r="I35" s="43" t="s">
        <v>156</v>
      </c>
      <c r="J35" s="42">
        <f>INDEX(Spending_adjustments!B$3:B$17,MATCH($A35,Spending_adjustments!$A$3:$A$17,0))/1000+IFERROR(INDEX(Spending_by_stream!B$6:B$20,MATCH($A35,Spending_by_stream!$A$6:$A$20,0)),0)/1000</f>
        <v>0</v>
      </c>
      <c r="K35" s="42">
        <f>INDEX(Spending_adjustments!C$3:C$17,MATCH($A35,Spending_adjustments!$A$3:$A$17,0))/1000+IFERROR(INDEX(Spending_by_stream!C$6:C$20,MATCH($A35,Spending_by_stream!$A$6:$A$20,0)),0)/1000</f>
        <v>0</v>
      </c>
      <c r="L35" s="42">
        <f>INDEX(Spending_adjustments!D$3:D$17,MATCH($A35,Spending_adjustments!$A$3:$A$17,0))/1000+IFERROR(INDEX(Spending_by_stream!D$6:D$20,MATCH($A35,Spending_by_stream!$A$6:$A$20,0)),0)/1000</f>
        <v>0</v>
      </c>
      <c r="M35" s="42">
        <f>INDEX(Spending_adjustments!E$3:E$17,MATCH($A35,Spending_adjustments!$A$3:$A$17,0))/1000+IFERROR(INDEX(Spending_by_stream!E$6:E$20,MATCH($A35,Spending_by_stream!$A$6:$A$20,0)),0)/1000</f>
        <v>0</v>
      </c>
      <c r="N35" s="42">
        <f>INDEX(Spending_adjustments!F$3:F$17,MATCH($A35,Spending_adjustments!$A$3:$A$17,0))/1000+IFERROR(INDEX(Spending_by_stream!F$6:F$20,MATCH($A35,Spending_by_stream!$A$6:$A$20,0)),0)/1000</f>
        <v>0</v>
      </c>
      <c r="O35" s="42">
        <f>INDEX(Spending_adjustments!H$3:H$17,MATCH($A35,Spending_adjustments!$A$3:$A$17,0))/1000+IFERROR(INDEX(Spending_by_stream!H$6:H$20,MATCH($A35,Spending_by_stream!$A$6:$A$20,0)),0)/1000</f>
        <v>0</v>
      </c>
      <c r="Q35" s="43" t="s">
        <v>156</v>
      </c>
      <c r="R35" s="42">
        <f t="shared" si="22"/>
        <v>295.848450616908</v>
      </c>
      <c r="S35" s="42">
        <f t="shared" si="23"/>
        <v>315.14089074569301</v>
      </c>
      <c r="T35" s="42">
        <f t="shared" si="24"/>
        <v>329.00885670394058</v>
      </c>
      <c r="U35" s="42">
        <f t="shared" si="25"/>
        <v>339.72753880518877</v>
      </c>
      <c r="V35" s="42">
        <f t="shared" si="26"/>
        <v>348.23329669129492</v>
      </c>
      <c r="W35" s="42">
        <f t="shared" si="26"/>
        <v>360.06886667128902</v>
      </c>
    </row>
    <row r="36" spans="1:23" x14ac:dyDescent="0.3">
      <c r="A36" s="43" t="s">
        <v>157</v>
      </c>
      <c r="B36" s="42">
        <v>62.063370764129765</v>
      </c>
      <c r="C36" s="42">
        <v>64.070521944004298</v>
      </c>
      <c r="D36" s="42">
        <v>66.141170410399724</v>
      </c>
      <c r="E36" s="42">
        <v>69.311314599573464</v>
      </c>
      <c r="F36" s="42">
        <v>72.175566307320821</v>
      </c>
      <c r="G36" s="42">
        <v>75.387202914521055</v>
      </c>
      <c r="I36" s="43" t="s">
        <v>157</v>
      </c>
      <c r="J36" s="42">
        <f>INDEX(Spending_adjustments!B$3:B$17,MATCH($A36,Spending_adjustments!$A$3:$A$17,0))/1000+IFERROR(INDEX(Spending_by_stream!B$6:B$20,MATCH($A36,Spending_by_stream!$A$6:$A$20,0)),0)/1000</f>
        <v>0</v>
      </c>
      <c r="K36" s="42">
        <f>INDEX(Spending_adjustments!C$3:C$17,MATCH($A36,Spending_adjustments!$A$3:$A$17,0))/1000+IFERROR(INDEX(Spending_by_stream!C$6:C$20,MATCH($A36,Spending_by_stream!$A$6:$A$20,0)),0)/1000</f>
        <v>0</v>
      </c>
      <c r="L36" s="42">
        <f>INDEX(Spending_adjustments!D$3:D$17,MATCH($A36,Spending_adjustments!$A$3:$A$17,0))/1000+IFERROR(INDEX(Spending_by_stream!D$6:D$20,MATCH($A36,Spending_by_stream!$A$6:$A$20,0)),0)/1000</f>
        <v>0</v>
      </c>
      <c r="M36" s="42">
        <f>INDEX(Spending_adjustments!E$3:E$17,MATCH($A36,Spending_adjustments!$A$3:$A$17,0))/1000+IFERROR(INDEX(Spending_by_stream!E$6:E$20,MATCH($A36,Spending_by_stream!$A$6:$A$20,0)),0)/1000</f>
        <v>0</v>
      </c>
      <c r="N36" s="42">
        <f>INDEX(Spending_adjustments!F$3:F$17,MATCH($A36,Spending_adjustments!$A$3:$A$17,0))/1000+IFERROR(INDEX(Spending_by_stream!F$6:F$20,MATCH($A36,Spending_by_stream!$A$6:$A$20,0)),0)/1000</f>
        <v>0</v>
      </c>
      <c r="O36" s="42">
        <f>INDEX(Spending_adjustments!H$3:H$17,MATCH($A36,Spending_adjustments!$A$3:$A$17,0))/1000+IFERROR(INDEX(Spending_by_stream!H$6:H$20,MATCH($A36,Spending_by_stream!$A$6:$A$20,0)),0)/1000</f>
        <v>0</v>
      </c>
      <c r="Q36" s="43" t="s">
        <v>157</v>
      </c>
      <c r="R36" s="42">
        <f t="shared" si="22"/>
        <v>62.063370764129765</v>
      </c>
      <c r="S36" s="42">
        <f t="shared" si="23"/>
        <v>64.070521944004298</v>
      </c>
      <c r="T36" s="42">
        <f t="shared" si="24"/>
        <v>66.141170410399724</v>
      </c>
      <c r="U36" s="42">
        <f t="shared" si="25"/>
        <v>69.311314599573464</v>
      </c>
      <c r="V36" s="42">
        <f t="shared" si="26"/>
        <v>72.175566307320821</v>
      </c>
      <c r="W36" s="42">
        <f t="shared" si="26"/>
        <v>75.387202914521055</v>
      </c>
    </row>
    <row r="37" spans="1:23" x14ac:dyDescent="0.3">
      <c r="A37" s="43" t="s">
        <v>81</v>
      </c>
      <c r="B37" s="42">
        <v>8.8351358964902929</v>
      </c>
      <c r="C37" s="42">
        <v>8.2751923811995987</v>
      </c>
      <c r="D37" s="42">
        <v>7.5499586268329919</v>
      </c>
      <c r="E37" s="42">
        <v>8.1494607355641371</v>
      </c>
      <c r="F37" s="42">
        <v>8.1407231416201338</v>
      </c>
      <c r="G37" s="42">
        <v>8.2007893571682402</v>
      </c>
      <c r="I37" s="43" t="s">
        <v>81</v>
      </c>
      <c r="J37" s="42">
        <f>INDEX(Spending_adjustments!B$3:B$17,MATCH($A37,Spending_adjustments!$A$3:$A$17,0))/1000+IFERROR(INDEX(Spending_by_stream!B$6:B$20,MATCH($A37,Spending_by_stream!$A$6:$A$20,0)),0)/1000</f>
        <v>0</v>
      </c>
      <c r="K37" s="42">
        <f>INDEX(Spending_adjustments!C$3:C$17,MATCH($A37,Spending_adjustments!$A$3:$A$17,0))/1000+IFERROR(INDEX(Spending_by_stream!C$6:C$20,MATCH($A37,Spending_by_stream!$A$6:$A$20,0)),0)/1000</f>
        <v>0</v>
      </c>
      <c r="L37" s="42">
        <f>INDEX(Spending_adjustments!D$3:D$17,MATCH($A37,Spending_adjustments!$A$3:$A$17,0))/1000+IFERROR(INDEX(Spending_by_stream!D$6:D$20,MATCH($A37,Spending_by_stream!$A$6:$A$20,0)),0)/1000</f>
        <v>0</v>
      </c>
      <c r="M37" s="42">
        <f>INDEX(Spending_adjustments!E$3:E$17,MATCH($A37,Spending_adjustments!$A$3:$A$17,0))/1000+IFERROR(INDEX(Spending_by_stream!E$6:E$20,MATCH($A37,Spending_by_stream!$A$6:$A$20,0)),0)/1000</f>
        <v>0</v>
      </c>
      <c r="N37" s="42">
        <f>INDEX(Spending_adjustments!F$3:F$17,MATCH($A37,Spending_adjustments!$A$3:$A$17,0))/1000+IFERROR(INDEX(Spending_by_stream!F$6:F$20,MATCH($A37,Spending_by_stream!$A$6:$A$20,0)),0)/1000</f>
        <v>0</v>
      </c>
      <c r="O37" s="42">
        <f>INDEX(Spending_adjustments!H$3:H$17,MATCH($A37,Spending_adjustments!$A$3:$A$17,0))/1000+IFERROR(INDEX(Spending_by_stream!H$6:H$20,MATCH($A37,Spending_by_stream!$A$6:$A$20,0)),0)/1000</f>
        <v>0</v>
      </c>
      <c r="Q37" s="43" t="s">
        <v>81</v>
      </c>
      <c r="R37" s="42">
        <f t="shared" si="22"/>
        <v>8.8351358964902929</v>
      </c>
      <c r="S37" s="42">
        <f t="shared" si="23"/>
        <v>8.2751923811995987</v>
      </c>
      <c r="T37" s="42">
        <f t="shared" si="24"/>
        <v>7.5499586268329919</v>
      </c>
      <c r="U37" s="42">
        <f t="shared" si="25"/>
        <v>8.1494607355641371</v>
      </c>
      <c r="V37" s="42">
        <f t="shared" si="26"/>
        <v>8.1407231416201338</v>
      </c>
      <c r="W37" s="42">
        <f t="shared" si="26"/>
        <v>8.2007893571682402</v>
      </c>
    </row>
    <row r="38" spans="1:23" x14ac:dyDescent="0.3">
      <c r="A38" s="43" t="s">
        <v>82</v>
      </c>
      <c r="B38" s="42">
        <v>11.199766914264888</v>
      </c>
      <c r="C38" s="42">
        <v>11.740905469685153</v>
      </c>
      <c r="D38" s="42">
        <v>11.617590882701901</v>
      </c>
      <c r="E38" s="42">
        <v>11.610803009800046</v>
      </c>
      <c r="F38" s="42">
        <v>11.667160603264113</v>
      </c>
      <c r="G38" s="42">
        <v>11.740328446379754</v>
      </c>
      <c r="I38" s="43" t="s">
        <v>82</v>
      </c>
      <c r="J38" s="42">
        <f>INDEX(Spending_adjustments!B$3:B$17,MATCH($A38,Spending_adjustments!$A$3:$A$17,0))/1000+IFERROR(INDEX(Spending_by_stream!B$6:B$20,MATCH($A38,Spending_by_stream!$A$6:$A$20,0)),0)/1000</f>
        <v>0</v>
      </c>
      <c r="K38" s="42">
        <f>INDEX(Spending_adjustments!C$3:C$17,MATCH($A38,Spending_adjustments!$A$3:$A$17,0))/1000+IFERROR(INDEX(Spending_by_stream!C$6:C$20,MATCH($A38,Spending_by_stream!$A$6:$A$20,0)),0)/1000</f>
        <v>0</v>
      </c>
      <c r="L38" s="42">
        <f>INDEX(Spending_adjustments!D$3:D$17,MATCH($A38,Spending_adjustments!$A$3:$A$17,0))/1000+IFERROR(INDEX(Spending_by_stream!D$6:D$20,MATCH($A38,Spending_by_stream!$A$6:$A$20,0)),0)/1000</f>
        <v>0</v>
      </c>
      <c r="M38" s="42">
        <f>INDEX(Spending_adjustments!E$3:E$17,MATCH($A38,Spending_adjustments!$A$3:$A$17,0))/1000+IFERROR(INDEX(Spending_by_stream!E$6:E$20,MATCH($A38,Spending_by_stream!$A$6:$A$20,0)),0)/1000</f>
        <v>0</v>
      </c>
      <c r="N38" s="42">
        <f>INDEX(Spending_adjustments!F$3:F$17,MATCH($A38,Spending_adjustments!$A$3:$A$17,0))/1000+IFERROR(INDEX(Spending_by_stream!F$6:F$20,MATCH($A38,Spending_by_stream!$A$6:$A$20,0)),0)/1000</f>
        <v>0</v>
      </c>
      <c r="O38" s="42">
        <f>INDEX(Spending_adjustments!H$3:H$17,MATCH($A38,Spending_adjustments!$A$3:$A$17,0))/1000+IFERROR(INDEX(Spending_by_stream!H$6:H$20,MATCH($A38,Spending_by_stream!$A$6:$A$20,0)),0)/1000</f>
        <v>0</v>
      </c>
      <c r="Q38" s="43" t="s">
        <v>82</v>
      </c>
      <c r="R38" s="42">
        <f t="shared" si="22"/>
        <v>11.199766914264888</v>
      </c>
      <c r="S38" s="42">
        <f t="shared" si="23"/>
        <v>11.740905469685153</v>
      </c>
      <c r="T38" s="42">
        <f t="shared" si="24"/>
        <v>11.617590882701901</v>
      </c>
      <c r="U38" s="42">
        <f t="shared" si="25"/>
        <v>11.610803009800046</v>
      </c>
      <c r="V38" s="42">
        <f t="shared" si="26"/>
        <v>11.667160603264113</v>
      </c>
      <c r="W38" s="42">
        <f t="shared" si="26"/>
        <v>11.740328446379754</v>
      </c>
    </row>
    <row r="39" spans="1:23" x14ac:dyDescent="0.3">
      <c r="A39" s="43" t="s">
        <v>76</v>
      </c>
      <c r="B39" s="42">
        <v>4.5721668366405019</v>
      </c>
      <c r="C39" s="42">
        <v>3.4392332905748928</v>
      </c>
      <c r="D39" s="42">
        <v>4.1530843681702772</v>
      </c>
      <c r="E39" s="42">
        <v>3.1004120043013033</v>
      </c>
      <c r="F39" s="42">
        <v>2.2310310498476635</v>
      </c>
      <c r="G39" s="42">
        <v>0.64376789291110115</v>
      </c>
      <c r="I39" s="43" t="s">
        <v>76</v>
      </c>
      <c r="J39" s="42">
        <f>INDEX(Spending_adjustments!B$3:B$17,MATCH($A39,Spending_adjustments!$A$3:$A$17,0))/1000+IFERROR(INDEX(Spending_by_stream!B$6:B$20,MATCH($A39,Spending_by_stream!$A$6:$A$20,0)),0)/1000</f>
        <v>0</v>
      </c>
      <c r="K39" s="42">
        <f>INDEX(Spending_adjustments!C$3:C$17,MATCH($A39,Spending_adjustments!$A$3:$A$17,0))/1000+IFERROR(INDEX(Spending_by_stream!C$6:C$20,MATCH($A39,Spending_by_stream!$A$6:$A$20,0)),0)/1000</f>
        <v>6.3168197598986069E-15</v>
      </c>
      <c r="L39" s="42">
        <f>INDEX(Spending_adjustments!D$3:D$17,MATCH($A39,Spending_adjustments!$A$3:$A$17,0))/1000+IFERROR(INDEX(Spending_by_stream!D$6:D$20,MATCH($A39,Spending_by_stream!$A$6:$A$20,0)),0)/1000</f>
        <v>1.2714821406904101E-14</v>
      </c>
      <c r="M39" s="42">
        <f>INDEX(Spending_adjustments!E$3:E$17,MATCH($A39,Spending_adjustments!$A$3:$A$17,0))/1000+IFERROR(INDEX(Spending_by_stream!E$6:E$20,MATCH($A39,Spending_by_stream!$A$6:$A$20,0)),0)/1000</f>
        <v>6.6319466359762531E-15</v>
      </c>
      <c r="N39" s="42">
        <f>INDEX(Spending_adjustments!F$3:F$17,MATCH($A39,Spending_adjustments!$A$3:$A$17,0))/1000+IFERROR(INDEX(Spending_by_stream!F$6:F$20,MATCH($A39,Spending_by_stream!$A$6:$A$20,0)),0)/1000</f>
        <v>8.9666300057271202E-17</v>
      </c>
      <c r="O39" s="42">
        <f>INDEX(Spending_adjustments!H$3:H$17,MATCH($A39,Spending_adjustments!$A$3:$A$17,0))/1000+IFERROR(INDEX(Spending_by_stream!H$6:H$20,MATCH($A39,Spending_by_stream!$A$6:$A$20,0)),0)/1000</f>
        <v>0</v>
      </c>
      <c r="Q39" s="43" t="s">
        <v>76</v>
      </c>
      <c r="R39" s="42">
        <f t="shared" si="22"/>
        <v>4.5721668366405019</v>
      </c>
      <c r="S39" s="42">
        <f t="shared" si="23"/>
        <v>3.439233290574899</v>
      </c>
      <c r="T39" s="42">
        <f t="shared" si="24"/>
        <v>4.1530843681702896</v>
      </c>
      <c r="U39" s="42">
        <f t="shared" si="25"/>
        <v>3.1004120043013099</v>
      </c>
      <c r="V39" s="42">
        <f t="shared" si="26"/>
        <v>2.2310310498476635</v>
      </c>
      <c r="W39" s="42">
        <f t="shared" si="26"/>
        <v>0.64376789291110115</v>
      </c>
    </row>
    <row r="40" spans="1:23" x14ac:dyDescent="0.3">
      <c r="A40" s="43" t="s">
        <v>158</v>
      </c>
      <c r="B40" s="42">
        <v>59.195901237251341</v>
      </c>
      <c r="C40" s="42">
        <v>62.151569907696192</v>
      </c>
      <c r="D40" s="42">
        <v>63.860772158419017</v>
      </c>
      <c r="E40" s="42">
        <v>65.878597209553831</v>
      </c>
      <c r="F40" s="42">
        <v>68.198726699496504</v>
      </c>
      <c r="G40" s="42">
        <v>70.407868128272654</v>
      </c>
      <c r="I40" s="43" t="s">
        <v>158</v>
      </c>
      <c r="J40" s="42">
        <f>INDEX(Spending_adjustments!B$3:B$17,MATCH($A40,Spending_adjustments!$A$3:$A$17,0))/1000+IFERROR(INDEX(Spending_by_stream!B$6:B$20,MATCH($A40,Spending_by_stream!$A$6:$A$20,0)),0)/1000</f>
        <v>0</v>
      </c>
      <c r="K40" s="42">
        <f>INDEX(Spending_adjustments!C$3:C$17,MATCH($A40,Spending_adjustments!$A$3:$A$17,0))/1000+IFERROR(INDEX(Spending_by_stream!C$6:C$20,MATCH($A40,Spending_by_stream!$A$6:$A$20,0)),0)/1000</f>
        <v>0</v>
      </c>
      <c r="L40" s="42">
        <f>INDEX(Spending_adjustments!D$3:D$17,MATCH($A40,Spending_adjustments!$A$3:$A$17,0))/1000+IFERROR(INDEX(Spending_by_stream!D$6:D$20,MATCH($A40,Spending_by_stream!$A$6:$A$20,0)),0)/1000</f>
        <v>0</v>
      </c>
      <c r="M40" s="42">
        <f>INDEX(Spending_adjustments!E$3:E$17,MATCH($A40,Spending_adjustments!$A$3:$A$17,0))/1000+IFERROR(INDEX(Spending_by_stream!E$6:E$20,MATCH($A40,Spending_by_stream!$A$6:$A$20,0)),0)/1000</f>
        <v>0</v>
      </c>
      <c r="N40" s="42">
        <f>INDEX(Spending_adjustments!F$3:F$17,MATCH($A40,Spending_adjustments!$A$3:$A$17,0))/1000+IFERROR(INDEX(Spending_by_stream!F$6:F$20,MATCH($A40,Spending_by_stream!$A$6:$A$20,0)),0)/1000</f>
        <v>0</v>
      </c>
      <c r="O40" s="42">
        <f>INDEX(Spending_adjustments!H$3:H$17,MATCH($A40,Spending_adjustments!$A$3:$A$17,0))/1000+IFERROR(INDEX(Spending_by_stream!H$6:H$20,MATCH($A40,Spending_by_stream!$A$6:$A$20,0)),0)/1000</f>
        <v>0</v>
      </c>
      <c r="Q40" s="43" t="s">
        <v>158</v>
      </c>
      <c r="R40" s="42">
        <f t="shared" si="22"/>
        <v>59.195901237251341</v>
      </c>
      <c r="S40" s="42">
        <f t="shared" si="23"/>
        <v>62.151569907696192</v>
      </c>
      <c r="T40" s="42">
        <f t="shared" si="24"/>
        <v>63.860772158419017</v>
      </c>
      <c r="U40" s="42">
        <f t="shared" si="25"/>
        <v>65.878597209553831</v>
      </c>
      <c r="V40" s="42">
        <f t="shared" si="26"/>
        <v>68.198726699496504</v>
      </c>
      <c r="W40" s="42">
        <f t="shared" si="26"/>
        <v>70.407868128272654</v>
      </c>
    </row>
    <row r="41" spans="1:23" x14ac:dyDescent="0.3">
      <c r="A41" s="43" t="s">
        <v>259</v>
      </c>
      <c r="B41" s="42">
        <v>9.3808387540840688</v>
      </c>
      <c r="C41" s="42">
        <v>9.6580323149109084</v>
      </c>
      <c r="D41" s="42">
        <v>10.166964566441484</v>
      </c>
      <c r="E41" s="42">
        <v>10.581999615727565</v>
      </c>
      <c r="F41" s="42">
        <v>10.989011414924576</v>
      </c>
      <c r="G41" s="42">
        <v>11.35533364466486</v>
      </c>
      <c r="I41" s="43"/>
      <c r="J41" s="42">
        <f>INDEX(Spending_adjustments!B$3:B$17,MATCH($A41,Spending_adjustments!$A$3:$A$17,0))/1000+IFERROR(INDEX(Spending_by_stream!B$6:B$20,MATCH($A41,Spending_by_stream!$A$6:$A$20,0)),0)/1000</f>
        <v>0</v>
      </c>
      <c r="K41" s="42">
        <f>INDEX(Spending_adjustments!C$3:C$17,MATCH($A41,Spending_adjustments!$A$3:$A$17,0))/1000+IFERROR(INDEX(Spending_by_stream!C$6:C$20,MATCH($A41,Spending_by_stream!$A$6:$A$20,0)),0)/1000</f>
        <v>0</v>
      </c>
      <c r="L41" s="42">
        <f>INDEX(Spending_adjustments!D$3:D$17,MATCH($A41,Spending_adjustments!$A$3:$A$17,0))/1000+IFERROR(INDEX(Spending_by_stream!D$6:D$20,MATCH($A41,Spending_by_stream!$A$6:$A$20,0)),0)/1000</f>
        <v>0</v>
      </c>
      <c r="M41" s="42">
        <f>INDEX(Spending_adjustments!E$3:E$17,MATCH($A41,Spending_adjustments!$A$3:$A$17,0))/1000+IFERROR(INDEX(Spending_by_stream!E$6:E$20,MATCH($A41,Spending_by_stream!$A$6:$A$20,0)),0)/1000</f>
        <v>0</v>
      </c>
      <c r="N41" s="42">
        <f>INDEX(Spending_adjustments!F$3:F$17,MATCH($A41,Spending_adjustments!$A$3:$A$17,0))/1000+IFERROR(INDEX(Spending_by_stream!F$6:F$20,MATCH($A41,Spending_by_stream!$A$6:$A$20,0)),0)/1000</f>
        <v>0</v>
      </c>
      <c r="O41" s="42">
        <f>INDEX(Spending_adjustments!H$3:H$17,MATCH($A41,Spending_adjustments!$A$3:$A$17,0))/1000+IFERROR(INDEX(Spending_by_stream!H$6:H$20,MATCH($A41,Spending_by_stream!$A$6:$A$20,0)),0)/1000</f>
        <v>0</v>
      </c>
      <c r="Q41" s="43"/>
      <c r="R41" s="42">
        <f t="shared" si="22"/>
        <v>9.3808387540840688</v>
      </c>
      <c r="S41" s="42">
        <f t="shared" si="23"/>
        <v>9.6580323149109084</v>
      </c>
      <c r="T41" s="42">
        <f t="shared" si="24"/>
        <v>10.166964566441484</v>
      </c>
      <c r="U41" s="42">
        <f t="shared" si="25"/>
        <v>10.581999615727565</v>
      </c>
      <c r="V41" s="42">
        <f t="shared" si="26"/>
        <v>10.989011414924576</v>
      </c>
      <c r="W41" s="42">
        <f t="shared" si="26"/>
        <v>11.35533364466486</v>
      </c>
    </row>
    <row r="42" spans="1:23" x14ac:dyDescent="0.3">
      <c r="A42" s="43" t="s">
        <v>257</v>
      </c>
      <c r="B42" s="42">
        <v>4.1788233079100001</v>
      </c>
      <c r="C42" s="42">
        <v>4.3327532764700001</v>
      </c>
      <c r="D42" s="42">
        <v>4.1190666244800003</v>
      </c>
      <c r="E42" s="42">
        <v>4.2703320194799996</v>
      </c>
      <c r="F42" s="42">
        <v>4.3553320194799996</v>
      </c>
      <c r="G42" s="42">
        <v>4.4052235278906666</v>
      </c>
      <c r="I42" s="43"/>
      <c r="J42" s="42">
        <f>INDEX(Spending_adjustments!B$3:B$17,MATCH($A42,Spending_adjustments!$A$3:$A$17,0))/1000+IFERROR(INDEX(Spending_by_stream!B$6:B$20,MATCH($A42,Spending_by_stream!$A$6:$A$20,0)),0)/1000</f>
        <v>0</v>
      </c>
      <c r="K42" s="42">
        <f>INDEX(Spending_adjustments!C$3:C$17,MATCH($A42,Spending_adjustments!$A$3:$A$17,0))/1000+IFERROR(INDEX(Spending_by_stream!C$6:C$20,MATCH($A42,Spending_by_stream!$A$6:$A$20,0)),0)/1000</f>
        <v>0</v>
      </c>
      <c r="L42" s="42">
        <f>INDEX(Spending_adjustments!D$3:D$17,MATCH($A42,Spending_adjustments!$A$3:$A$17,0))/1000+IFERROR(INDEX(Spending_by_stream!D$6:D$20,MATCH($A42,Spending_by_stream!$A$6:$A$20,0)),0)/1000</f>
        <v>0</v>
      </c>
      <c r="M42" s="42">
        <f>INDEX(Spending_adjustments!E$3:E$17,MATCH($A42,Spending_adjustments!$A$3:$A$17,0))/1000+IFERROR(INDEX(Spending_by_stream!E$6:E$20,MATCH($A42,Spending_by_stream!$A$6:$A$20,0)),0)/1000</f>
        <v>0</v>
      </c>
      <c r="N42" s="42">
        <f>INDEX(Spending_adjustments!F$3:F$17,MATCH($A42,Spending_adjustments!$A$3:$A$17,0))/1000+IFERROR(INDEX(Spending_by_stream!F$6:F$20,MATCH($A42,Spending_by_stream!$A$6:$A$20,0)),0)/1000</f>
        <v>0</v>
      </c>
      <c r="O42" s="42">
        <f>INDEX(Spending_adjustments!H$3:H$17,MATCH($A42,Spending_adjustments!$A$3:$A$17,0))/1000+IFERROR(INDEX(Spending_by_stream!H$6:H$20,MATCH($A42,Spending_by_stream!$A$6:$A$20,0)),0)/1000</f>
        <v>0</v>
      </c>
      <c r="Q42" s="43"/>
      <c r="R42" s="42">
        <f t="shared" si="22"/>
        <v>4.1788233079100001</v>
      </c>
      <c r="S42" s="42">
        <f t="shared" si="23"/>
        <v>4.3327532764700001</v>
      </c>
      <c r="T42" s="42">
        <f t="shared" si="24"/>
        <v>4.1190666244800003</v>
      </c>
      <c r="U42" s="42">
        <f t="shared" si="25"/>
        <v>4.2703320194799996</v>
      </c>
      <c r="V42" s="42">
        <f t="shared" si="26"/>
        <v>4.3553320194799996</v>
      </c>
      <c r="W42" s="42">
        <f t="shared" si="26"/>
        <v>4.4052235278906666</v>
      </c>
    </row>
    <row r="43" spans="1:23" x14ac:dyDescent="0.3">
      <c r="A43" s="43" t="s">
        <v>163</v>
      </c>
      <c r="B43" s="42">
        <v>9.8426784806214158</v>
      </c>
      <c r="C43" s="42">
        <v>8.9549481575765668</v>
      </c>
      <c r="D43" s="42">
        <v>8.1280840959378597</v>
      </c>
      <c r="E43" s="42">
        <v>7.5164923162968016</v>
      </c>
      <c r="F43" s="42">
        <v>7.2257973094989278</v>
      </c>
      <c r="G43" s="42">
        <v>7.0930287203843072</v>
      </c>
      <c r="I43" s="43" t="s">
        <v>163</v>
      </c>
      <c r="J43" s="42">
        <f>INDEX(Spending_adjustments!B$3:B$17,MATCH($A43,Spending_adjustments!$A$3:$A$17,0))/1000+IFERROR(INDEX(Spending_by_stream!B$6:B$20,MATCH($A43,Spending_by_stream!$A$6:$A$20,0)),0)/1000</f>
        <v>0</v>
      </c>
      <c r="K43" s="42">
        <f>INDEX(Spending_adjustments!C$3:C$17,MATCH($A43,Spending_adjustments!$A$3:$A$17,0))/1000+IFERROR(INDEX(Spending_by_stream!C$6:C$20,MATCH($A43,Spending_by_stream!$A$6:$A$20,0)),0)/1000</f>
        <v>0</v>
      </c>
      <c r="L43" s="42">
        <f>INDEX(Spending_adjustments!D$3:D$17,MATCH($A43,Spending_adjustments!$A$3:$A$17,0))/1000+IFERROR(INDEX(Spending_by_stream!D$6:D$20,MATCH($A43,Spending_by_stream!$A$6:$A$20,0)),0)/1000</f>
        <v>0</v>
      </c>
      <c r="M43" s="42">
        <f>INDEX(Spending_adjustments!E$3:E$17,MATCH($A43,Spending_adjustments!$A$3:$A$17,0))/1000+IFERROR(INDEX(Spending_by_stream!E$6:E$20,MATCH($A43,Spending_by_stream!$A$6:$A$20,0)),0)/1000</f>
        <v>0</v>
      </c>
      <c r="N43" s="42">
        <f>INDEX(Spending_adjustments!F$3:F$17,MATCH($A43,Spending_adjustments!$A$3:$A$17,0))/1000+IFERROR(INDEX(Spending_by_stream!F$6:F$20,MATCH($A43,Spending_by_stream!$A$6:$A$20,0)),0)/1000</f>
        <v>0</v>
      </c>
      <c r="O43" s="42">
        <f>INDEX(Spending_adjustments!H$3:H$17,MATCH($A43,Spending_adjustments!$A$3:$A$17,0))/1000+IFERROR(INDEX(Spending_by_stream!H$6:H$20,MATCH($A43,Spending_by_stream!$A$6:$A$20,0)),0)/1000</f>
        <v>0</v>
      </c>
      <c r="Q43" s="43" t="s">
        <v>163</v>
      </c>
      <c r="R43" s="42">
        <f t="shared" si="22"/>
        <v>9.8426784806214158</v>
      </c>
      <c r="S43" s="42">
        <f t="shared" si="23"/>
        <v>8.9549481575765668</v>
      </c>
      <c r="T43" s="42">
        <f t="shared" si="24"/>
        <v>8.1280840959378597</v>
      </c>
      <c r="U43" s="42">
        <f t="shared" si="25"/>
        <v>7.5164923162968016</v>
      </c>
      <c r="V43" s="42">
        <f t="shared" si="26"/>
        <v>7.2257973094989278</v>
      </c>
      <c r="W43" s="42">
        <f t="shared" si="26"/>
        <v>7.0930287203843072</v>
      </c>
    </row>
    <row r="44" spans="1:23" x14ac:dyDescent="0.3">
      <c r="A44" s="43" t="s">
        <v>168</v>
      </c>
      <c r="B44" s="42">
        <f>B50-B31-B32-B35-B36-B39-B40-B47-B48-B41-B42</f>
        <v>76.816872712101755</v>
      </c>
      <c r="C44" s="42">
        <f t="shared" ref="C44:G44" si="27">C50-C31-C32-C35-C36-C39-C40-C47-C48-C41-C42</f>
        <v>67.477956176038902</v>
      </c>
      <c r="D44" s="42">
        <f t="shared" si="27"/>
        <v>67.544675892706138</v>
      </c>
      <c r="E44" s="42">
        <f t="shared" si="27"/>
        <v>69.812075426578616</v>
      </c>
      <c r="F44" s="42">
        <f t="shared" si="27"/>
        <v>68.833256823083886</v>
      </c>
      <c r="G44" s="42">
        <f t="shared" si="27"/>
        <v>70.377606447535115</v>
      </c>
      <c r="I44" s="43" t="s">
        <v>168</v>
      </c>
      <c r="J44" s="42">
        <f>INDEX(Spending_adjustments!B$3:B$17,MATCH($A44,Spending_adjustments!$A$3:$A$17,0))/1000+IFERROR(INDEX(Spending_by_stream!B$6:B$20,MATCH($A44,Spending_by_stream!$A$6:$A$20,0)),0)/1000</f>
        <v>0</v>
      </c>
      <c r="K44" s="42">
        <f>INDEX(Spending_adjustments!C$3:C$17,MATCH($A44,Spending_adjustments!$A$3:$A$17,0))/1000+IFERROR(INDEX(Spending_by_stream!C$6:C$20,MATCH($A44,Spending_by_stream!$A$6:$A$20,0)),0)/1000</f>
        <v>0</v>
      </c>
      <c r="L44" s="42">
        <f>INDEX(Spending_adjustments!D$3:D$17,MATCH($A44,Spending_adjustments!$A$3:$A$17,0))/1000+IFERROR(INDEX(Spending_by_stream!D$6:D$20,MATCH($A44,Spending_by_stream!$A$6:$A$20,0)),0)/1000</f>
        <v>0</v>
      </c>
      <c r="M44" s="42">
        <f>INDEX(Spending_adjustments!E$3:E$17,MATCH($A44,Spending_adjustments!$A$3:$A$17,0))/1000+IFERROR(INDEX(Spending_by_stream!E$6:E$20,MATCH($A44,Spending_by_stream!$A$6:$A$20,0)),0)/1000</f>
        <v>0</v>
      </c>
      <c r="N44" s="42">
        <f>INDEX(Spending_adjustments!F$3:F$17,MATCH($A44,Spending_adjustments!$A$3:$A$17,0))/1000+IFERROR(INDEX(Spending_by_stream!F$6:F$20,MATCH($A44,Spending_by_stream!$A$6:$A$20,0)),0)/1000</f>
        <v>0</v>
      </c>
      <c r="O44" s="42">
        <f>INDEX(Spending_adjustments!H$3:H$17,MATCH($A44,Spending_adjustments!$A$3:$A$17,0))/1000+IFERROR(INDEX(Spending_by_stream!H$6:H$20,MATCH($A44,Spending_by_stream!$A$6:$A$20,0)),0)/1000</f>
        <v>0</v>
      </c>
      <c r="Q44" s="43" t="s">
        <v>168</v>
      </c>
      <c r="R44" s="42">
        <f t="shared" si="22"/>
        <v>76.816872712101755</v>
      </c>
      <c r="S44" s="42">
        <f t="shared" si="23"/>
        <v>67.477956176038902</v>
      </c>
      <c r="T44" s="42">
        <f t="shared" si="24"/>
        <v>67.544675892706138</v>
      </c>
      <c r="U44" s="42">
        <f t="shared" si="25"/>
        <v>69.812075426578616</v>
      </c>
      <c r="V44" s="42">
        <f t="shared" si="26"/>
        <v>68.833256823083886</v>
      </c>
      <c r="W44" s="42">
        <f t="shared" si="26"/>
        <v>70.377606447535115</v>
      </c>
    </row>
    <row r="45" spans="1:23" x14ac:dyDescent="0.3">
      <c r="A45" s="43" t="s">
        <v>162</v>
      </c>
      <c r="B45" s="42">
        <f>B51-B33-B34-B37-B38-B43</f>
        <v>2.2334068141311683</v>
      </c>
      <c r="C45" s="42">
        <f t="shared" ref="C45:G45" si="28">C51-C33-C34-C37-C38-C43</f>
        <v>2.3167362745555771</v>
      </c>
      <c r="D45" s="42">
        <f t="shared" si="28"/>
        <v>1.4671863679313102</v>
      </c>
      <c r="E45" s="42">
        <f t="shared" si="28"/>
        <v>1.390368308927167</v>
      </c>
      <c r="F45" s="42">
        <f t="shared" si="28"/>
        <v>1.1611306102570786</v>
      </c>
      <c r="G45" s="42">
        <f t="shared" si="28"/>
        <v>1.0229799684046075</v>
      </c>
      <c r="I45" s="43" t="s">
        <v>162</v>
      </c>
      <c r="J45" s="42">
        <f>INDEX(Spending_adjustments!B$3:B$17,MATCH($A45,Spending_adjustments!$A$3:$A$17,0))/1000+IFERROR(INDEX(Spending_by_stream!B$6:B$20,MATCH($A45,Spending_by_stream!$A$6:$A$20,0)),0)/1000</f>
        <v>0</v>
      </c>
      <c r="K45" s="42">
        <f>INDEX(Spending_adjustments!C$3:C$17,MATCH($A45,Spending_adjustments!$A$3:$A$17,0))/1000+IFERROR(INDEX(Spending_by_stream!C$6:C$20,MATCH($A45,Spending_by_stream!$A$6:$A$20,0)),0)/1000</f>
        <v>0</v>
      </c>
      <c r="L45" s="42">
        <f>INDEX(Spending_adjustments!D$3:D$17,MATCH($A45,Spending_adjustments!$A$3:$A$17,0))/1000+IFERROR(INDEX(Spending_by_stream!D$6:D$20,MATCH($A45,Spending_by_stream!$A$6:$A$20,0)),0)/1000</f>
        <v>0</v>
      </c>
      <c r="M45" s="42">
        <f>INDEX(Spending_adjustments!E$3:E$17,MATCH($A45,Spending_adjustments!$A$3:$A$17,0))/1000+IFERROR(INDEX(Spending_by_stream!E$6:E$20,MATCH($A45,Spending_by_stream!$A$6:$A$20,0)),0)/1000</f>
        <v>0</v>
      </c>
      <c r="N45" s="42">
        <f>INDEX(Spending_adjustments!F$3:F$17,MATCH($A45,Spending_adjustments!$A$3:$A$17,0))/1000+IFERROR(INDEX(Spending_by_stream!F$6:F$20,MATCH($A45,Spending_by_stream!$A$6:$A$20,0)),0)/1000</f>
        <v>0</v>
      </c>
      <c r="O45" s="42">
        <f>INDEX(Spending_adjustments!H$3:H$17,MATCH($A45,Spending_adjustments!$A$3:$A$17,0))/1000+IFERROR(INDEX(Spending_by_stream!H$6:H$20,MATCH($A45,Spending_by_stream!$A$6:$A$20,0)),0)/1000</f>
        <v>0</v>
      </c>
      <c r="Q45" s="43" t="s">
        <v>162</v>
      </c>
      <c r="R45" s="42">
        <f t="shared" si="22"/>
        <v>2.2334068141311683</v>
      </c>
      <c r="S45" s="42">
        <f t="shared" si="23"/>
        <v>2.3167362745555771</v>
      </c>
      <c r="T45" s="42">
        <f t="shared" si="24"/>
        <v>1.4671863679313102</v>
      </c>
      <c r="U45" s="42">
        <f t="shared" si="25"/>
        <v>1.390368308927167</v>
      </c>
      <c r="V45" s="42">
        <f t="shared" si="26"/>
        <v>1.1611306102570786</v>
      </c>
      <c r="W45" s="42">
        <f t="shared" si="26"/>
        <v>1.0229799684046075</v>
      </c>
    </row>
    <row r="46" spans="1:23" x14ac:dyDescent="0.3">
      <c r="A46" s="44" t="s">
        <v>142</v>
      </c>
      <c r="B46" s="41">
        <f>SUM(B31:B45)</f>
        <v>1110.9856242848759</v>
      </c>
      <c r="C46" s="41">
        <f t="shared" ref="C46:G46" si="29">SUM(C31:C45)</f>
        <v>1136.8524311088115</v>
      </c>
      <c r="D46" s="41">
        <f t="shared" si="29"/>
        <v>1162.2286115762174</v>
      </c>
      <c r="E46" s="41">
        <f t="shared" si="29"/>
        <v>1193.508833154867</v>
      </c>
      <c r="F46" s="41">
        <f t="shared" si="29"/>
        <v>1219.477694666876</v>
      </c>
      <c r="G46" s="41">
        <f t="shared" si="29"/>
        <v>1251.500019626015</v>
      </c>
      <c r="I46" s="44" t="s">
        <v>142</v>
      </c>
      <c r="J46" s="42">
        <f t="shared" ref="J46:O46" si="30">SUM(J31:J45)</f>
        <v>0</v>
      </c>
      <c r="K46" s="42">
        <f t="shared" si="30"/>
        <v>6.3168197598986069E-15</v>
      </c>
      <c r="L46" s="42">
        <f t="shared" si="30"/>
        <v>1.2714821406904101E-14</v>
      </c>
      <c r="M46" s="42">
        <f t="shared" si="30"/>
        <v>6.6319466359762531E-15</v>
      </c>
      <c r="N46" s="42">
        <f t="shared" si="30"/>
        <v>8.9666300057271202E-17</v>
      </c>
      <c r="O46" s="42">
        <f t="shared" si="30"/>
        <v>0</v>
      </c>
      <c r="Q46" s="44" t="s">
        <v>142</v>
      </c>
      <c r="R46" s="41">
        <f t="shared" si="17"/>
        <v>1110.9856242848759</v>
      </c>
      <c r="S46" s="41">
        <f t="shared" si="18"/>
        <v>1136.8524311088115</v>
      </c>
      <c r="T46" s="41">
        <f t="shared" si="19"/>
        <v>1162.2286115762174</v>
      </c>
      <c r="U46" s="41">
        <f t="shared" si="20"/>
        <v>1193.508833154867</v>
      </c>
      <c r="V46" s="41">
        <f t="shared" si="21"/>
        <v>1219.477694666876</v>
      </c>
      <c r="W46" s="41">
        <f t="shared" si="21"/>
        <v>1251.500019626015</v>
      </c>
    </row>
    <row r="47" spans="1:23" x14ac:dyDescent="0.3">
      <c r="A47" s="43" t="s">
        <v>169</v>
      </c>
      <c r="B47" s="42">
        <v>104.74828068467963</v>
      </c>
      <c r="C47" s="42">
        <v>88.955774864443299</v>
      </c>
      <c r="D47" s="42">
        <v>88.88856288520833</v>
      </c>
      <c r="E47" s="42">
        <v>96.204209798282477</v>
      </c>
      <c r="F47" s="42">
        <v>103.0440022593192</v>
      </c>
      <c r="G47" s="42">
        <v>109.63575039408265</v>
      </c>
      <c r="I47" s="43" t="s">
        <v>169</v>
      </c>
      <c r="J47" s="42">
        <f>Debt_interest_effects!C3/1000+Debt_interest_adjustments!B3/1000</f>
        <v>0</v>
      </c>
      <c r="K47" s="42">
        <f>Debt_interest_effects!D3/1000+Debt_interest_adjustments!C3/1000</f>
        <v>0</v>
      </c>
      <c r="L47" s="42">
        <f>Debt_interest_effects!E3/1000+Debt_interest_adjustments!D3/1000</f>
        <v>0</v>
      </c>
      <c r="M47" s="42">
        <f>Debt_interest_effects!F3/1000+Debt_interest_adjustments!E3/1000</f>
        <v>0</v>
      </c>
      <c r="N47" s="42">
        <f>Debt_interest_effects!G3/1000+Debt_interest_adjustments!F3/1000</f>
        <v>0</v>
      </c>
      <c r="O47" s="42">
        <f>Debt_interest_effects!H3/1000+Debt_interest_adjustments!G3/1000</f>
        <v>0</v>
      </c>
      <c r="Q47" s="43" t="s">
        <v>169</v>
      </c>
      <c r="R47" s="42">
        <f t="shared" si="17"/>
        <v>104.74828068467963</v>
      </c>
      <c r="S47" s="42">
        <f t="shared" si="18"/>
        <v>88.955774864443299</v>
      </c>
      <c r="T47" s="42">
        <f t="shared" si="19"/>
        <v>88.88856288520833</v>
      </c>
      <c r="U47" s="42">
        <f t="shared" si="20"/>
        <v>96.204209798282477</v>
      </c>
      <c r="V47" s="42">
        <f t="shared" si="21"/>
        <v>103.0440022593192</v>
      </c>
      <c r="W47" s="42">
        <f t="shared" si="21"/>
        <v>109.63575039408265</v>
      </c>
    </row>
    <row r="48" spans="1:23" x14ac:dyDescent="0.3">
      <c r="A48" s="43" t="s">
        <v>170</v>
      </c>
      <c r="B48" s="42">
        <v>0.54</v>
      </c>
      <c r="C48" s="42">
        <v>0.54</v>
      </c>
      <c r="D48" s="42">
        <v>0.54</v>
      </c>
      <c r="E48" s="42">
        <v>0.54</v>
      </c>
      <c r="F48" s="42">
        <v>0.54</v>
      </c>
      <c r="G48" s="42">
        <v>0.54</v>
      </c>
      <c r="I48" s="43" t="s">
        <v>170</v>
      </c>
      <c r="J48" s="42">
        <f>Debt_interest_adjustments!B4/1000</f>
        <v>0</v>
      </c>
      <c r="K48" s="42">
        <f>Debt_interest_adjustments!C4/1000</f>
        <v>0</v>
      </c>
      <c r="L48" s="42">
        <f>Debt_interest_adjustments!D4/1000</f>
        <v>0</v>
      </c>
      <c r="M48" s="42">
        <f>Debt_interest_adjustments!E4/1000</f>
        <v>0</v>
      </c>
      <c r="N48" s="42">
        <f>Debt_interest_adjustments!F4/1000</f>
        <v>0</v>
      </c>
      <c r="O48" s="42">
        <f>Debt_interest_adjustments!G4/1000</f>
        <v>0</v>
      </c>
      <c r="Q48" s="43" t="s">
        <v>170</v>
      </c>
      <c r="R48" s="42">
        <f t="shared" si="17"/>
        <v>0.54</v>
      </c>
      <c r="S48" s="42">
        <f t="shared" si="18"/>
        <v>0.54</v>
      </c>
      <c r="T48" s="42">
        <f t="shared" si="19"/>
        <v>0.54</v>
      </c>
      <c r="U48" s="42">
        <f t="shared" si="20"/>
        <v>0.54</v>
      </c>
      <c r="V48" s="42">
        <f t="shared" si="21"/>
        <v>0.54</v>
      </c>
      <c r="W48" s="42">
        <f t="shared" si="21"/>
        <v>0.54</v>
      </c>
    </row>
    <row r="49" spans="1:23" x14ac:dyDescent="0.3">
      <c r="J49" s="42"/>
      <c r="K49" s="42"/>
      <c r="L49" s="42"/>
      <c r="M49" s="42"/>
      <c r="N49" s="42"/>
      <c r="O49" s="42"/>
    </row>
    <row r="50" spans="1:23" x14ac:dyDescent="0.3">
      <c r="A50" s="34" t="s">
        <v>164</v>
      </c>
      <c r="B50" s="41">
        <v>1082.9076392436386</v>
      </c>
      <c r="C50" s="41">
        <v>1090.389474065488</v>
      </c>
      <c r="D50" s="41">
        <v>1119.5973040576837</v>
      </c>
      <c r="E50" s="41">
        <v>1158.0102879065662</v>
      </c>
      <c r="F50" s="41">
        <v>1191.3158131881514</v>
      </c>
      <c r="G50" s="41">
        <v>1231.1145697521531</v>
      </c>
      <c r="I50" s="34" t="s">
        <v>164</v>
      </c>
      <c r="J50" s="42">
        <f>J31+J32+J35+J36+J39+J40+J44+J47+J48+J41+J42</f>
        <v>0</v>
      </c>
      <c r="K50" s="42">
        <f t="shared" ref="K50:N50" si="31">K31+K32+K35+K36+K39+K40+K44+K47+K48+K41+K42</f>
        <v>6.3168197598986069E-15</v>
      </c>
      <c r="L50" s="42">
        <f t="shared" si="31"/>
        <v>1.2714821406904101E-14</v>
      </c>
      <c r="M50" s="42">
        <f t="shared" si="31"/>
        <v>6.6319466359762531E-15</v>
      </c>
      <c r="N50" s="42">
        <f t="shared" si="31"/>
        <v>8.9666300057271202E-17</v>
      </c>
      <c r="O50" s="42">
        <f t="shared" ref="O50" si="32">O31+O32+O35+O36+O39+O40+O44+O47+O48+O41+O42</f>
        <v>0</v>
      </c>
      <c r="Q50" s="34" t="s">
        <v>164</v>
      </c>
      <c r="R50" s="41">
        <f t="shared" ref="R50:W53" si="33">B50+J50</f>
        <v>1082.9076392436386</v>
      </c>
      <c r="S50" s="41">
        <f t="shared" si="33"/>
        <v>1090.389474065488</v>
      </c>
      <c r="T50" s="41">
        <f t="shared" si="33"/>
        <v>1119.5973040576837</v>
      </c>
      <c r="U50" s="41">
        <f t="shared" si="33"/>
        <v>1158.0102879065662</v>
      </c>
      <c r="V50" s="41">
        <f t="shared" si="33"/>
        <v>1191.3158131881514</v>
      </c>
      <c r="W50" s="41">
        <f t="shared" si="33"/>
        <v>1231.1145697521531</v>
      </c>
    </row>
    <row r="51" spans="1:23" x14ac:dyDescent="0.3">
      <c r="A51" s="34" t="s">
        <v>165</v>
      </c>
      <c r="B51" s="42">
        <v>133.36626572591706</v>
      </c>
      <c r="C51" s="42">
        <v>135.95873190776658</v>
      </c>
      <c r="D51" s="42">
        <v>132.05987040374214</v>
      </c>
      <c r="E51" s="42">
        <v>132.24275504658348</v>
      </c>
      <c r="F51" s="42">
        <v>131.74588373804363</v>
      </c>
      <c r="G51" s="42">
        <v>130.56120026794463</v>
      </c>
      <c r="I51" s="34" t="s">
        <v>165</v>
      </c>
      <c r="J51" s="42">
        <f t="shared" ref="J51:O51" si="34">J33+J34+J37+J38+J43+J45</f>
        <v>0</v>
      </c>
      <c r="K51" s="42">
        <f t="shared" si="34"/>
        <v>0</v>
      </c>
      <c r="L51" s="42">
        <f t="shared" si="34"/>
        <v>0</v>
      </c>
      <c r="M51" s="42">
        <f t="shared" si="34"/>
        <v>0</v>
      </c>
      <c r="N51" s="42">
        <f t="shared" si="34"/>
        <v>0</v>
      </c>
      <c r="O51" s="42">
        <f t="shared" si="34"/>
        <v>0</v>
      </c>
      <c r="Q51" s="34" t="s">
        <v>165</v>
      </c>
      <c r="R51" s="42">
        <f t="shared" si="33"/>
        <v>133.36626572591706</v>
      </c>
      <c r="S51" s="42">
        <f t="shared" si="33"/>
        <v>135.95873190776658</v>
      </c>
      <c r="T51" s="42">
        <f t="shared" si="33"/>
        <v>132.05987040374214</v>
      </c>
      <c r="U51" s="42">
        <f t="shared" si="33"/>
        <v>132.24275504658348</v>
      </c>
      <c r="V51" s="42">
        <f t="shared" si="33"/>
        <v>131.74588373804363</v>
      </c>
      <c r="W51" s="42">
        <f t="shared" si="33"/>
        <v>130.56120026794463</v>
      </c>
    </row>
    <row r="52" spans="1:23" x14ac:dyDescent="0.3">
      <c r="A52" s="34" t="s">
        <v>166</v>
      </c>
      <c r="B52" s="42">
        <v>-66.227454941234683</v>
      </c>
      <c r="C52" s="42">
        <v>-69.392239062445654</v>
      </c>
      <c r="D52" s="42">
        <v>-71.109613612284932</v>
      </c>
      <c r="E52" s="42">
        <v>-73.128370730767855</v>
      </c>
      <c r="F52" s="42">
        <v>-75.41256491846444</v>
      </c>
      <c r="G52" s="42">
        <v>-77.502920353546827</v>
      </c>
      <c r="I52" s="34" t="s">
        <v>166</v>
      </c>
      <c r="J52" s="42">
        <v>0</v>
      </c>
      <c r="K52" s="42">
        <v>0</v>
      </c>
      <c r="L52" s="42">
        <v>0</v>
      </c>
      <c r="M52" s="42">
        <v>0</v>
      </c>
      <c r="N52" s="42">
        <v>0</v>
      </c>
      <c r="O52" s="42">
        <v>0</v>
      </c>
      <c r="Q52" s="34" t="s">
        <v>166</v>
      </c>
      <c r="R52" s="42">
        <f t="shared" si="33"/>
        <v>-66.227454941234683</v>
      </c>
      <c r="S52" s="42">
        <f t="shared" si="33"/>
        <v>-69.392239062445654</v>
      </c>
      <c r="T52" s="42">
        <f t="shared" si="33"/>
        <v>-71.109613612284932</v>
      </c>
      <c r="U52" s="42">
        <f t="shared" si="33"/>
        <v>-73.128370730767855</v>
      </c>
      <c r="V52" s="42">
        <f t="shared" si="33"/>
        <v>-75.41256491846444</v>
      </c>
      <c r="W52" s="42">
        <f t="shared" si="33"/>
        <v>-77.502920353546827</v>
      </c>
    </row>
    <row r="53" spans="1:23" x14ac:dyDescent="0.3">
      <c r="A53" s="34" t="s">
        <v>167</v>
      </c>
      <c r="B53" s="42">
        <f>B51+B52</f>
        <v>67.138810784682377</v>
      </c>
      <c r="C53" s="42">
        <f t="shared" ref="C53:G53" si="35">C51+C52</f>
        <v>66.566492845320923</v>
      </c>
      <c r="D53" s="42">
        <f t="shared" si="35"/>
        <v>60.950256791457207</v>
      </c>
      <c r="E53" s="42">
        <f t="shared" si="35"/>
        <v>59.114384315815627</v>
      </c>
      <c r="F53" s="42">
        <f t="shared" si="35"/>
        <v>56.333318819579191</v>
      </c>
      <c r="G53" s="42">
        <f t="shared" si="35"/>
        <v>53.058279914397801</v>
      </c>
      <c r="I53" s="34" t="s">
        <v>167</v>
      </c>
      <c r="J53" s="42">
        <f t="shared" ref="J53:O53" si="36">J51+J52</f>
        <v>0</v>
      </c>
      <c r="K53" s="42">
        <f t="shared" si="36"/>
        <v>0</v>
      </c>
      <c r="L53" s="42">
        <f t="shared" si="36"/>
        <v>0</v>
      </c>
      <c r="M53" s="42">
        <f t="shared" si="36"/>
        <v>0</v>
      </c>
      <c r="N53" s="42">
        <f t="shared" si="36"/>
        <v>0</v>
      </c>
      <c r="O53" s="42">
        <f t="shared" si="36"/>
        <v>0</v>
      </c>
      <c r="Q53" s="34" t="s">
        <v>167</v>
      </c>
      <c r="R53" s="42">
        <f t="shared" si="33"/>
        <v>67.138810784682377</v>
      </c>
      <c r="S53" s="42">
        <f t="shared" si="33"/>
        <v>66.566492845320923</v>
      </c>
      <c r="T53" s="42">
        <f t="shared" si="33"/>
        <v>60.950256791457207</v>
      </c>
      <c r="U53" s="42">
        <f t="shared" si="33"/>
        <v>59.114384315815627</v>
      </c>
      <c r="V53" s="42">
        <f t="shared" si="33"/>
        <v>56.333318819579191</v>
      </c>
      <c r="W53" s="42">
        <f t="shared" si="33"/>
        <v>53.058279914397801</v>
      </c>
    </row>
  </sheetData>
  <phoneticPr fontId="26" type="noConversion"/>
  <hyperlinks>
    <hyperlink ref="A1" location="Notes!A1" display="Back to contents" xr:uid="{260AEE82-D6EB-423F-AB66-60C98C136D66}"/>
  </hyperlinks>
  <pageMargins left="0.7" right="0.7" top="0.75" bottom="0.75" header="0.3" footer="0.3"/>
  <pageSetup paperSize="9" orientation="portrait" r:id="rId1"/>
  <ignoredErrors>
    <ignoredError sqref="J27:O2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AA2B9-48F5-45C4-967E-DF06D6BF6183}">
  <dimension ref="A1:X30"/>
  <sheetViews>
    <sheetView showGridLines="0" zoomScaleNormal="100" workbookViewId="0">
      <pane xSplit="1" ySplit="2" topLeftCell="B3" activePane="bottomRight" state="frozen"/>
      <selection pane="topRight"/>
      <selection pane="bottomLeft"/>
      <selection pane="bottomRight"/>
    </sheetView>
  </sheetViews>
  <sheetFormatPr defaultColWidth="8.81640625" defaultRowHeight="12" x14ac:dyDescent="0.3"/>
  <cols>
    <col min="1" max="1" width="43.1796875" style="34" bestFit="1" customWidth="1"/>
    <col min="2" max="8" width="8.81640625" style="34"/>
    <col min="9" max="9" width="36.1796875" style="34" hidden="1" customWidth="1"/>
    <col min="10" max="16" width="8.81640625" style="34"/>
    <col min="17" max="17" width="36.1796875" style="34" hidden="1" customWidth="1"/>
    <col min="18" max="23" width="8.81640625" style="34"/>
    <col min="24" max="24" width="43.1796875" style="47" bestFit="1" customWidth="1"/>
    <col min="25" max="16384" width="8.81640625" style="34"/>
  </cols>
  <sheetData>
    <row r="1" spans="1:24" x14ac:dyDescent="0.3">
      <c r="A1" s="1" t="s">
        <v>205</v>
      </c>
      <c r="B1" s="31" t="s">
        <v>148</v>
      </c>
      <c r="C1" s="31"/>
      <c r="D1" s="31"/>
      <c r="E1" s="31"/>
      <c r="F1" s="31"/>
      <c r="G1" s="31"/>
      <c r="I1" s="31"/>
      <c r="J1" s="31" t="s">
        <v>153</v>
      </c>
      <c r="K1" s="31"/>
      <c r="L1" s="31"/>
      <c r="M1" s="31"/>
      <c r="N1" s="31"/>
      <c r="O1" s="31"/>
      <c r="Q1" s="31" t="s">
        <v>84</v>
      </c>
      <c r="R1" s="31" t="s">
        <v>105</v>
      </c>
      <c r="S1" s="31"/>
      <c r="T1" s="31"/>
      <c r="U1" s="31"/>
      <c r="V1" s="31"/>
      <c r="W1" s="31"/>
    </row>
    <row r="2" spans="1:24" x14ac:dyDescent="0.3">
      <c r="A2" s="31"/>
      <c r="B2" s="31" t="s">
        <v>3</v>
      </c>
      <c r="C2" s="31" t="s">
        <v>4</v>
      </c>
      <c r="D2" s="31" t="s">
        <v>5</v>
      </c>
      <c r="E2" s="31" t="s">
        <v>6</v>
      </c>
      <c r="F2" s="31" t="s">
        <v>7</v>
      </c>
      <c r="G2" s="31" t="s">
        <v>288</v>
      </c>
      <c r="I2" s="31" t="s">
        <v>153</v>
      </c>
      <c r="J2" s="31" t="s">
        <v>3</v>
      </c>
      <c r="K2" s="31" t="s">
        <v>4</v>
      </c>
      <c r="L2" s="31" t="s">
        <v>5</v>
      </c>
      <c r="M2" s="31" t="s">
        <v>6</v>
      </c>
      <c r="N2" s="31" t="s">
        <v>7</v>
      </c>
      <c r="O2" s="31" t="s">
        <v>288</v>
      </c>
      <c r="Q2" s="31" t="s">
        <v>105</v>
      </c>
      <c r="R2" s="31" t="s">
        <v>3</v>
      </c>
      <c r="S2" s="31" t="s">
        <v>4</v>
      </c>
      <c r="T2" s="31" t="s">
        <v>5</v>
      </c>
      <c r="U2" s="31" t="s">
        <v>6</v>
      </c>
      <c r="V2" s="31" t="s">
        <v>7</v>
      </c>
      <c r="W2" s="31" t="s">
        <v>288</v>
      </c>
    </row>
    <row r="3" spans="1:24" x14ac:dyDescent="0.3">
      <c r="A3" s="34" t="s">
        <v>183</v>
      </c>
      <c r="B3" s="41">
        <f>Receipts_and_spending!B3</f>
        <v>1102.1889797053825</v>
      </c>
      <c r="C3" s="41">
        <f>Receipts_and_spending!C3</f>
        <v>1139.1216243472645</v>
      </c>
      <c r="D3" s="41">
        <f>Receipts_and_spending!D3</f>
        <v>1174.1748592520482</v>
      </c>
      <c r="E3" s="41">
        <f>Receipts_and_spending!E3</f>
        <v>1221.5924018603021</v>
      </c>
      <c r="F3" s="41">
        <f>Receipts_and_spending!F3</f>
        <v>1272.4995452577255</v>
      </c>
      <c r="G3" s="41">
        <f>Receipts_and_spending!G3</f>
        <v>1322.2410101070552</v>
      </c>
      <c r="I3" s="34" t="s">
        <v>183</v>
      </c>
      <c r="J3" s="42">
        <f t="shared" ref="J3:O4" si="0">R3-B3</f>
        <v>0</v>
      </c>
      <c r="K3" s="42">
        <f t="shared" si="0"/>
        <v>0</v>
      </c>
      <c r="L3" s="42">
        <f t="shared" si="0"/>
        <v>0</v>
      </c>
      <c r="M3" s="42">
        <f t="shared" si="0"/>
        <v>0</v>
      </c>
      <c r="N3" s="42">
        <f t="shared" si="0"/>
        <v>0</v>
      </c>
      <c r="O3" s="42">
        <f t="shared" si="0"/>
        <v>0</v>
      </c>
      <c r="Q3" s="34" t="s">
        <v>183</v>
      </c>
      <c r="R3" s="41">
        <f>Receipts_and_spending!R3</f>
        <v>1102.1889797053825</v>
      </c>
      <c r="S3" s="41">
        <f>Receipts_and_spending!S3</f>
        <v>1139.1216243472645</v>
      </c>
      <c r="T3" s="41">
        <f>Receipts_and_spending!T3</f>
        <v>1174.1748592520482</v>
      </c>
      <c r="U3" s="41">
        <f>Receipts_and_spending!U3</f>
        <v>1221.5924018603021</v>
      </c>
      <c r="V3" s="41">
        <f>Receipts_and_spending!V3</f>
        <v>1272.4995452577255</v>
      </c>
      <c r="W3" s="41">
        <f>Receipts_and_spending!W3</f>
        <v>1322.2410101070552</v>
      </c>
      <c r="X3" s="47" t="str">
        <f>A3</f>
        <v>Public sector current receipts (£ billion)</v>
      </c>
    </row>
    <row r="4" spans="1:24" x14ac:dyDescent="0.3">
      <c r="A4" s="34" t="s">
        <v>184</v>
      </c>
      <c r="B4" s="42">
        <f t="shared" ref="B4:G4" si="1">B3/B$24*100</f>
        <v>40.351128520702837</v>
      </c>
      <c r="C4" s="42">
        <f t="shared" si="1"/>
        <v>40.893017256342048</v>
      </c>
      <c r="D4" s="42">
        <f t="shared" si="1"/>
        <v>40.839990083024489</v>
      </c>
      <c r="E4" s="42">
        <f t="shared" si="1"/>
        <v>40.926670665910116</v>
      </c>
      <c r="F4" s="42">
        <f t="shared" si="1"/>
        <v>41.121457115861084</v>
      </c>
      <c r="G4" s="42">
        <f t="shared" si="1"/>
        <v>41.223728273165101</v>
      </c>
      <c r="I4" s="34" t="s">
        <v>184</v>
      </c>
      <c r="J4" s="42">
        <f t="shared" si="0"/>
        <v>0</v>
      </c>
      <c r="K4" s="42">
        <f t="shared" si="0"/>
        <v>0</v>
      </c>
      <c r="L4" s="42">
        <f t="shared" si="0"/>
        <v>0</v>
      </c>
      <c r="M4" s="42">
        <f t="shared" si="0"/>
        <v>0</v>
      </c>
      <c r="N4" s="42">
        <f t="shared" si="0"/>
        <v>0</v>
      </c>
      <c r="O4" s="42">
        <f t="shared" si="0"/>
        <v>0</v>
      </c>
      <c r="Q4" s="34" t="s">
        <v>184</v>
      </c>
      <c r="R4" s="42">
        <f t="shared" ref="R4:W4" si="2">R3/R$24*100</f>
        <v>40.351128520702837</v>
      </c>
      <c r="S4" s="42">
        <f t="shared" si="2"/>
        <v>40.893017256342048</v>
      </c>
      <c r="T4" s="42">
        <f t="shared" si="2"/>
        <v>40.839990083024489</v>
      </c>
      <c r="U4" s="42">
        <f t="shared" si="2"/>
        <v>40.926670665910116</v>
      </c>
      <c r="V4" s="42">
        <f t="shared" si="2"/>
        <v>41.121457115861084</v>
      </c>
      <c r="W4" s="42">
        <f t="shared" si="2"/>
        <v>41.223728273165101</v>
      </c>
      <c r="X4" s="47" t="str">
        <f>A4</f>
        <v>Public sector current receipts (per cent of GDP)</v>
      </c>
    </row>
    <row r="5" spans="1:24" x14ac:dyDescent="0.3">
      <c r="B5" s="42"/>
      <c r="C5" s="42"/>
      <c r="D5" s="42"/>
      <c r="E5" s="42"/>
      <c r="F5" s="42"/>
      <c r="G5" s="42"/>
      <c r="J5" s="42"/>
      <c r="K5" s="42"/>
      <c r="L5" s="42"/>
      <c r="M5" s="42"/>
      <c r="N5" s="42"/>
      <c r="O5" s="42"/>
      <c r="R5" s="42"/>
      <c r="S5" s="42"/>
      <c r="T5" s="42"/>
      <c r="U5" s="42"/>
      <c r="V5" s="42"/>
      <c r="W5" s="42"/>
    </row>
    <row r="6" spans="1:24" x14ac:dyDescent="0.3">
      <c r="A6" s="34" t="s">
        <v>185</v>
      </c>
      <c r="B6" s="41">
        <f>Receipts_and_spending!B30</f>
        <v>1216.2739049695556</v>
      </c>
      <c r="C6" s="41">
        <f>Receipts_and_spending!C30</f>
        <v>1226.3482059732546</v>
      </c>
      <c r="D6" s="41">
        <f>Receipts_and_spending!D30</f>
        <v>1251.6571744614257</v>
      </c>
      <c r="E6" s="41">
        <f>Receipts_and_spending!E30</f>
        <v>1290.2530429531496</v>
      </c>
      <c r="F6" s="41">
        <f>Receipts_and_spending!F30</f>
        <v>1323.0616969261951</v>
      </c>
      <c r="G6" s="41">
        <f>Receipts_and_spending!G30</f>
        <v>1361.6757700200978</v>
      </c>
      <c r="I6" s="34" t="s">
        <v>185</v>
      </c>
      <c r="J6" s="42">
        <f t="shared" ref="J6:O7" si="3">R6-B6</f>
        <v>0</v>
      </c>
      <c r="K6" s="42">
        <f t="shared" si="3"/>
        <v>0</v>
      </c>
      <c r="L6" s="42">
        <f t="shared" si="3"/>
        <v>0</v>
      </c>
      <c r="M6" s="42">
        <f t="shared" si="3"/>
        <v>0</v>
      </c>
      <c r="N6" s="42">
        <f t="shared" si="3"/>
        <v>0</v>
      </c>
      <c r="O6" s="42">
        <f t="shared" si="3"/>
        <v>0</v>
      </c>
      <c r="Q6" s="34" t="s">
        <v>185</v>
      </c>
      <c r="R6" s="41">
        <f>Receipts_and_spending!R30</f>
        <v>1216.2739049695556</v>
      </c>
      <c r="S6" s="41">
        <f>Receipts_and_spending!S30</f>
        <v>1226.3482059732546</v>
      </c>
      <c r="T6" s="41">
        <f>Receipts_and_spending!T30</f>
        <v>1251.6571744614257</v>
      </c>
      <c r="U6" s="41">
        <f>Receipts_and_spending!U30</f>
        <v>1290.2530429531496</v>
      </c>
      <c r="V6" s="41">
        <f>Receipts_and_spending!V30</f>
        <v>1323.0616969261951</v>
      </c>
      <c r="W6" s="41">
        <f>Receipts_and_spending!W30</f>
        <v>1361.6757700200978</v>
      </c>
      <c r="X6" s="47" t="str">
        <f>A6</f>
        <v>Total managed expenditure (£ billion)</v>
      </c>
    </row>
    <row r="7" spans="1:24" x14ac:dyDescent="0.3">
      <c r="A7" s="34" t="s">
        <v>186</v>
      </c>
      <c r="B7" s="42">
        <f t="shared" ref="B7:G7" si="4">B6/B$24*100</f>
        <v>44.5277765968249</v>
      </c>
      <c r="C7" s="42">
        <f t="shared" si="4"/>
        <v>44.024340577227356</v>
      </c>
      <c r="D7" s="42">
        <f t="shared" si="4"/>
        <v>43.534969420920092</v>
      </c>
      <c r="E7" s="42">
        <f t="shared" si="4"/>
        <v>43.226989038419582</v>
      </c>
      <c r="F7" s="42">
        <f t="shared" si="4"/>
        <v>42.755398251061663</v>
      </c>
      <c r="G7" s="42">
        <f t="shared" si="4"/>
        <v>42.453192353273423</v>
      </c>
      <c r="I7" s="34" t="s">
        <v>186</v>
      </c>
      <c r="J7" s="42">
        <f t="shared" si="3"/>
        <v>0</v>
      </c>
      <c r="K7" s="42">
        <f t="shared" si="3"/>
        <v>0</v>
      </c>
      <c r="L7" s="42">
        <f t="shared" si="3"/>
        <v>0</v>
      </c>
      <c r="M7" s="42">
        <f t="shared" si="3"/>
        <v>0</v>
      </c>
      <c r="N7" s="42">
        <f t="shared" si="3"/>
        <v>0</v>
      </c>
      <c r="O7" s="42">
        <f t="shared" si="3"/>
        <v>0</v>
      </c>
      <c r="Q7" s="34" t="s">
        <v>186</v>
      </c>
      <c r="R7" s="42">
        <f t="shared" ref="R7:W7" si="5">R6/R$24*100</f>
        <v>44.5277765968249</v>
      </c>
      <c r="S7" s="42">
        <f t="shared" si="5"/>
        <v>44.024340577227356</v>
      </c>
      <c r="T7" s="42">
        <f t="shared" si="5"/>
        <v>43.534969420920092</v>
      </c>
      <c r="U7" s="42">
        <f t="shared" si="5"/>
        <v>43.226989038419582</v>
      </c>
      <c r="V7" s="42">
        <f t="shared" si="5"/>
        <v>42.755398251061663</v>
      </c>
      <c r="W7" s="42">
        <f t="shared" si="5"/>
        <v>42.453192353273423</v>
      </c>
      <c r="X7" s="47" t="str">
        <f>A7</f>
        <v>Total managed expenditure (per cent of GDP)</v>
      </c>
    </row>
    <row r="8" spans="1:24" x14ac:dyDescent="0.3">
      <c r="B8" s="42"/>
      <c r="C8" s="42"/>
      <c r="D8" s="42"/>
      <c r="E8" s="42"/>
      <c r="F8" s="42"/>
      <c r="G8" s="42"/>
      <c r="J8" s="42"/>
      <c r="K8" s="42"/>
      <c r="L8" s="42"/>
      <c r="M8" s="42"/>
      <c r="N8" s="42"/>
      <c r="O8" s="42"/>
      <c r="R8" s="42"/>
      <c r="S8" s="42"/>
      <c r="T8" s="42"/>
      <c r="U8" s="42"/>
      <c r="V8" s="42"/>
      <c r="W8" s="42"/>
    </row>
    <row r="9" spans="1:24" x14ac:dyDescent="0.3">
      <c r="A9" s="34" t="s">
        <v>171</v>
      </c>
      <c r="B9" s="42">
        <f>Receipts_and_spending!B30-Receipts_and_spending!B3</f>
        <v>114.08492526417308</v>
      </c>
      <c r="C9" s="42">
        <f>Receipts_and_spending!C30-Receipts_and_spending!C3</f>
        <v>87.226581625990093</v>
      </c>
      <c r="D9" s="42">
        <f>Receipts_and_spending!D30-Receipts_and_spending!D3</f>
        <v>77.482315209377475</v>
      </c>
      <c r="E9" s="42">
        <f>Receipts_and_spending!E30-Receipts_and_spending!E3</f>
        <v>68.660641092847527</v>
      </c>
      <c r="F9" s="42">
        <f>Receipts_and_spending!F30-Receipts_and_spending!F3</f>
        <v>50.562151668469596</v>
      </c>
      <c r="G9" s="42">
        <f>Receipts_and_spending!G30-Receipts_and_spending!G3</f>
        <v>39.434759913042626</v>
      </c>
      <c r="I9" s="34" t="s">
        <v>171</v>
      </c>
      <c r="J9" s="42">
        <f t="shared" ref="J9:O10" si="6">R9-B9</f>
        <v>0</v>
      </c>
      <c r="K9" s="42">
        <f t="shared" si="6"/>
        <v>0</v>
      </c>
      <c r="L9" s="42">
        <f t="shared" si="6"/>
        <v>0</v>
      </c>
      <c r="M9" s="42">
        <f t="shared" si="6"/>
        <v>0</v>
      </c>
      <c r="N9" s="42">
        <f t="shared" si="6"/>
        <v>0</v>
      </c>
      <c r="O9" s="42">
        <f t="shared" si="6"/>
        <v>0</v>
      </c>
      <c r="Q9" s="34" t="s">
        <v>171</v>
      </c>
      <c r="R9" s="42">
        <f>Receipts_and_spending!R30-Receipts_and_spending!R3</f>
        <v>114.08492526417308</v>
      </c>
      <c r="S9" s="42">
        <f>Receipts_and_spending!S30-Receipts_and_spending!S3</f>
        <v>87.226581625990093</v>
      </c>
      <c r="T9" s="42">
        <f>Receipts_and_spending!T30-Receipts_and_spending!T3</f>
        <v>77.482315209377475</v>
      </c>
      <c r="U9" s="42">
        <f>Receipts_and_spending!U30-Receipts_and_spending!U3</f>
        <v>68.660641092847527</v>
      </c>
      <c r="V9" s="42">
        <f>Receipts_and_spending!V30-Receipts_and_spending!V3</f>
        <v>50.562151668469596</v>
      </c>
      <c r="W9" s="42">
        <f>Receipts_and_spending!W30-Receipts_and_spending!W3</f>
        <v>39.434759913042626</v>
      </c>
      <c r="X9" s="47" t="str">
        <f>A9</f>
        <v>Public sector net borrowing (£ billion)</v>
      </c>
    </row>
    <row r="10" spans="1:24" x14ac:dyDescent="0.3">
      <c r="A10" s="34" t="s">
        <v>172</v>
      </c>
      <c r="B10" s="42">
        <f t="shared" ref="B10:G10" si="7">B9/B$24*100</f>
        <v>4.1766480761220635</v>
      </c>
      <c r="C10" s="42">
        <f t="shared" si="7"/>
        <v>3.1313233208853064</v>
      </c>
      <c r="D10" s="42">
        <f t="shared" si="7"/>
        <v>2.6949793378956075</v>
      </c>
      <c r="E10" s="42">
        <f t="shared" si="7"/>
        <v>2.3003183725094707</v>
      </c>
      <c r="F10" s="42">
        <f t="shared" si="7"/>
        <v>1.6339411352005853</v>
      </c>
      <c r="G10" s="42">
        <f t="shared" si="7"/>
        <v>1.229464080108325</v>
      </c>
      <c r="I10" s="34" t="s">
        <v>172</v>
      </c>
      <c r="J10" s="42">
        <f t="shared" si="6"/>
        <v>0</v>
      </c>
      <c r="K10" s="42">
        <f t="shared" si="6"/>
        <v>0</v>
      </c>
      <c r="L10" s="42">
        <f t="shared" si="6"/>
        <v>0</v>
      </c>
      <c r="M10" s="42">
        <f t="shared" si="6"/>
        <v>0</v>
      </c>
      <c r="N10" s="42">
        <f t="shared" si="6"/>
        <v>0</v>
      </c>
      <c r="O10" s="42">
        <f t="shared" si="6"/>
        <v>0</v>
      </c>
      <c r="Q10" s="34" t="s">
        <v>172</v>
      </c>
      <c r="R10" s="42">
        <f t="shared" ref="R10:W10" si="8">R9/R$24*100</f>
        <v>4.1766480761220635</v>
      </c>
      <c r="S10" s="42">
        <f t="shared" si="8"/>
        <v>3.1313233208853064</v>
      </c>
      <c r="T10" s="42">
        <f t="shared" si="8"/>
        <v>2.6949793378956075</v>
      </c>
      <c r="U10" s="42">
        <f t="shared" si="8"/>
        <v>2.3003183725094707</v>
      </c>
      <c r="V10" s="42">
        <f t="shared" si="8"/>
        <v>1.6339411352005853</v>
      </c>
      <c r="W10" s="42">
        <f t="shared" si="8"/>
        <v>1.229464080108325</v>
      </c>
      <c r="X10" s="47" t="str">
        <f>A10</f>
        <v>Public sector net borrowing (per cent of GDP)</v>
      </c>
    </row>
    <row r="11" spans="1:24" x14ac:dyDescent="0.3">
      <c r="J11" s="42"/>
      <c r="K11" s="42"/>
      <c r="L11" s="42"/>
      <c r="M11" s="42"/>
      <c r="N11" s="42"/>
      <c r="O11" s="42"/>
    </row>
    <row r="12" spans="1:24" x14ac:dyDescent="0.3">
      <c r="A12" s="34" t="s">
        <v>175</v>
      </c>
      <c r="B12" s="42">
        <f>Receipts_and_spending!B46-Receipts_and_spending!B27</f>
        <v>49.8950132719051</v>
      </c>
      <c r="C12" s="42">
        <f>Receipts_and_spending!C46-Receipts_and_spending!C27</f>
        <v>41.507694365410089</v>
      </c>
      <c r="D12" s="42">
        <f>Receipts_and_spending!D46-Receipts_and_spending!D27</f>
        <v>26.465560555168167</v>
      </c>
      <c r="E12" s="42">
        <f>Receipts_and_spending!E46-Receipts_and_spending!E27</f>
        <v>9.6931276477446318</v>
      </c>
      <c r="F12" s="42">
        <f>Receipts_and_spending!F46-Receipts_and_spending!F27</f>
        <v>-12.660899288193605</v>
      </c>
      <c r="G12" s="42">
        <f>Receipts_and_spending!G46-Receipts_and_spending!G27</f>
        <v>-28.355596219171275</v>
      </c>
      <c r="I12" s="34" t="s">
        <v>175</v>
      </c>
      <c r="J12" s="42">
        <f>ROUND(Receipts_and_spending!J46-Receipts_and_spending!J27,7)</f>
        <v>0</v>
      </c>
      <c r="K12" s="42">
        <f>ROUND(Receipts_and_spending!K46-Receipts_and_spending!K27,7)</f>
        <v>0</v>
      </c>
      <c r="L12" s="42">
        <f>ROUND(Receipts_and_spending!L46-Receipts_and_spending!L27,7)</f>
        <v>0</v>
      </c>
      <c r="M12" s="42">
        <f>ROUND(Receipts_and_spending!M46-Receipts_and_spending!M27,7)</f>
        <v>0</v>
      </c>
      <c r="N12" s="42">
        <f>ROUND(Receipts_and_spending!N46-Receipts_and_spending!N27,7)</f>
        <v>0</v>
      </c>
      <c r="O12" s="42">
        <f>ROUND(Receipts_and_spending!O46-Receipts_and_spending!O27,7)</f>
        <v>0</v>
      </c>
      <c r="Q12" s="34" t="s">
        <v>175</v>
      </c>
      <c r="R12" s="42">
        <f>Receipts_and_spending!R46-Receipts_and_spending!R27</f>
        <v>49.8950132719051</v>
      </c>
      <c r="S12" s="42">
        <f>Receipts_and_spending!S46-Receipts_and_spending!S27</f>
        <v>41.507694365410089</v>
      </c>
      <c r="T12" s="42">
        <f>Receipts_and_spending!T46-Receipts_and_spending!T27</f>
        <v>26.465560555168167</v>
      </c>
      <c r="U12" s="42">
        <f>Receipts_and_spending!U46-Receipts_and_spending!U27</f>
        <v>9.6931276477446318</v>
      </c>
      <c r="V12" s="42">
        <f>Receipts_and_spending!V46-Receipts_and_spending!V27</f>
        <v>-12.660899288193605</v>
      </c>
      <c r="W12" s="42">
        <f>Receipts_and_spending!W46-Receipts_and_spending!W27</f>
        <v>-28.355596219171275</v>
      </c>
      <c r="X12" s="47" t="str">
        <f>A12</f>
        <v>Primary deficit (£ billion)</v>
      </c>
    </row>
    <row r="13" spans="1:24" x14ac:dyDescent="0.3">
      <c r="A13" s="34" t="s">
        <v>176</v>
      </c>
      <c r="B13" s="42">
        <f t="shared" ref="B13:G13" si="9">B12/B$24*100</f>
        <v>1.826655982003178</v>
      </c>
      <c r="C13" s="42">
        <f t="shared" si="9"/>
        <v>1.4900734264686708</v>
      </c>
      <c r="D13" s="42">
        <f t="shared" si="9"/>
        <v>0.92052152377309249</v>
      </c>
      <c r="E13" s="42">
        <f t="shared" si="9"/>
        <v>0.32474616112358473</v>
      </c>
      <c r="F13" s="42">
        <f t="shared" si="9"/>
        <v>-0.40914327165613468</v>
      </c>
      <c r="G13" s="42">
        <f t="shared" si="9"/>
        <v>-0.88404714770423165</v>
      </c>
      <c r="I13" s="34" t="s">
        <v>176</v>
      </c>
      <c r="J13" s="42">
        <f t="shared" ref="J13:O13" si="10">R13-B13</f>
        <v>0</v>
      </c>
      <c r="K13" s="42">
        <f t="shared" si="10"/>
        <v>0</v>
      </c>
      <c r="L13" s="42">
        <f t="shared" si="10"/>
        <v>0</v>
      </c>
      <c r="M13" s="42">
        <f t="shared" si="10"/>
        <v>0</v>
      </c>
      <c r="N13" s="42">
        <f t="shared" si="10"/>
        <v>0</v>
      </c>
      <c r="O13" s="42">
        <f t="shared" si="10"/>
        <v>0</v>
      </c>
      <c r="Q13" s="34" t="s">
        <v>176</v>
      </c>
      <c r="R13" s="42">
        <f t="shared" ref="R13:W13" si="11">R12/R$24*100</f>
        <v>1.826655982003178</v>
      </c>
      <c r="S13" s="42">
        <f t="shared" si="11"/>
        <v>1.4900734264686708</v>
      </c>
      <c r="T13" s="42">
        <f t="shared" si="11"/>
        <v>0.92052152377309249</v>
      </c>
      <c r="U13" s="42">
        <f t="shared" si="11"/>
        <v>0.32474616112358473</v>
      </c>
      <c r="V13" s="42">
        <f t="shared" si="11"/>
        <v>-0.40914327165613468</v>
      </c>
      <c r="W13" s="42">
        <f t="shared" si="11"/>
        <v>-0.88404714770423165</v>
      </c>
      <c r="X13" s="47" t="str">
        <f>A13</f>
        <v>Primary deficit (per cent of GDP)</v>
      </c>
    </row>
    <row r="14" spans="1:24" x14ac:dyDescent="0.3">
      <c r="J14" s="42"/>
      <c r="K14" s="42"/>
      <c r="L14" s="42"/>
      <c r="M14" s="42"/>
      <c r="N14" s="42"/>
      <c r="O14" s="42"/>
    </row>
    <row r="15" spans="1:24" x14ac:dyDescent="0.3">
      <c r="A15" s="34" t="s">
        <v>177</v>
      </c>
      <c r="B15" s="42">
        <f t="shared" ref="B15:G15" si="12">B9-B12</f>
        <v>64.18991199226798</v>
      </c>
      <c r="C15" s="42">
        <f t="shared" si="12"/>
        <v>45.718887260580004</v>
      </c>
      <c r="D15" s="42">
        <f t="shared" si="12"/>
        <v>51.016754654209308</v>
      </c>
      <c r="E15" s="42">
        <f t="shared" si="12"/>
        <v>58.967513445102895</v>
      </c>
      <c r="F15" s="42">
        <f t="shared" si="12"/>
        <v>63.223050956663201</v>
      </c>
      <c r="G15" s="42">
        <f t="shared" si="12"/>
        <v>67.790356132213901</v>
      </c>
      <c r="I15" s="34" t="s">
        <v>177</v>
      </c>
      <c r="J15" s="42">
        <f t="shared" ref="J15:O15" si="13">J9-J12</f>
        <v>0</v>
      </c>
      <c r="K15" s="42">
        <f t="shared" si="13"/>
        <v>0</v>
      </c>
      <c r="L15" s="42">
        <f t="shared" si="13"/>
        <v>0</v>
      </c>
      <c r="M15" s="42">
        <f t="shared" si="13"/>
        <v>0</v>
      </c>
      <c r="N15" s="42">
        <f t="shared" si="13"/>
        <v>0</v>
      </c>
      <c r="O15" s="42">
        <f t="shared" si="13"/>
        <v>0</v>
      </c>
      <c r="Q15" s="34" t="s">
        <v>177</v>
      </c>
      <c r="R15" s="42">
        <f t="shared" ref="R15:W15" si="14">R9-R12</f>
        <v>64.18991199226798</v>
      </c>
      <c r="S15" s="42">
        <f t="shared" si="14"/>
        <v>45.718887260580004</v>
      </c>
      <c r="T15" s="42">
        <f t="shared" si="14"/>
        <v>51.016754654209308</v>
      </c>
      <c r="U15" s="42">
        <f t="shared" si="14"/>
        <v>58.967513445102895</v>
      </c>
      <c r="V15" s="42">
        <f t="shared" si="14"/>
        <v>63.223050956663201</v>
      </c>
      <c r="W15" s="42">
        <f t="shared" si="14"/>
        <v>67.790356132213901</v>
      </c>
      <c r="X15" s="47" t="str">
        <f>A15</f>
        <v>Net interest spending (£ billion)</v>
      </c>
    </row>
    <row r="16" spans="1:24" x14ac:dyDescent="0.3">
      <c r="A16" s="34" t="s">
        <v>178</v>
      </c>
      <c r="B16" s="42">
        <f t="shared" ref="B16:G16" si="15">B15/B$24*100</f>
        <v>2.3499920941188854</v>
      </c>
      <c r="C16" s="42">
        <f t="shared" si="15"/>
        <v>1.641249894416636</v>
      </c>
      <c r="D16" s="42">
        <f t="shared" si="15"/>
        <v>1.7744578141225149</v>
      </c>
      <c r="E16" s="42">
        <f t="shared" si="15"/>
        <v>1.975572211385886</v>
      </c>
      <c r="F16" s="42">
        <f t="shared" si="15"/>
        <v>2.0430844068567198</v>
      </c>
      <c r="G16" s="42">
        <f t="shared" si="15"/>
        <v>2.1135112278125567</v>
      </c>
      <c r="I16" s="34" t="s">
        <v>178</v>
      </c>
      <c r="J16" s="42">
        <f t="shared" ref="J16:O16" si="16">R16-B16</f>
        <v>0</v>
      </c>
      <c r="K16" s="42">
        <f t="shared" si="16"/>
        <v>0</v>
      </c>
      <c r="L16" s="42">
        <f t="shared" si="16"/>
        <v>0</v>
      </c>
      <c r="M16" s="42">
        <f t="shared" si="16"/>
        <v>0</v>
      </c>
      <c r="N16" s="42">
        <f t="shared" si="16"/>
        <v>0</v>
      </c>
      <c r="O16" s="42">
        <f t="shared" si="16"/>
        <v>0</v>
      </c>
      <c r="Q16" s="34" t="s">
        <v>178</v>
      </c>
      <c r="R16" s="42">
        <f t="shared" ref="R16:W16" si="17">R15/R$24*100</f>
        <v>2.3499920941188854</v>
      </c>
      <c r="S16" s="42">
        <f t="shared" si="17"/>
        <v>1.641249894416636</v>
      </c>
      <c r="T16" s="42">
        <f t="shared" si="17"/>
        <v>1.7744578141225149</v>
      </c>
      <c r="U16" s="42">
        <f t="shared" si="17"/>
        <v>1.975572211385886</v>
      </c>
      <c r="V16" s="42">
        <f t="shared" si="17"/>
        <v>2.0430844068567198</v>
      </c>
      <c r="W16" s="42">
        <f t="shared" si="17"/>
        <v>2.1135112278125567</v>
      </c>
      <c r="X16" s="47" t="str">
        <f>A16</f>
        <v>Net interest spending (per cent of GDP)</v>
      </c>
    </row>
    <row r="17" spans="1:24" x14ac:dyDescent="0.3">
      <c r="J17" s="42"/>
      <c r="K17" s="42"/>
      <c r="L17" s="42"/>
      <c r="M17" s="42"/>
      <c r="N17" s="42"/>
      <c r="O17" s="42"/>
    </row>
    <row r="18" spans="1:24" x14ac:dyDescent="0.3">
      <c r="A18" s="34" t="s">
        <v>179</v>
      </c>
      <c r="B18" s="41">
        <v>2690.6644698984951</v>
      </c>
      <c r="C18" s="41">
        <v>2792.9194986177613</v>
      </c>
      <c r="D18" s="41">
        <v>2820.0408646675005</v>
      </c>
      <c r="E18" s="41">
        <v>2902.79300663595</v>
      </c>
      <c r="F18" s="41">
        <v>2994.9713058657076</v>
      </c>
      <c r="G18" s="41">
        <v>3078.1481786177865</v>
      </c>
      <c r="I18" s="34" t="s">
        <v>179</v>
      </c>
      <c r="J18" s="42">
        <f>SUM($J$9:J$9)</f>
        <v>0</v>
      </c>
      <c r="K18" s="42">
        <f>SUM($J$9:K$9)</f>
        <v>0</v>
      </c>
      <c r="L18" s="42">
        <f>SUM($J$9:L$9)</f>
        <v>0</v>
      </c>
      <c r="M18" s="42">
        <f>SUM($J$9:M$9)</f>
        <v>0</v>
      </c>
      <c r="N18" s="42">
        <f>SUM($J$9:N$9)</f>
        <v>0</v>
      </c>
      <c r="O18" s="42">
        <f>SUM($J$9:O$9)</f>
        <v>0</v>
      </c>
      <c r="Q18" s="34" t="s">
        <v>179</v>
      </c>
      <c r="R18" s="41">
        <f t="shared" ref="R18:W18" si="18">B18+J18</f>
        <v>2690.6644698984951</v>
      </c>
      <c r="S18" s="41">
        <f t="shared" si="18"/>
        <v>2792.9194986177613</v>
      </c>
      <c r="T18" s="41">
        <f t="shared" si="18"/>
        <v>2820.0408646675005</v>
      </c>
      <c r="U18" s="41">
        <f t="shared" si="18"/>
        <v>2902.79300663595</v>
      </c>
      <c r="V18" s="41">
        <f t="shared" si="18"/>
        <v>2994.9713058657076</v>
      </c>
      <c r="W18" s="41">
        <f t="shared" si="18"/>
        <v>3078.1481786177865</v>
      </c>
      <c r="X18" s="47" t="str">
        <f>A18</f>
        <v>Public sector net debt (£ billion)</v>
      </c>
    </row>
    <row r="19" spans="1:24" x14ac:dyDescent="0.3">
      <c r="A19" s="34" t="s">
        <v>180</v>
      </c>
      <c r="B19" s="42">
        <f t="shared" ref="B19:G19" si="19">B18/B$25*100</f>
        <v>97.589332588386227</v>
      </c>
      <c r="C19" s="42">
        <f t="shared" si="19"/>
        <v>98.777579475392969</v>
      </c>
      <c r="D19" s="42">
        <f t="shared" si="19"/>
        <v>96.357306720094442</v>
      </c>
      <c r="E19" s="42">
        <f t="shared" si="19"/>
        <v>95.479821529204358</v>
      </c>
      <c r="F19" s="42">
        <f t="shared" si="19"/>
        <v>95.061624897069535</v>
      </c>
      <c r="G19" s="42">
        <f t="shared" si="19"/>
        <v>94.298719514612415</v>
      </c>
      <c r="I19" s="34" t="s">
        <v>180</v>
      </c>
      <c r="J19" s="42">
        <f t="shared" ref="J19:O19" si="20">R19-B19</f>
        <v>0</v>
      </c>
      <c r="K19" s="42">
        <f t="shared" si="20"/>
        <v>0</v>
      </c>
      <c r="L19" s="42">
        <f t="shared" si="20"/>
        <v>0</v>
      </c>
      <c r="M19" s="42">
        <f t="shared" si="20"/>
        <v>0</v>
      </c>
      <c r="N19" s="42">
        <f t="shared" si="20"/>
        <v>0</v>
      </c>
      <c r="O19" s="42">
        <f t="shared" si="20"/>
        <v>0</v>
      </c>
      <c r="Q19" s="34" t="s">
        <v>180</v>
      </c>
      <c r="R19" s="42">
        <f t="shared" ref="R19:W19" si="21">R18/R$25*100</f>
        <v>97.589332588386227</v>
      </c>
      <c r="S19" s="42">
        <f t="shared" si="21"/>
        <v>98.777579475392969</v>
      </c>
      <c r="T19" s="42">
        <f t="shared" si="21"/>
        <v>96.357306720094442</v>
      </c>
      <c r="U19" s="42">
        <f t="shared" si="21"/>
        <v>95.479821529204358</v>
      </c>
      <c r="V19" s="42">
        <f t="shared" si="21"/>
        <v>95.061624897069535</v>
      </c>
      <c r="W19" s="42">
        <f t="shared" si="21"/>
        <v>94.298719514612415</v>
      </c>
      <c r="X19" s="47" t="str">
        <f>A19</f>
        <v>Public sector net debt (per cent of GDP)</v>
      </c>
    </row>
    <row r="20" spans="1:24" x14ac:dyDescent="0.3">
      <c r="J20" s="42"/>
      <c r="K20" s="42"/>
      <c r="L20" s="42"/>
      <c r="M20" s="42"/>
      <c r="N20" s="42"/>
      <c r="O20" s="42"/>
    </row>
    <row r="21" spans="1:24" x14ac:dyDescent="0.3">
      <c r="A21" s="34" t="s">
        <v>181</v>
      </c>
      <c r="B21" s="41">
        <v>2446.9935500509227</v>
      </c>
      <c r="C21" s="41">
        <v>2592.537113602044</v>
      </c>
      <c r="D21" s="41">
        <v>2714.8636381964766</v>
      </c>
      <c r="E21" s="41">
        <v>2832.2958723398256</v>
      </c>
      <c r="F21" s="41">
        <v>2936.0885384519479</v>
      </c>
      <c r="G21" s="41">
        <v>3033.097421086934</v>
      </c>
      <c r="I21" s="34" t="s">
        <v>181</v>
      </c>
      <c r="J21" s="42">
        <f t="shared" ref="J21:O21" si="22">J18</f>
        <v>0</v>
      </c>
      <c r="K21" s="42">
        <f t="shared" si="22"/>
        <v>0</v>
      </c>
      <c r="L21" s="42">
        <f t="shared" si="22"/>
        <v>0</v>
      </c>
      <c r="M21" s="42">
        <f t="shared" si="22"/>
        <v>0</v>
      </c>
      <c r="N21" s="42">
        <f t="shared" si="22"/>
        <v>0</v>
      </c>
      <c r="O21" s="42">
        <f t="shared" si="22"/>
        <v>0</v>
      </c>
      <c r="Q21" s="34" t="s">
        <v>181</v>
      </c>
      <c r="R21" s="41">
        <f t="shared" ref="R21:W21" si="23">B21+J21</f>
        <v>2446.9935500509227</v>
      </c>
      <c r="S21" s="41">
        <f t="shared" si="23"/>
        <v>2592.537113602044</v>
      </c>
      <c r="T21" s="41">
        <f t="shared" si="23"/>
        <v>2714.8636381964766</v>
      </c>
      <c r="U21" s="41">
        <f t="shared" si="23"/>
        <v>2832.2958723398256</v>
      </c>
      <c r="V21" s="41">
        <f t="shared" si="23"/>
        <v>2936.0885384519479</v>
      </c>
      <c r="W21" s="41">
        <f t="shared" si="23"/>
        <v>3033.097421086934</v>
      </c>
      <c r="X21" s="47" t="str">
        <f>A21</f>
        <v>Public sector net debt ex BoE (£ billion)</v>
      </c>
    </row>
    <row r="22" spans="1:24" x14ac:dyDescent="0.3">
      <c r="A22" s="34" t="s">
        <v>182</v>
      </c>
      <c r="B22" s="42">
        <f t="shared" ref="B22:G22" si="24">B21/B$25*100</f>
        <v>88.751485021305569</v>
      </c>
      <c r="C22" s="42">
        <f t="shared" si="24"/>
        <v>91.690627283912079</v>
      </c>
      <c r="D22" s="42">
        <f t="shared" si="24"/>
        <v>92.763531041871346</v>
      </c>
      <c r="E22" s="42">
        <f t="shared" si="24"/>
        <v>93.161001763025126</v>
      </c>
      <c r="F22" s="42">
        <f t="shared" si="24"/>
        <v>93.192661565826455</v>
      </c>
      <c r="G22" s="42">
        <f t="shared" si="24"/>
        <v>92.918594679221826</v>
      </c>
      <c r="I22" s="34" t="s">
        <v>182</v>
      </c>
      <c r="J22" s="42">
        <f t="shared" ref="J22:O22" si="25">R22-B22</f>
        <v>0</v>
      </c>
      <c r="K22" s="42">
        <f t="shared" si="25"/>
        <v>0</v>
      </c>
      <c r="L22" s="42">
        <f t="shared" si="25"/>
        <v>0</v>
      </c>
      <c r="M22" s="42">
        <f t="shared" si="25"/>
        <v>0</v>
      </c>
      <c r="N22" s="42">
        <f t="shared" si="25"/>
        <v>0</v>
      </c>
      <c r="O22" s="42">
        <f t="shared" si="25"/>
        <v>0</v>
      </c>
      <c r="Q22" s="34" t="s">
        <v>182</v>
      </c>
      <c r="R22" s="42">
        <f t="shared" ref="R22:W22" si="26">R21/R$25*100</f>
        <v>88.751485021305569</v>
      </c>
      <c r="S22" s="42">
        <f t="shared" si="26"/>
        <v>91.690627283912079</v>
      </c>
      <c r="T22" s="42">
        <f t="shared" si="26"/>
        <v>92.763531041871346</v>
      </c>
      <c r="U22" s="42">
        <f t="shared" si="26"/>
        <v>93.161001763025126</v>
      </c>
      <c r="V22" s="42">
        <f t="shared" si="26"/>
        <v>93.192661565826455</v>
      </c>
      <c r="W22" s="42">
        <f t="shared" si="26"/>
        <v>92.918594679221826</v>
      </c>
      <c r="X22" s="47" t="str">
        <f>A22</f>
        <v>Public sector net debt ex BoE (per cent of GDP)</v>
      </c>
    </row>
    <row r="23" spans="1:24" x14ac:dyDescent="0.3">
      <c r="J23" s="42"/>
      <c r="K23" s="42"/>
      <c r="L23" s="42"/>
      <c r="M23" s="42"/>
      <c r="N23" s="42"/>
      <c r="O23" s="42"/>
    </row>
    <row r="24" spans="1:24" x14ac:dyDescent="0.3">
      <c r="A24" s="34" t="s">
        <v>173</v>
      </c>
      <c r="B24" s="41">
        <f t="array" ref="B24:G24">TRANSPOSE(Determinants!$M$6:$M$11)</f>
        <v>2731.4948059999997</v>
      </c>
      <c r="C24" s="41">
        <v>2785.6140260000002</v>
      </c>
      <c r="D24" s="41">
        <v>2875.0615680000001</v>
      </c>
      <c r="E24" s="41">
        <v>2984.8320960000001</v>
      </c>
      <c r="F24" s="41">
        <v>3094.4904059999999</v>
      </c>
      <c r="G24" s="41">
        <v>3207.4755620000001</v>
      </c>
      <c r="I24" s="34" t="s">
        <v>173</v>
      </c>
      <c r="J24" s="42">
        <f t="shared" ref="J24:O25" si="27">R24-B24</f>
        <v>0</v>
      </c>
      <c r="K24" s="42">
        <f t="shared" si="27"/>
        <v>0</v>
      </c>
      <c r="L24" s="42">
        <f t="shared" si="27"/>
        <v>0</v>
      </c>
      <c r="M24" s="42">
        <f t="shared" si="27"/>
        <v>0</v>
      </c>
      <c r="N24" s="42">
        <f t="shared" si="27"/>
        <v>0</v>
      </c>
      <c r="O24" s="42">
        <f t="shared" si="27"/>
        <v>0</v>
      </c>
      <c r="Q24" s="34" t="s">
        <v>173</v>
      </c>
      <c r="R24" s="41">
        <f t="array" ref="R24:W24">TRANSPOSE(Determinants!$M$16:$M$21)</f>
        <v>2731.4948059999997</v>
      </c>
      <c r="S24" s="41">
        <v>2785.6140260000002</v>
      </c>
      <c r="T24" s="41">
        <v>2875.0615680000001</v>
      </c>
      <c r="U24" s="41">
        <v>2984.8320960000001</v>
      </c>
      <c r="V24" s="41">
        <v>3094.4904059999999</v>
      </c>
      <c r="W24" s="41">
        <v>3207.4755620000001</v>
      </c>
      <c r="X24" s="47" t="str">
        <f>A24</f>
        <v>Memo: FY nominal GDP (£ billion)</v>
      </c>
    </row>
    <row r="25" spans="1:24" x14ac:dyDescent="0.3">
      <c r="A25" s="34" t="s">
        <v>174</v>
      </c>
      <c r="B25" s="41">
        <f t="array" ref="B25:G25">TRANSPOSE(Determinants!$AE$6:$AE$11)</f>
        <v>2757.1296969999999</v>
      </c>
      <c r="C25" s="41">
        <v>2827.4832340000003</v>
      </c>
      <c r="D25" s="41">
        <v>2926.6497380000001</v>
      </c>
      <c r="E25" s="41">
        <v>3040.2162050000002</v>
      </c>
      <c r="F25" s="41">
        <v>3150.5576609999998</v>
      </c>
      <c r="G25" s="41">
        <v>3264.2523614976558</v>
      </c>
      <c r="I25" s="34" t="s">
        <v>174</v>
      </c>
      <c r="J25" s="42">
        <f t="shared" si="27"/>
        <v>0</v>
      </c>
      <c r="K25" s="42">
        <f t="shared" si="27"/>
        <v>0</v>
      </c>
      <c r="L25" s="42">
        <f t="shared" si="27"/>
        <v>0</v>
      </c>
      <c r="M25" s="42">
        <f t="shared" si="27"/>
        <v>0</v>
      </c>
      <c r="N25" s="42">
        <f t="shared" si="27"/>
        <v>0</v>
      </c>
      <c r="O25" s="42">
        <f t="shared" si="27"/>
        <v>0</v>
      </c>
      <c r="Q25" s="34" t="s">
        <v>174</v>
      </c>
      <c r="R25" s="41">
        <f t="array" ref="R25:W25">TRANSPOSE(Determinants!$AE$16:$AE$21)</f>
        <v>2757.1296969999999</v>
      </c>
      <c r="S25" s="41">
        <v>2827.4832340000003</v>
      </c>
      <c r="T25" s="41">
        <v>2926.6497380000001</v>
      </c>
      <c r="U25" s="41">
        <v>3040.2162050000002</v>
      </c>
      <c r="V25" s="41">
        <v>3150.5576609999998</v>
      </c>
      <c r="W25" s="41">
        <v>3264.2523614976558</v>
      </c>
      <c r="X25" s="47" t="str">
        <f>A25</f>
        <v>Memo: March-centred nominal GDP (£ billion)</v>
      </c>
    </row>
    <row r="26" spans="1:24" x14ac:dyDescent="0.3">
      <c r="J26" s="42"/>
      <c r="K26" s="42"/>
      <c r="L26" s="42"/>
      <c r="M26" s="42"/>
      <c r="N26" s="42"/>
      <c r="O26" s="42"/>
    </row>
    <row r="27" spans="1:24" x14ac:dyDescent="0.3">
      <c r="A27" s="34" t="s">
        <v>192</v>
      </c>
      <c r="C27" s="41">
        <f t="shared" ref="C27:G28" si="28">C21-B21</f>
        <v>145.54356355112122</v>
      </c>
      <c r="D27" s="41">
        <f t="shared" si="28"/>
        <v>122.32652459443261</v>
      </c>
      <c r="E27" s="41">
        <f t="shared" si="28"/>
        <v>117.43223414334898</v>
      </c>
      <c r="F27" s="41">
        <f t="shared" si="28"/>
        <v>103.79266611212233</v>
      </c>
      <c r="G27" s="41">
        <f t="shared" si="28"/>
        <v>97.008882634986094</v>
      </c>
      <c r="J27" s="42"/>
      <c r="K27" s="42">
        <f t="shared" ref="K27:O28" si="29">S27-C27</f>
        <v>0</v>
      </c>
      <c r="L27" s="42">
        <f t="shared" si="29"/>
        <v>0</v>
      </c>
      <c r="M27" s="42">
        <f t="shared" si="29"/>
        <v>0</v>
      </c>
      <c r="N27" s="42">
        <f t="shared" si="29"/>
        <v>0</v>
      </c>
      <c r="O27" s="42">
        <f t="shared" si="29"/>
        <v>0</v>
      </c>
      <c r="S27" s="41">
        <f t="shared" ref="S27:W28" si="30">S21-R21</f>
        <v>145.54356355112122</v>
      </c>
      <c r="T27" s="41">
        <f t="shared" si="30"/>
        <v>122.32652459443261</v>
      </c>
      <c r="U27" s="41">
        <f t="shared" si="30"/>
        <v>117.43223414334898</v>
      </c>
      <c r="V27" s="41">
        <f t="shared" si="30"/>
        <v>103.79266611212233</v>
      </c>
      <c r="W27" s="41">
        <f t="shared" si="30"/>
        <v>97.008882634986094</v>
      </c>
      <c r="X27" s="47" t="str">
        <f>A27</f>
        <v>Year-on-year change in PSND ex BoE (£ billion)</v>
      </c>
    </row>
    <row r="28" spans="1:24" x14ac:dyDescent="0.3">
      <c r="A28" s="34" t="s">
        <v>193</v>
      </c>
      <c r="C28" s="42">
        <f t="shared" si="28"/>
        <v>2.9391422626065093</v>
      </c>
      <c r="D28" s="42">
        <f t="shared" si="28"/>
        <v>1.0729037579592671</v>
      </c>
      <c r="E28" s="42">
        <f t="shared" si="28"/>
        <v>0.39747072115378046</v>
      </c>
      <c r="F28" s="42">
        <f t="shared" si="28"/>
        <v>3.1659802801328851E-2</v>
      </c>
      <c r="G28" s="42">
        <f t="shared" si="28"/>
        <v>-0.27406688660462919</v>
      </c>
      <c r="J28" s="42"/>
      <c r="K28" s="42">
        <f t="shared" si="29"/>
        <v>0</v>
      </c>
      <c r="L28" s="42">
        <f t="shared" si="29"/>
        <v>0</v>
      </c>
      <c r="M28" s="42">
        <f t="shared" si="29"/>
        <v>0</v>
      </c>
      <c r="N28" s="42">
        <f t="shared" si="29"/>
        <v>0</v>
      </c>
      <c r="O28" s="42">
        <f t="shared" si="29"/>
        <v>0</v>
      </c>
      <c r="S28" s="42">
        <f t="shared" si="30"/>
        <v>2.9391422626065093</v>
      </c>
      <c r="T28" s="42">
        <f t="shared" si="30"/>
        <v>1.0729037579592671</v>
      </c>
      <c r="U28" s="42">
        <f t="shared" si="30"/>
        <v>0.39747072115378046</v>
      </c>
      <c r="V28" s="42">
        <f t="shared" si="30"/>
        <v>3.1659802801328851E-2</v>
      </c>
      <c r="W28" s="42">
        <f t="shared" si="30"/>
        <v>-0.27406688660462919</v>
      </c>
      <c r="X28" s="47" t="str">
        <f>A28</f>
        <v>Year-on-year change in PSND ex BoE (per cent of GDP)</v>
      </c>
    </row>
    <row r="29" spans="1:24" x14ac:dyDescent="0.3">
      <c r="J29" s="42"/>
      <c r="K29" s="42"/>
      <c r="L29" s="42"/>
      <c r="M29" s="42"/>
      <c r="N29" s="42"/>
      <c r="O29" s="42"/>
    </row>
    <row r="30" spans="1:24" x14ac:dyDescent="0.3">
      <c r="A30" s="34" t="s">
        <v>194</v>
      </c>
      <c r="F30" s="42">
        <f>E22/100*F25-F21</f>
        <v>-0.99746034261488603</v>
      </c>
      <c r="G30" s="42">
        <f>F22/100*G25-G21</f>
        <v>8.9462348180741174</v>
      </c>
      <c r="J30" s="42"/>
      <c r="K30" s="42"/>
      <c r="L30" s="42"/>
      <c r="M30" s="42"/>
      <c r="N30" s="42">
        <f>V30-F30</f>
        <v>0</v>
      </c>
      <c r="O30" s="42">
        <f>W30-G30</f>
        <v>0</v>
      </c>
      <c r="V30" s="42">
        <f>U22/100*V25-V21</f>
        <v>-0.99746034261488603</v>
      </c>
      <c r="W30" s="42">
        <f>V22/100*W25-W21</f>
        <v>8.9462348180741174</v>
      </c>
      <c r="X30" s="47" t="str">
        <f>A30</f>
        <v>Fiscal mandate headroom (£ billion)</v>
      </c>
    </row>
  </sheetData>
  <conditionalFormatting sqref="J3:O3">
    <cfRule type="cellIs" dxfId="42" priority="44" operator="lessThan">
      <formula>0</formula>
    </cfRule>
    <cfRule type="cellIs" dxfId="41" priority="45" operator="greaterThan">
      <formula>0</formula>
    </cfRule>
    <cfRule type="expression" dxfId="40" priority="46">
      <formula>"&lt;0"</formula>
    </cfRule>
  </conditionalFormatting>
  <conditionalFormatting sqref="J4:O4">
    <cfRule type="cellIs" dxfId="39" priority="41" operator="lessThan">
      <formula>0</formula>
    </cfRule>
    <cfRule type="cellIs" dxfId="38" priority="42" operator="greaterThan">
      <formula>0</formula>
    </cfRule>
    <cfRule type="expression" dxfId="37" priority="43">
      <formula>"&lt;0"</formula>
    </cfRule>
  </conditionalFormatting>
  <conditionalFormatting sqref="J6:O6">
    <cfRule type="cellIs" dxfId="36" priority="39" operator="lessThan">
      <formula>0</formula>
    </cfRule>
    <cfRule type="cellIs" dxfId="35" priority="40" operator="greaterThan">
      <formula>0</formula>
    </cfRule>
  </conditionalFormatting>
  <conditionalFormatting sqref="J7:O7">
    <cfRule type="cellIs" dxfId="34" priority="37" operator="lessThan">
      <formula>0</formula>
    </cfRule>
    <cfRule type="cellIs" dxfId="33" priority="38" operator="greaterThan">
      <formula>0</formula>
    </cfRule>
  </conditionalFormatting>
  <conditionalFormatting sqref="J9:O9">
    <cfRule type="cellIs" dxfId="32" priority="35" operator="lessThan">
      <formula>0</formula>
    </cfRule>
    <cfRule type="cellIs" dxfId="31" priority="36" operator="greaterThan">
      <formula>0</formula>
    </cfRule>
  </conditionalFormatting>
  <conditionalFormatting sqref="J10:O10">
    <cfRule type="cellIs" dxfId="30" priority="33" operator="lessThan">
      <formula>0</formula>
    </cfRule>
    <cfRule type="cellIs" dxfId="29" priority="34" operator="greaterThan">
      <formula>0</formula>
    </cfRule>
  </conditionalFormatting>
  <conditionalFormatting sqref="J12:O12">
    <cfRule type="cellIs" dxfId="28" priority="31" operator="lessThan">
      <formula>0</formula>
    </cfRule>
    <cfRule type="cellIs" dxfId="27" priority="32" operator="greaterThan">
      <formula>0</formula>
    </cfRule>
  </conditionalFormatting>
  <conditionalFormatting sqref="J13:O13">
    <cfRule type="cellIs" dxfId="26" priority="29" operator="lessThan">
      <formula>0</formula>
    </cfRule>
    <cfRule type="cellIs" dxfId="25" priority="30" operator="greaterThan">
      <formula>0</formula>
    </cfRule>
  </conditionalFormatting>
  <conditionalFormatting sqref="J15:O15">
    <cfRule type="cellIs" dxfId="24" priority="27" operator="lessThan">
      <formula>0</formula>
    </cfRule>
    <cfRule type="cellIs" dxfId="23" priority="28" operator="greaterThan">
      <formula>0</formula>
    </cfRule>
  </conditionalFormatting>
  <conditionalFormatting sqref="J16:O16">
    <cfRule type="cellIs" dxfId="22" priority="25" operator="lessThan">
      <formula>0</formula>
    </cfRule>
    <cfRule type="cellIs" dxfId="21" priority="26" operator="greaterThan">
      <formula>0</formula>
    </cfRule>
  </conditionalFormatting>
  <conditionalFormatting sqref="J18:O18">
    <cfRule type="cellIs" dxfId="20" priority="23" operator="lessThan">
      <formula>0</formula>
    </cfRule>
    <cfRule type="cellIs" dxfId="19" priority="24" operator="greaterThan">
      <formula>0</formula>
    </cfRule>
  </conditionalFormatting>
  <conditionalFormatting sqref="J19:O19">
    <cfRule type="cellIs" dxfId="18" priority="21" operator="lessThan">
      <formula>0</formula>
    </cfRule>
    <cfRule type="cellIs" dxfId="17" priority="22" operator="greaterThan">
      <formula>0</formula>
    </cfRule>
  </conditionalFormatting>
  <conditionalFormatting sqref="J21:O21">
    <cfRule type="cellIs" dxfId="16" priority="19" operator="lessThan">
      <formula>0</formula>
    </cfRule>
    <cfRule type="cellIs" dxfId="15" priority="20" operator="greaterThan">
      <formula>0</formula>
    </cfRule>
  </conditionalFormatting>
  <conditionalFormatting sqref="J22:O22">
    <cfRule type="cellIs" dxfId="14" priority="17" operator="lessThan">
      <formula>0</formula>
    </cfRule>
    <cfRule type="cellIs" dxfId="13" priority="18" operator="greaterThan">
      <formula>0</formula>
    </cfRule>
  </conditionalFormatting>
  <conditionalFormatting sqref="J24:O24">
    <cfRule type="cellIs" dxfId="12" priority="14" operator="lessThan">
      <formula>0</formula>
    </cfRule>
    <cfRule type="cellIs" dxfId="11" priority="15" operator="greaterThan">
      <formula>0</formula>
    </cfRule>
    <cfRule type="expression" dxfId="10" priority="16">
      <formula>"&lt;0"</formula>
    </cfRule>
  </conditionalFormatting>
  <conditionalFormatting sqref="J25:O25">
    <cfRule type="cellIs" dxfId="9" priority="11" operator="lessThan">
      <formula>0</formula>
    </cfRule>
    <cfRule type="cellIs" dxfId="8" priority="12" operator="greaterThan">
      <formula>0</formula>
    </cfRule>
    <cfRule type="expression" dxfId="7" priority="13">
      <formula>"&lt;0"</formula>
    </cfRule>
  </conditionalFormatting>
  <conditionalFormatting sqref="N30:O30">
    <cfRule type="cellIs" dxfId="6" priority="5" operator="lessThan">
      <formula>0</formula>
    </cfRule>
    <cfRule type="cellIs" dxfId="5" priority="6" operator="greaterThan">
      <formula>0</formula>
    </cfRule>
    <cfRule type="expression" dxfId="4" priority="7">
      <formula>"&lt;0"</formula>
    </cfRule>
  </conditionalFormatting>
  <conditionalFormatting sqref="K27:O27">
    <cfRule type="cellIs" dxfId="3" priority="3" operator="lessThan">
      <formula>0</formula>
    </cfRule>
    <cfRule type="cellIs" dxfId="2" priority="4" operator="greaterThan">
      <formula>0</formula>
    </cfRule>
  </conditionalFormatting>
  <conditionalFormatting sqref="K28:O28">
    <cfRule type="cellIs" dxfId="1" priority="1" operator="lessThan">
      <formula>0</formula>
    </cfRule>
    <cfRule type="cellIs" dxfId="0" priority="2" operator="greaterThan">
      <formula>0</formula>
    </cfRule>
  </conditionalFormatting>
  <hyperlinks>
    <hyperlink ref="A1" location="Notes!A1" display="Back to contents" xr:uid="{3D3C80DB-FC7F-4A97-98A1-3A8A4E60A106}"/>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6D986-24AC-4153-AD8A-EA732D76805F}">
  <dimension ref="A1"/>
  <sheetViews>
    <sheetView showGridLines="0" zoomScaleNormal="100" workbookViewId="0"/>
  </sheetViews>
  <sheetFormatPr defaultColWidth="8.7265625" defaultRowHeight="12" x14ac:dyDescent="0.3"/>
  <cols>
    <col min="1" max="1" width="9.54296875" style="34" customWidth="1"/>
    <col min="2" max="16384" width="8.7265625" style="34"/>
  </cols>
  <sheetData>
    <row r="1" spans="1:1" x14ac:dyDescent="0.3">
      <c r="A1" s="1" t="s">
        <v>205</v>
      </c>
    </row>
  </sheetData>
  <hyperlinks>
    <hyperlink ref="A1" location="Notes!A1" display="Back to contents" xr:uid="{46DE9A87-F6D8-4BB1-920B-423CFC1CA206}"/>
  </hyperlink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5C40B-3600-4081-AB3A-A6CAF878CAFF}">
  <sheetPr>
    <tabColor rgb="FF477391"/>
  </sheetPr>
  <dimension ref="A1"/>
  <sheetViews>
    <sheetView workbookViewId="0"/>
  </sheetViews>
  <sheetFormatPr defaultRowHeight="14.5" x14ac:dyDescent="0.3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D67C6-5F1D-4A3D-9709-A926F5B89E7F}">
  <dimension ref="A1:AR24"/>
  <sheetViews>
    <sheetView showGridLines="0" zoomScaleNormal="100" workbookViewId="0">
      <pane xSplit="1" ySplit="4" topLeftCell="B5" activePane="bottomRight" state="frozen"/>
      <selection pane="topRight"/>
      <selection pane="bottomLeft"/>
      <selection pane="bottomRight"/>
    </sheetView>
  </sheetViews>
  <sheetFormatPr defaultColWidth="8.7265625" defaultRowHeight="12" x14ac:dyDescent="0.3"/>
  <cols>
    <col min="1" max="1" width="13.453125" style="34" bestFit="1" customWidth="1"/>
    <col min="2" max="2" width="13.26953125" style="34" customWidth="1"/>
    <col min="3" max="3" width="10.81640625" style="34" bestFit="1" customWidth="1"/>
    <col min="4" max="4" width="9.7265625" style="34" bestFit="1" customWidth="1"/>
    <col min="5" max="5" width="9.7265625" style="34" customWidth="1"/>
    <col min="6" max="7" width="9.1796875" style="34" customWidth="1"/>
    <col min="8" max="8" width="11.54296875" style="34" customWidth="1"/>
    <col min="9" max="9" width="12.453125" style="34" customWidth="1"/>
    <col min="10" max="10" width="15.81640625" style="34" customWidth="1"/>
    <col min="11" max="11" width="11.54296875" style="34" bestFit="1" customWidth="1"/>
    <col min="12" max="12" width="8.7265625" style="34"/>
    <col min="13" max="14" width="12.1796875" style="34" customWidth="1"/>
    <col min="15" max="16" width="8.7265625" style="34"/>
    <col min="17" max="17" width="9.453125" style="34" bestFit="1" customWidth="1"/>
    <col min="18" max="19" width="9.453125" style="34" customWidth="1"/>
    <col min="20" max="21" width="8.7265625" style="34"/>
    <col min="22" max="22" width="9.1796875" style="34" customWidth="1"/>
    <col min="23" max="23" width="11.1796875" style="34" bestFit="1" customWidth="1"/>
    <col min="24" max="31" width="8.7265625" style="34"/>
    <col min="32" max="32" width="12" style="34" bestFit="1" customWidth="1"/>
    <col min="33" max="37" width="8.7265625" style="34"/>
    <col min="38" max="38" width="10" style="34" bestFit="1" customWidth="1"/>
    <col min="39" max="39" width="11.7265625" style="34" customWidth="1"/>
    <col min="40" max="16384" width="8.7265625" style="34"/>
  </cols>
  <sheetData>
    <row r="1" spans="1:44" x14ac:dyDescent="0.3">
      <c r="A1" s="1" t="s">
        <v>205</v>
      </c>
      <c r="B1" s="30" t="s">
        <v>296</v>
      </c>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row>
    <row r="2" spans="1:44" x14ac:dyDescent="0.3">
      <c r="A2" s="31"/>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row>
    <row r="3" spans="1:44" ht="24" x14ac:dyDescent="0.3">
      <c r="A3" s="31"/>
      <c r="B3" s="35" t="s">
        <v>83</v>
      </c>
      <c r="C3" s="35" t="s">
        <v>84</v>
      </c>
      <c r="D3" s="35" t="s">
        <v>86</v>
      </c>
      <c r="E3" s="35" t="s">
        <v>84</v>
      </c>
      <c r="F3" s="35" t="s">
        <v>84</v>
      </c>
      <c r="G3" s="35" t="s">
        <v>84</v>
      </c>
      <c r="H3" s="35" t="s">
        <v>84</v>
      </c>
      <c r="I3" s="35" t="s">
        <v>84</v>
      </c>
      <c r="J3" s="35" t="s">
        <v>84</v>
      </c>
      <c r="K3" s="35" t="s">
        <v>84</v>
      </c>
      <c r="L3" s="35" t="s">
        <v>84</v>
      </c>
      <c r="M3" s="35" t="s">
        <v>84</v>
      </c>
      <c r="N3" s="35" t="s">
        <v>84</v>
      </c>
      <c r="O3" s="35" t="s">
        <v>255</v>
      </c>
      <c r="P3" s="35" t="s">
        <v>254</v>
      </c>
      <c r="Q3" s="35" t="s">
        <v>86</v>
      </c>
      <c r="R3" s="35" t="s">
        <v>84</v>
      </c>
      <c r="S3" s="35" t="s">
        <v>84</v>
      </c>
      <c r="T3" s="35" t="s">
        <v>90</v>
      </c>
      <c r="U3" s="35" t="s">
        <v>92</v>
      </c>
      <c r="V3" s="35" t="s">
        <v>267</v>
      </c>
      <c r="W3" s="35"/>
      <c r="X3" s="35"/>
      <c r="Y3" s="35"/>
      <c r="Z3" s="35"/>
      <c r="AA3" s="35"/>
      <c r="AB3" s="35"/>
      <c r="AC3" s="35"/>
      <c r="AD3" s="35"/>
      <c r="AE3" s="35" t="s">
        <v>84</v>
      </c>
      <c r="AF3" s="35" t="s">
        <v>135</v>
      </c>
      <c r="AG3" s="35" t="s">
        <v>97</v>
      </c>
      <c r="AH3" s="35" t="s">
        <v>99</v>
      </c>
      <c r="AI3" s="35" t="s">
        <v>99</v>
      </c>
      <c r="AJ3" s="35" t="s">
        <v>97</v>
      </c>
      <c r="AK3" s="35" t="s">
        <v>97</v>
      </c>
      <c r="AL3" s="35" t="s">
        <v>99</v>
      </c>
      <c r="AM3" s="35" t="s">
        <v>99</v>
      </c>
      <c r="AN3" s="35" t="s">
        <v>130</v>
      </c>
      <c r="AO3" s="35"/>
      <c r="AP3" s="48"/>
      <c r="AQ3" s="49"/>
      <c r="AR3" s="49"/>
    </row>
    <row r="4" spans="1:44" ht="36" x14ac:dyDescent="0.3">
      <c r="A4" s="31"/>
      <c r="B4" s="35" t="s">
        <v>0</v>
      </c>
      <c r="C4" s="35" t="s">
        <v>8</v>
      </c>
      <c r="D4" s="35" t="s">
        <v>85</v>
      </c>
      <c r="E4" s="35" t="s">
        <v>253</v>
      </c>
      <c r="F4" s="35" t="s">
        <v>87</v>
      </c>
      <c r="G4" s="35" t="s">
        <v>88</v>
      </c>
      <c r="H4" s="35" t="s">
        <v>251</v>
      </c>
      <c r="I4" s="35" t="s">
        <v>16</v>
      </c>
      <c r="J4" s="35" t="s">
        <v>18</v>
      </c>
      <c r="K4" s="35" t="s">
        <v>244</v>
      </c>
      <c r="L4" s="35" t="s">
        <v>20</v>
      </c>
      <c r="M4" s="35" t="s">
        <v>22</v>
      </c>
      <c r="N4" s="35" t="s">
        <v>100</v>
      </c>
      <c r="O4" s="35" t="s">
        <v>23</v>
      </c>
      <c r="P4" s="35" t="s">
        <v>28</v>
      </c>
      <c r="Q4" s="35" t="s">
        <v>29</v>
      </c>
      <c r="R4" s="97" t="s">
        <v>240</v>
      </c>
      <c r="S4" s="97" t="s">
        <v>241</v>
      </c>
      <c r="T4" s="35" t="s">
        <v>89</v>
      </c>
      <c r="U4" s="35" t="s">
        <v>91</v>
      </c>
      <c r="V4" s="35" t="s">
        <v>268</v>
      </c>
      <c r="W4" s="35" t="s">
        <v>93</v>
      </c>
      <c r="X4" s="35" t="s">
        <v>52</v>
      </c>
      <c r="Y4" s="35" t="s">
        <v>94</v>
      </c>
      <c r="Z4" s="35" t="s">
        <v>57</v>
      </c>
      <c r="AA4" s="35" t="s">
        <v>95</v>
      </c>
      <c r="AB4" s="35" t="s">
        <v>60</v>
      </c>
      <c r="AC4" s="35" t="s">
        <v>63</v>
      </c>
      <c r="AD4" s="35" t="s">
        <v>187</v>
      </c>
      <c r="AE4" s="35" t="s">
        <v>96</v>
      </c>
      <c r="AF4" s="35" t="s">
        <v>133</v>
      </c>
      <c r="AG4" s="35" t="s">
        <v>98</v>
      </c>
      <c r="AH4" s="35" t="s">
        <v>98</v>
      </c>
      <c r="AI4" s="35" t="s">
        <v>95</v>
      </c>
      <c r="AJ4" s="35" t="s">
        <v>101</v>
      </c>
      <c r="AK4" s="35" t="s">
        <v>94</v>
      </c>
      <c r="AL4" s="35" t="s">
        <v>124</v>
      </c>
      <c r="AM4" s="35" t="s">
        <v>129</v>
      </c>
      <c r="AN4" s="35" t="s">
        <v>98</v>
      </c>
      <c r="AO4" s="35" t="s">
        <v>290</v>
      </c>
      <c r="AP4" s="48"/>
      <c r="AQ4" s="49"/>
      <c r="AR4" s="49"/>
    </row>
    <row r="5" spans="1:44" x14ac:dyDescent="0.3">
      <c r="A5" s="34" t="s">
        <v>104</v>
      </c>
      <c r="B5" s="38">
        <v>141.5380770763739</v>
      </c>
      <c r="C5" s="38">
        <v>161.91399999999999</v>
      </c>
      <c r="D5" s="50">
        <v>33035.5</v>
      </c>
      <c r="E5" s="38">
        <v>92.434538337374136</v>
      </c>
      <c r="F5" s="50">
        <v>1550.2660000000001</v>
      </c>
      <c r="G5" s="50">
        <v>1398.16</v>
      </c>
      <c r="H5" s="38">
        <v>139.63200000000001</v>
      </c>
      <c r="I5" s="39">
        <v>416.11399999999998</v>
      </c>
      <c r="J5" s="38">
        <v>244.11799999999999</v>
      </c>
      <c r="K5" s="38">
        <v>92.434538337374136</v>
      </c>
      <c r="L5" s="38">
        <v>2272.84</v>
      </c>
      <c r="M5" s="38">
        <v>2552.7629999999999</v>
      </c>
      <c r="N5" s="38">
        <v>2505.9810000000002</v>
      </c>
      <c r="O5" s="50">
        <v>4088.5339649999996</v>
      </c>
      <c r="P5" s="38">
        <v>148.66932699333333</v>
      </c>
      <c r="Q5" s="50">
        <v>1208.6000000000001</v>
      </c>
      <c r="R5" s="38">
        <v>918.35</v>
      </c>
      <c r="S5" s="50">
        <v>8383.1720000000005</v>
      </c>
      <c r="T5" s="38">
        <v>95.26438485789572</v>
      </c>
      <c r="U5" s="38">
        <v>185.65499999999997</v>
      </c>
      <c r="V5" s="50">
        <v>184.72650700326241</v>
      </c>
      <c r="W5" s="51">
        <v>1.2051750000000001</v>
      </c>
      <c r="X5" s="38">
        <v>351.21666649999997</v>
      </c>
      <c r="Y5" s="52">
        <v>12.873938663127603</v>
      </c>
      <c r="Z5" s="38">
        <v>124.61366666666667</v>
      </c>
      <c r="AA5" s="52">
        <v>10.036409874522789</v>
      </c>
      <c r="AB5" s="52">
        <v>2.3091499999999998</v>
      </c>
      <c r="AC5" s="51">
        <v>0.85458333333333325</v>
      </c>
      <c r="AD5" s="149">
        <v>3.176825</v>
      </c>
      <c r="AE5" s="38">
        <v>2653.1750000000002</v>
      </c>
      <c r="AF5" s="38">
        <v>1.3374999999999999</v>
      </c>
      <c r="AG5" s="39">
        <v>4.1888030241884922</v>
      </c>
      <c r="AH5" s="39">
        <v>5.970768730309528</v>
      </c>
      <c r="AI5" s="51">
        <v>10</v>
      </c>
      <c r="AJ5" s="38">
        <v>337.23333300000002</v>
      </c>
      <c r="AK5" s="150">
        <v>11.543550178107576</v>
      </c>
      <c r="AL5" s="54">
        <f>AI5</f>
        <v>10</v>
      </c>
      <c r="AM5" s="54">
        <f t="shared" ref="AM5:AM11" si="0">MIN(AI5,3)</f>
        <v>3</v>
      </c>
      <c r="AN5" s="54">
        <v>5.6903418536291106</v>
      </c>
      <c r="AO5" s="150">
        <v>10.100000000000001</v>
      </c>
      <c r="AP5" s="48"/>
      <c r="AQ5" s="49"/>
      <c r="AR5" s="49"/>
    </row>
    <row r="6" spans="1:44" x14ac:dyDescent="0.3">
      <c r="A6" s="34" t="s">
        <v>3</v>
      </c>
      <c r="B6" s="38">
        <v>150.70150765885336</v>
      </c>
      <c r="C6" s="38">
        <v>171.52766370000001</v>
      </c>
      <c r="D6" s="50">
        <v>33133.604699999996</v>
      </c>
      <c r="E6" s="38">
        <v>103.22349289649159</v>
      </c>
      <c r="F6" s="50">
        <v>1667.2374420000001</v>
      </c>
      <c r="G6" s="50">
        <v>1404.8861440000001</v>
      </c>
      <c r="H6" s="38">
        <v>143.48851799999997</v>
      </c>
      <c r="I6" s="39">
        <v>436.7782105</v>
      </c>
      <c r="J6" s="38">
        <v>245.73617109999998</v>
      </c>
      <c r="K6" s="38">
        <v>103.22349289649159</v>
      </c>
      <c r="L6" s="38">
        <v>2277.3419340435385</v>
      </c>
      <c r="M6" s="38">
        <v>2731.4948059999997</v>
      </c>
      <c r="N6" s="38">
        <v>2704.7086639999998</v>
      </c>
      <c r="O6" s="50">
        <v>4123.1309700000002</v>
      </c>
      <c r="P6" s="38">
        <v>147.62019046544495</v>
      </c>
      <c r="Q6" s="50">
        <v>993.27815299999997</v>
      </c>
      <c r="R6" s="38">
        <v>874.81301600000006</v>
      </c>
      <c r="S6" s="50">
        <v>8499.8989299999994</v>
      </c>
      <c r="T6" s="38">
        <v>81.274412916154603</v>
      </c>
      <c r="U6" s="38">
        <v>84.9712628998968</v>
      </c>
      <c r="V6" s="50">
        <v>81.117241385816499</v>
      </c>
      <c r="W6" s="51">
        <v>1.2568759875</v>
      </c>
      <c r="X6" s="38">
        <v>377.721206</v>
      </c>
      <c r="Y6" s="52">
        <v>7.546492529562232</v>
      </c>
      <c r="Z6" s="38">
        <v>131.73134556252461</v>
      </c>
      <c r="AA6" s="52">
        <v>5.7117963753504197</v>
      </c>
      <c r="AB6" s="52">
        <v>5.0075041269380369</v>
      </c>
      <c r="AC6" s="51">
        <v>2.5367681724169402</v>
      </c>
      <c r="AD6" s="149">
        <v>4.3663417117841341</v>
      </c>
      <c r="AE6" s="38">
        <v>2757.1296969999999</v>
      </c>
      <c r="AF6" s="38">
        <v>1.4595067675</v>
      </c>
      <c r="AG6" s="39">
        <v>7.9167622431016271</v>
      </c>
      <c r="AH6" s="39">
        <v>7.8244737577828349</v>
      </c>
      <c r="AI6" s="51">
        <v>6.7</v>
      </c>
      <c r="AJ6" s="38">
        <v>374.83333299999998</v>
      </c>
      <c r="AK6" s="150">
        <v>11.149550272955967</v>
      </c>
      <c r="AL6" s="54">
        <f t="shared" ref="AL6:AL11" si="1">AI6</f>
        <v>6.7</v>
      </c>
      <c r="AM6" s="54">
        <f t="shared" si="0"/>
        <v>3</v>
      </c>
      <c r="AN6" s="54">
        <v>6.4741804974041584</v>
      </c>
      <c r="AO6" s="54">
        <v>8.5</v>
      </c>
      <c r="AP6" s="49"/>
      <c r="AQ6" s="49"/>
      <c r="AR6" s="49"/>
    </row>
    <row r="7" spans="1:44" x14ac:dyDescent="0.3">
      <c r="A7" s="34" t="s">
        <v>4</v>
      </c>
      <c r="B7" s="38">
        <v>155.31740840951551</v>
      </c>
      <c r="C7" s="38">
        <v>178.19744740000002</v>
      </c>
      <c r="D7" s="50">
        <v>33305.051999999996</v>
      </c>
      <c r="E7" s="38">
        <v>102.85342165987255</v>
      </c>
      <c r="F7" s="50">
        <v>1716.136088</v>
      </c>
      <c r="G7" s="50">
        <v>1420.9063219999998</v>
      </c>
      <c r="H7" s="38">
        <v>151.55886239999998</v>
      </c>
      <c r="I7" s="39">
        <v>428.75645345063754</v>
      </c>
      <c r="J7" s="38">
        <v>236.5878352</v>
      </c>
      <c r="K7" s="38">
        <v>102.85342165987255</v>
      </c>
      <c r="L7" s="38">
        <v>2303.766761578438</v>
      </c>
      <c r="M7" s="38">
        <v>2785.6140260000002</v>
      </c>
      <c r="N7" s="38">
        <v>2766.3604319999999</v>
      </c>
      <c r="O7" s="50">
        <v>4190.9202249999998</v>
      </c>
      <c r="P7" s="38">
        <v>144.05303052887362</v>
      </c>
      <c r="Q7" s="50">
        <v>1080.5700320000001</v>
      </c>
      <c r="R7" s="38">
        <v>860.40105900000003</v>
      </c>
      <c r="S7" s="50">
        <v>8674.4051099999997</v>
      </c>
      <c r="T7" s="38">
        <v>76.163833333333343</v>
      </c>
      <c r="U7" s="38">
        <v>80.730416666666656</v>
      </c>
      <c r="V7" s="50">
        <v>74.819583333333341</v>
      </c>
      <c r="W7" s="51">
        <v>1.2696805</v>
      </c>
      <c r="X7" s="38">
        <v>386.63422600000001</v>
      </c>
      <c r="Y7" s="52">
        <v>2.3596821831602499</v>
      </c>
      <c r="Z7" s="38">
        <v>133.77324434369382</v>
      </c>
      <c r="AA7" s="52">
        <v>1.55004776763632</v>
      </c>
      <c r="AB7" s="52">
        <v>4.366559353647788</v>
      </c>
      <c r="AC7" s="51">
        <v>2.9599289058369385</v>
      </c>
      <c r="AD7" s="149">
        <v>4.4308778992247637</v>
      </c>
      <c r="AE7" s="38">
        <v>2827.4832340000003</v>
      </c>
      <c r="AF7" s="38">
        <v>1.5601351775000003</v>
      </c>
      <c r="AG7" s="39">
        <v>3.6721137841568829</v>
      </c>
      <c r="AH7" s="39">
        <v>2.5445884849722322</v>
      </c>
      <c r="AI7" s="51">
        <v>1.6</v>
      </c>
      <c r="AJ7" s="38">
        <v>386.53276099999999</v>
      </c>
      <c r="AK7" s="150">
        <v>3.1212346848565886</v>
      </c>
      <c r="AL7" s="54">
        <f t="shared" si="1"/>
        <v>1.6</v>
      </c>
      <c r="AM7" s="54">
        <f t="shared" si="0"/>
        <v>1.6</v>
      </c>
      <c r="AN7" s="54">
        <v>3.0629426489291012</v>
      </c>
      <c r="AO7" s="54">
        <v>3.6999999999999997</v>
      </c>
      <c r="AP7" s="49"/>
      <c r="AQ7" s="49"/>
      <c r="AR7" s="49"/>
    </row>
    <row r="8" spans="1:44" x14ac:dyDescent="0.3">
      <c r="A8" s="34" t="s">
        <v>5</v>
      </c>
      <c r="B8" s="38">
        <v>158.27044275928597</v>
      </c>
      <c r="C8" s="38">
        <v>185.3029478</v>
      </c>
      <c r="D8" s="50">
        <v>33601.964075000004</v>
      </c>
      <c r="E8" s="38">
        <v>104.1468071591645</v>
      </c>
      <c r="F8" s="50">
        <v>1777.8680670000001</v>
      </c>
      <c r="G8" s="50">
        <v>1449.630034</v>
      </c>
      <c r="H8" s="38">
        <v>160.6678613</v>
      </c>
      <c r="I8" s="39">
        <v>442.32454669828218</v>
      </c>
      <c r="J8" s="38">
        <v>243.90104879999998</v>
      </c>
      <c r="K8" s="38">
        <v>104.1468071591645</v>
      </c>
      <c r="L8" s="38">
        <v>2348.1588663698026</v>
      </c>
      <c r="M8" s="38">
        <v>2875.0615680000001</v>
      </c>
      <c r="N8" s="38">
        <v>2850.8715230000003</v>
      </c>
      <c r="O8" s="50">
        <v>4329.3109050000012</v>
      </c>
      <c r="P8" s="38">
        <v>144.75441443513205</v>
      </c>
      <c r="Q8" s="50">
        <v>1034.749446</v>
      </c>
      <c r="R8" s="38">
        <v>859.39669100000003</v>
      </c>
      <c r="S8" s="50">
        <v>9023.7839299999996</v>
      </c>
      <c r="T8" s="38">
        <v>73.01433333333334</v>
      </c>
      <c r="U8" s="38">
        <v>83.209500000000006</v>
      </c>
      <c r="V8" s="50">
        <v>75.717083333333335</v>
      </c>
      <c r="W8" s="51">
        <v>1.2696805</v>
      </c>
      <c r="X8" s="38">
        <v>395.13551274999998</v>
      </c>
      <c r="Y8" s="52">
        <v>2.1987931171928876</v>
      </c>
      <c r="Z8" s="38">
        <v>135.91882185400215</v>
      </c>
      <c r="AA8" s="52">
        <v>1.6038913617104633</v>
      </c>
      <c r="AB8" s="52">
        <v>3.4904091828793815</v>
      </c>
      <c r="AC8" s="51">
        <v>2.818729717006168</v>
      </c>
      <c r="AD8" s="149">
        <v>4.5006553882256197</v>
      </c>
      <c r="AE8" s="38">
        <v>2926.6497380000001</v>
      </c>
      <c r="AF8" s="38">
        <v>1.5358777724999999</v>
      </c>
      <c r="AG8" s="39">
        <v>2.126406466358377</v>
      </c>
      <c r="AH8" s="39">
        <v>1.7773140531780474</v>
      </c>
      <c r="AI8" s="51">
        <v>1.6</v>
      </c>
      <c r="AJ8" s="38">
        <v>394.56053300000002</v>
      </c>
      <c r="AK8" s="150">
        <v>2.0768671662477756</v>
      </c>
      <c r="AL8" s="54">
        <f t="shared" si="1"/>
        <v>1.6</v>
      </c>
      <c r="AM8" s="54">
        <f t="shared" si="0"/>
        <v>1.6</v>
      </c>
      <c r="AN8" s="54">
        <v>1.9012899970519914</v>
      </c>
      <c r="AO8" s="54">
        <v>2.5</v>
      </c>
      <c r="AP8" s="49"/>
      <c r="AQ8" s="49"/>
      <c r="AR8" s="49"/>
    </row>
    <row r="9" spans="1:44" x14ac:dyDescent="0.3">
      <c r="A9" s="34" t="s">
        <v>6</v>
      </c>
      <c r="B9" s="38">
        <v>161.60278829824151</v>
      </c>
      <c r="C9" s="38">
        <v>193.51850969999998</v>
      </c>
      <c r="D9" s="50">
        <v>33896.604550000004</v>
      </c>
      <c r="E9" s="38">
        <v>104.09952121545314</v>
      </c>
      <c r="F9" s="50">
        <v>1845.8050659999999</v>
      </c>
      <c r="G9" s="50">
        <v>1479.4442199999999</v>
      </c>
      <c r="H9" s="38">
        <v>169.87673180000002</v>
      </c>
      <c r="I9" s="39">
        <v>461.1789121643364</v>
      </c>
      <c r="J9" s="38">
        <v>252.96022980000001</v>
      </c>
      <c r="K9" s="38">
        <v>104.09952121545314</v>
      </c>
      <c r="L9" s="38">
        <v>2394.7678689066693</v>
      </c>
      <c r="M9" s="38">
        <v>2984.8320960000001</v>
      </c>
      <c r="N9" s="38">
        <v>2956.9870129999999</v>
      </c>
      <c r="O9" s="50">
        <v>4492.2287500000002</v>
      </c>
      <c r="P9" s="38">
        <v>148.57314402803931</v>
      </c>
      <c r="Q9" s="50">
        <v>1173.598295</v>
      </c>
      <c r="R9" s="38">
        <v>864.62304400000005</v>
      </c>
      <c r="S9" s="50">
        <v>9498.7967399999998</v>
      </c>
      <c r="T9" s="38">
        <v>71.095760194074415</v>
      </c>
      <c r="U9" s="38">
        <v>75.066675545410021</v>
      </c>
      <c r="V9" s="50">
        <v>72.85680767252363</v>
      </c>
      <c r="W9" s="51">
        <v>1.2696805</v>
      </c>
      <c r="X9" s="38">
        <v>405.53367875000004</v>
      </c>
      <c r="Y9" s="52">
        <v>2.631544284043863</v>
      </c>
      <c r="Z9" s="38">
        <v>138.18686147777458</v>
      </c>
      <c r="AA9" s="52">
        <v>1.6686722212826854</v>
      </c>
      <c r="AB9" s="52">
        <v>3.2404347809593368</v>
      </c>
      <c r="AC9" s="51">
        <v>2.6822113268827463</v>
      </c>
      <c r="AD9" s="149">
        <v>4.5959188193462808</v>
      </c>
      <c r="AE9" s="38">
        <v>3040.2162050000002</v>
      </c>
      <c r="AF9" s="38">
        <v>1.4883686299999999</v>
      </c>
      <c r="AG9" s="39">
        <v>2.0010067123138242</v>
      </c>
      <c r="AH9" s="39">
        <v>2.0868378517939545</v>
      </c>
      <c r="AI9" s="51">
        <v>1.6</v>
      </c>
      <c r="AJ9" s="38">
        <v>404.00673599999999</v>
      </c>
      <c r="AK9" s="150">
        <v>2.394107420774394</v>
      </c>
      <c r="AL9" s="54">
        <f t="shared" si="1"/>
        <v>1.6</v>
      </c>
      <c r="AM9" s="54">
        <f t="shared" si="0"/>
        <v>1.6</v>
      </c>
      <c r="AN9" s="54">
        <v>2.105475590299366</v>
      </c>
      <c r="AO9" s="54">
        <v>2.5</v>
      </c>
      <c r="AP9" s="49"/>
      <c r="AQ9" s="49"/>
      <c r="AR9" s="49"/>
    </row>
    <row r="10" spans="1:44" x14ac:dyDescent="0.3">
      <c r="A10" s="34" t="s">
        <v>7</v>
      </c>
      <c r="B10" s="38">
        <v>165.36212514163225</v>
      </c>
      <c r="C10" s="38">
        <v>202.30789809999999</v>
      </c>
      <c r="D10" s="50">
        <v>34161.802274999995</v>
      </c>
      <c r="E10" s="38">
        <v>106.56427730308319</v>
      </c>
      <c r="F10" s="50">
        <v>1918.4729200000002</v>
      </c>
      <c r="G10" s="50">
        <v>1508.2249539999998</v>
      </c>
      <c r="H10" s="38">
        <v>179.1038599</v>
      </c>
      <c r="I10" s="39">
        <v>483.03427867020355</v>
      </c>
      <c r="J10" s="38">
        <v>260.9244837</v>
      </c>
      <c r="K10" s="38">
        <v>106.56427730308319</v>
      </c>
      <c r="L10" s="38">
        <v>2437.4748536421284</v>
      </c>
      <c r="M10" s="38">
        <v>3094.4904059999999</v>
      </c>
      <c r="N10" s="38">
        <v>3066.7873979999999</v>
      </c>
      <c r="O10" s="50">
        <v>4657.9707000000008</v>
      </c>
      <c r="P10" s="38">
        <v>153.77467588693332</v>
      </c>
      <c r="Q10" s="50">
        <v>1298.4421150000001</v>
      </c>
      <c r="R10" s="38">
        <v>879.34971600000006</v>
      </c>
      <c r="S10" s="50">
        <v>10002.449709999999</v>
      </c>
      <c r="T10" s="38">
        <v>71.891489953455562</v>
      </c>
      <c r="U10" s="38">
        <v>76.550871815960477</v>
      </c>
      <c r="V10" s="50">
        <v>74.297311084271996</v>
      </c>
      <c r="W10" s="51">
        <v>1.2696805</v>
      </c>
      <c r="X10" s="38">
        <v>417.58688274999997</v>
      </c>
      <c r="Y10" s="52">
        <v>2.9721832320196429</v>
      </c>
      <c r="Z10" s="38">
        <v>140.91198940243945</v>
      </c>
      <c r="AA10" s="52">
        <v>1.9720600754096651</v>
      </c>
      <c r="AB10" s="52">
        <v>3.2030147910020927</v>
      </c>
      <c r="AC10" s="51">
        <v>2.6023812761317466</v>
      </c>
      <c r="AD10" s="149">
        <v>4.6916077190164369</v>
      </c>
      <c r="AE10" s="38">
        <v>3150.5576609999998</v>
      </c>
      <c r="AF10" s="38">
        <v>1.481439255</v>
      </c>
      <c r="AG10" s="39">
        <v>2.2057325508539005</v>
      </c>
      <c r="AH10" s="39">
        <v>2.2648719377547977</v>
      </c>
      <c r="AI10" s="51">
        <v>2</v>
      </c>
      <c r="AJ10" s="38">
        <v>416.00406800000002</v>
      </c>
      <c r="AK10" s="150">
        <v>2.9695871209434621</v>
      </c>
      <c r="AL10" s="54">
        <f t="shared" si="1"/>
        <v>2</v>
      </c>
      <c r="AM10" s="54">
        <f t="shared" si="0"/>
        <v>2</v>
      </c>
      <c r="AN10" s="54">
        <v>2.3262821656596433</v>
      </c>
      <c r="AO10" s="54">
        <v>2.5</v>
      </c>
      <c r="AP10" s="49"/>
      <c r="AQ10" s="49"/>
      <c r="AR10" s="49"/>
    </row>
    <row r="11" spans="1:44" x14ac:dyDescent="0.3">
      <c r="A11" s="34" t="s">
        <v>288</v>
      </c>
      <c r="B11" s="38">
        <v>169.64382258663591</v>
      </c>
      <c r="C11" s="38">
        <v>211.81077580000002</v>
      </c>
      <c r="D11" s="50">
        <v>34398.241200000004</v>
      </c>
      <c r="E11" s="38">
        <v>108.45170508955601</v>
      </c>
      <c r="F11" s="50">
        <v>1994.548673</v>
      </c>
      <c r="G11" s="50">
        <v>1537.027364</v>
      </c>
      <c r="H11" s="38">
        <v>188.74906879999997</v>
      </c>
      <c r="I11" s="39">
        <v>506.5759639622882</v>
      </c>
      <c r="J11" s="38">
        <v>267.43475059999997</v>
      </c>
      <c r="K11" s="38">
        <v>108.45170508955601</v>
      </c>
      <c r="L11" s="38">
        <v>2478.5677255185024</v>
      </c>
      <c r="M11" s="38">
        <v>3207.4755620000001</v>
      </c>
      <c r="N11" s="38">
        <v>3178.873353</v>
      </c>
      <c r="O11" s="50">
        <v>4828.0412049999995</v>
      </c>
      <c r="P11" s="38">
        <v>159.47300082234554</v>
      </c>
      <c r="Q11" s="50">
        <v>1406.4477999999999</v>
      </c>
      <c r="R11" s="38">
        <v>898.63426300000003</v>
      </c>
      <c r="S11" s="50">
        <v>10532.807769999999</v>
      </c>
      <c r="T11" s="38">
        <v>73.329932246862541</v>
      </c>
      <c r="U11" s="38">
        <v>78.082541443179821</v>
      </c>
      <c r="V11" s="50">
        <v>75.783890297183333</v>
      </c>
      <c r="W11" s="51">
        <v>1.2696805</v>
      </c>
      <c r="X11" s="38">
        <v>429.63864474999997</v>
      </c>
      <c r="Y11" s="52">
        <v>2.8860489871314066</v>
      </c>
      <c r="Z11" s="38">
        <v>143.73027593072095</v>
      </c>
      <c r="AA11" s="52">
        <v>2.0000331698054374</v>
      </c>
      <c r="AB11" s="52">
        <v>3.2471110958754337</v>
      </c>
      <c r="AC11" s="51">
        <v>2.526571970354508</v>
      </c>
      <c r="AD11" s="149">
        <v>4.779822020194624</v>
      </c>
      <c r="AE11" s="38">
        <v>3264.2523614976558</v>
      </c>
      <c r="AF11" s="38">
        <v>1.4861006849999998</v>
      </c>
      <c r="AG11" s="39">
        <v>2.5512819647067309</v>
      </c>
      <c r="AH11" s="39">
        <v>2.5983936890701775</v>
      </c>
      <c r="AI11" s="51">
        <v>2</v>
      </c>
      <c r="AJ11" s="38">
        <v>428.05782699999997</v>
      </c>
      <c r="AK11" s="150">
        <v>2.8975098868504245</v>
      </c>
      <c r="AL11" s="54">
        <f t="shared" si="1"/>
        <v>2</v>
      </c>
      <c r="AM11" s="54">
        <f t="shared" si="0"/>
        <v>2</v>
      </c>
      <c r="AN11" s="54">
        <v>2.5892854493351658</v>
      </c>
      <c r="AO11" s="39">
        <v>2.6</v>
      </c>
    </row>
    <row r="12" spans="1:44" x14ac:dyDescent="0.3">
      <c r="L12" s="38"/>
    </row>
    <row r="14" spans="1:44" x14ac:dyDescent="0.3">
      <c r="A14" s="55"/>
      <c r="B14" s="55" t="s">
        <v>105</v>
      </c>
      <c r="C14" s="35"/>
      <c r="D14" s="35"/>
      <c r="E14" s="35"/>
      <c r="F14" s="35"/>
      <c r="G14" s="35"/>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1"/>
      <c r="AL14" s="31"/>
      <c r="AM14" s="31"/>
      <c r="AN14" s="31"/>
      <c r="AO14" s="31"/>
    </row>
    <row r="15" spans="1:44" s="48" customFormat="1" ht="36" x14ac:dyDescent="0.3">
      <c r="A15" s="35"/>
      <c r="B15" s="35" t="str">
        <f>Scenario_inputs!B4</f>
        <v>Earnings level</v>
      </c>
      <c r="C15" s="35" t="str">
        <f>Scenario_inputs!C4</f>
        <v>Mixed income</v>
      </c>
      <c r="D15" s="35" t="str">
        <f>Scenario_inputs!D4</f>
        <v>Employment</v>
      </c>
      <c r="E15" s="35" t="s">
        <v>253</v>
      </c>
      <c r="F15" s="35" t="str">
        <f>Scenario_inputs!F4</f>
        <v>Nominal consumer spending</v>
      </c>
      <c r="G15" s="35" t="str">
        <f>Scenario_inputs!G4</f>
        <v>Real consumer spending</v>
      </c>
      <c r="H15" s="35" t="s">
        <v>251</v>
      </c>
      <c r="I15" s="35" t="str">
        <f>Scenario_inputs!I4</f>
        <v>Non-oil, non-financial profits</v>
      </c>
      <c r="J15" s="35" t="str">
        <f>Scenario_inputs!J4</f>
        <v>Private non-financial corporations' GFCF</v>
      </c>
      <c r="K15" s="35" t="s">
        <v>244</v>
      </c>
      <c r="L15" s="35" t="str">
        <f>Scenario_inputs!L4</f>
        <v>Real GDP</v>
      </c>
      <c r="M15" s="35" t="str">
        <f>Scenario_inputs!M4</f>
        <v>Non-seasonally adjusted nominal GDP</v>
      </c>
      <c r="N15" s="35" t="str">
        <f>Scenario_inputs!N4</f>
        <v>Calendar year nominal GDP</v>
      </c>
      <c r="O15" s="35" t="str">
        <f>Scenario_inputs!O4</f>
        <v>Equity prices</v>
      </c>
      <c r="P15" s="35" t="str">
        <f>Scenario_inputs!P4</f>
        <v>House prices</v>
      </c>
      <c r="Q15" s="35" t="str">
        <f>Scenario_inputs!Q4</f>
        <v>Property transactions</v>
      </c>
      <c r="R15" s="35" t="s">
        <v>240</v>
      </c>
      <c r="S15" s="35" t="s">
        <v>241</v>
      </c>
      <c r="T15" s="35" t="str">
        <f>Scenario_inputs!T4</f>
        <v>Oil price</v>
      </c>
      <c r="U15" s="35" t="str">
        <f>Scenario_inputs!U4</f>
        <v>Gas price</v>
      </c>
      <c r="V15" s="35" t="s">
        <v>268</v>
      </c>
      <c r="W15" s="35" t="str">
        <f>Scenario_inputs!W4</f>
        <v>Dollar/sterling exchange rate</v>
      </c>
      <c r="X15" s="35" t="s">
        <v>52</v>
      </c>
      <c r="Y15" s="35" t="s">
        <v>94</v>
      </c>
      <c r="Z15" s="35" t="s">
        <v>57</v>
      </c>
      <c r="AA15" s="35" t="s">
        <v>95</v>
      </c>
      <c r="AB15" s="35" t="s">
        <v>60</v>
      </c>
      <c r="AC15" s="35" t="s">
        <v>63</v>
      </c>
      <c r="AD15" s="35" t="s">
        <v>187</v>
      </c>
      <c r="AE15" s="35" t="s">
        <v>96</v>
      </c>
      <c r="AF15" s="35" t="s">
        <v>133</v>
      </c>
      <c r="AG15" s="35" t="s">
        <v>107</v>
      </c>
      <c r="AH15" s="35" t="s">
        <v>108</v>
      </c>
      <c r="AI15" s="35" t="s">
        <v>109</v>
      </c>
      <c r="AJ15" s="35" t="s">
        <v>110</v>
      </c>
      <c r="AK15" s="35" t="s">
        <v>112</v>
      </c>
      <c r="AL15" s="35" t="s">
        <v>123</v>
      </c>
      <c r="AM15" s="35" t="s">
        <v>128</v>
      </c>
      <c r="AN15" s="35" t="s">
        <v>131</v>
      </c>
      <c r="AO15" s="35" t="s">
        <v>290</v>
      </c>
    </row>
    <row r="16" spans="1:44" x14ac:dyDescent="0.3">
      <c r="A16" s="34" t="str">
        <f>Scenario_inputs!A5</f>
        <v>2023-24</v>
      </c>
      <c r="B16" s="56">
        <f>Determinants!B6*(1+Scenario_inputs!B5/100)</f>
        <v>150.70150765885336</v>
      </c>
      <c r="C16" s="56">
        <f>Determinants!C6*(1+Scenario_inputs!C5/100)</f>
        <v>171.52766370000001</v>
      </c>
      <c r="D16" s="57">
        <f>Determinants!D6*(1+Scenario_inputs!D5/100)</f>
        <v>33133.604699999996</v>
      </c>
      <c r="E16" s="58">
        <f>E6*(1+Scenario_inputs!E5/100)</f>
        <v>103.22349289649159</v>
      </c>
      <c r="F16" s="57">
        <f>Determinants!F6*(1+Scenario_inputs!F5/100)</f>
        <v>1667.2374420000001</v>
      </c>
      <c r="G16" s="57">
        <f>Determinants!G6*(1+Scenario_inputs!G5/100)</f>
        <v>1404.8861440000001</v>
      </c>
      <c r="H16" s="58">
        <f>H6*(1+Scenario_inputs!H5/100)</f>
        <v>143.48851799999997</v>
      </c>
      <c r="I16" s="58">
        <f>Determinants!I6*(1+Scenario_inputs!I5/100)</f>
        <v>436.7782105</v>
      </c>
      <c r="J16" s="58">
        <f>Determinants!J6*(1+Scenario_inputs!J5/100)</f>
        <v>245.73617109999998</v>
      </c>
      <c r="K16" s="58">
        <f>Determinants!K6*(1+Scenario_inputs!K5/100)</f>
        <v>103.22349289649159</v>
      </c>
      <c r="L16" s="58">
        <f>Determinants!L6*(1+Scenario_inputs!L5/100)</f>
        <v>2277.3419340435385</v>
      </c>
      <c r="M16" s="58">
        <f>Determinants!M6*(1+Scenario_inputs!M5/100)</f>
        <v>2731.4948059999997</v>
      </c>
      <c r="N16" s="58">
        <f>Determinants!N6*(1+Scenario_inputs!N5/100)</f>
        <v>2704.7086639999998</v>
      </c>
      <c r="O16" s="58">
        <f>Determinants!O6*(1+Scenario_inputs!O5/100)</f>
        <v>4123.1309700000002</v>
      </c>
      <c r="P16" s="57">
        <f>Determinants!P6*(1+Scenario_inputs!P5/100)</f>
        <v>147.62019046544495</v>
      </c>
      <c r="Q16" s="57">
        <f>Determinants!Q6*(1+Scenario_inputs!Q5/100)</f>
        <v>993.27815299999997</v>
      </c>
      <c r="R16" s="58">
        <f>Determinants!R6*(1+Scenario_inputs!R5/100)</f>
        <v>874.81301600000006</v>
      </c>
      <c r="S16" s="57">
        <f>Determinants!S6*(1+Scenario_inputs!S5/100)</f>
        <v>8499.8989299999994</v>
      </c>
      <c r="T16" s="58">
        <f>Determinants!T6+Scenario_inputs!T5</f>
        <v>81.274412916154603</v>
      </c>
      <c r="U16" s="58">
        <f>Determinants!U6+Scenario_inputs!U5</f>
        <v>84.9712628998968</v>
      </c>
      <c r="V16" s="58">
        <f>V6+Scenario_inputs!V5</f>
        <v>81.117241385816499</v>
      </c>
      <c r="W16" s="56">
        <f>Determinants!W6+Scenario_inputs!W5</f>
        <v>1.2568759875</v>
      </c>
      <c r="X16" s="58">
        <f>X5*(1+Y16/100)</f>
        <v>377.721206</v>
      </c>
      <c r="Y16" s="56">
        <f>Determinants!Y6+Scenario_inputs!X5</f>
        <v>7.546492529562232</v>
      </c>
      <c r="Z16" s="58">
        <f>Z5*(1+AA16/100)</f>
        <v>131.73134556252461</v>
      </c>
      <c r="AA16" s="56">
        <f>Determinants!AA6+Scenario_inputs!Y5</f>
        <v>5.7117963753504197</v>
      </c>
      <c r="AB16" s="56">
        <f>Determinants!AB6+Scenario_inputs!Z5</f>
        <v>5.0075041269380369</v>
      </c>
      <c r="AC16" s="56">
        <f>Determinants!AC6+Scenario_inputs!AA5</f>
        <v>2.5367681724169402</v>
      </c>
      <c r="AD16" s="56">
        <f>Determinants!AD6+Scenario_inputs!AB5</f>
        <v>4.3663417117841341</v>
      </c>
      <c r="AE16" s="58">
        <f>Determinants!AE6*(1+Scenario_inputs!AC5/100)</f>
        <v>2757.1296969999999</v>
      </c>
      <c r="AF16" s="58">
        <f>AF6+Scenario_inputs!AD5</f>
        <v>1.4595067675</v>
      </c>
      <c r="AG16" s="56">
        <f>Determinants!AG6+Scenario_inputs!AE5</f>
        <v>7.9167622431016271</v>
      </c>
      <c r="AH16" s="56">
        <f>ROUND(Determinants!AH6+Scenario_inputs!AF5,1)</f>
        <v>7.8</v>
      </c>
      <c r="AI16" s="56">
        <f>ROUND(Determinants!AI6+Scenario_inputs!AG5,1)</f>
        <v>6.7</v>
      </c>
      <c r="AJ16" s="58">
        <f>AJ5*(1+AK16/100)</f>
        <v>374.83333300000004</v>
      </c>
      <c r="AK16" s="38">
        <f>AK6+Scenario_inputs!AH5</f>
        <v>11.149550272955967</v>
      </c>
      <c r="AL16" s="53">
        <f t="shared" ref="AL16:AL21" si="2">MAX(AI16,0)</f>
        <v>6.7</v>
      </c>
      <c r="AM16" s="54">
        <f t="shared" ref="AM16:AM21" si="3">MIN(AI16,3)</f>
        <v>3</v>
      </c>
      <c r="AN16" s="54">
        <f>(B16/B5-1)*100</f>
        <v>6.4741804974041584</v>
      </c>
      <c r="AO16" s="54">
        <v>8.5</v>
      </c>
    </row>
    <row r="17" spans="1:41" x14ac:dyDescent="0.3">
      <c r="A17" s="34" t="str">
        <f>Scenario_inputs!A6</f>
        <v>2024-25</v>
      </c>
      <c r="B17" s="56">
        <f>Determinants!B7*(1+Scenario_inputs!B6/100)</f>
        <v>155.31740840951551</v>
      </c>
      <c r="C17" s="56">
        <f>Determinants!C7*(1+Scenario_inputs!C6/100)</f>
        <v>178.19744740000002</v>
      </c>
      <c r="D17" s="57">
        <f>Determinants!D7*(1+Scenario_inputs!D6/100)</f>
        <v>33305.051999999996</v>
      </c>
      <c r="E17" s="58">
        <f>E7*(1+Scenario_inputs!E6/100)</f>
        <v>102.85342165987255</v>
      </c>
      <c r="F17" s="57">
        <f>Determinants!F7*(1+Scenario_inputs!F6/100)</f>
        <v>1716.136088</v>
      </c>
      <c r="G17" s="57">
        <f>Determinants!G7*(1+Scenario_inputs!G6/100)</f>
        <v>1420.9063219999998</v>
      </c>
      <c r="H17" s="58">
        <f>H7*(1+Scenario_inputs!H6/100)</f>
        <v>151.55886239999998</v>
      </c>
      <c r="I17" s="58">
        <f>Determinants!I7*(1+Scenario_inputs!I6/100)</f>
        <v>428.75645345063754</v>
      </c>
      <c r="J17" s="58">
        <f>Determinants!J7*(1+Scenario_inputs!J6/100)</f>
        <v>236.5878352</v>
      </c>
      <c r="K17" s="58">
        <f>Determinants!K7*(1+Scenario_inputs!K6/100)</f>
        <v>102.85342165987255</v>
      </c>
      <c r="L17" s="58">
        <f>Determinants!L7*(1+Scenario_inputs!L6/100)</f>
        <v>2303.766761578438</v>
      </c>
      <c r="M17" s="58">
        <f>Determinants!M7*(1+Scenario_inputs!M6/100)</f>
        <v>2785.6140260000002</v>
      </c>
      <c r="N17" s="58">
        <f>Determinants!N7*(1+Scenario_inputs!N6/100)</f>
        <v>2766.3604319999999</v>
      </c>
      <c r="O17" s="58">
        <f>Determinants!O7*(1+Scenario_inputs!O6/100)</f>
        <v>4190.9202249999998</v>
      </c>
      <c r="P17" s="57">
        <f>Determinants!P7*(1+Scenario_inputs!P6/100)</f>
        <v>144.05303052887362</v>
      </c>
      <c r="Q17" s="57">
        <f>Determinants!Q7*(1+Scenario_inputs!Q6/100)</f>
        <v>1080.5700320000001</v>
      </c>
      <c r="R17" s="58">
        <f>Determinants!R7*(1+Scenario_inputs!R6/100)</f>
        <v>860.40105900000003</v>
      </c>
      <c r="S17" s="57">
        <f>Determinants!S7*(1+Scenario_inputs!S6/100)</f>
        <v>8674.4051099999997</v>
      </c>
      <c r="T17" s="58">
        <f>Determinants!T7+Scenario_inputs!T6</f>
        <v>76.163833333333343</v>
      </c>
      <c r="U17" s="58">
        <f>Determinants!U7+Scenario_inputs!U6</f>
        <v>80.730416666666656</v>
      </c>
      <c r="V17" s="58">
        <f>V7+Scenario_inputs!V6</f>
        <v>74.819583333333341</v>
      </c>
      <c r="W17" s="56">
        <f>Determinants!W7+Scenario_inputs!W6</f>
        <v>1.2696805</v>
      </c>
      <c r="X17" s="58">
        <f>X16*(1+Y17/100)</f>
        <v>386.63422600000001</v>
      </c>
      <c r="Y17" s="56">
        <f>Determinants!Y7+Scenario_inputs!X6</f>
        <v>2.3596821831602499</v>
      </c>
      <c r="Z17" s="58">
        <f>Z16*(1+AA17/100)</f>
        <v>133.77324434369382</v>
      </c>
      <c r="AA17" s="56">
        <f>Determinants!AA7+Scenario_inputs!Y6</f>
        <v>1.55004776763632</v>
      </c>
      <c r="AB17" s="56">
        <f>Determinants!AB7+Scenario_inputs!Z6</f>
        <v>4.366559353647788</v>
      </c>
      <c r="AC17" s="56">
        <f>Determinants!AC7+Scenario_inputs!AA6</f>
        <v>2.9599289058369385</v>
      </c>
      <c r="AD17" s="56">
        <f>Determinants!AD7+Scenario_inputs!AB6</f>
        <v>4.4308778992247637</v>
      </c>
      <c r="AE17" s="58">
        <f>Determinants!AE7*(1+Scenario_inputs!AC6/100)</f>
        <v>2827.4832340000003</v>
      </c>
      <c r="AF17" s="58">
        <f>AF7+Scenario_inputs!AD6</f>
        <v>1.5601351775000003</v>
      </c>
      <c r="AG17" s="56">
        <f>Determinants!AG7+Scenario_inputs!AE6</f>
        <v>3.6721137841568829</v>
      </c>
      <c r="AH17" s="56">
        <f>ROUND(Determinants!AH7+Scenario_inputs!AF6,1)</f>
        <v>2.5</v>
      </c>
      <c r="AI17" s="56">
        <f>ROUND(Determinants!AI7+Scenario_inputs!AG6,1)</f>
        <v>1.6</v>
      </c>
      <c r="AJ17" s="58">
        <f>AJ16*(1+AK17/100)</f>
        <v>386.53276100000005</v>
      </c>
      <c r="AK17" s="38">
        <f>AK7+Scenario_inputs!AH6</f>
        <v>3.1212346848565886</v>
      </c>
      <c r="AL17" s="53">
        <f t="shared" si="2"/>
        <v>1.6</v>
      </c>
      <c r="AM17" s="54">
        <f t="shared" si="3"/>
        <v>1.6</v>
      </c>
      <c r="AN17" s="54">
        <f>(B17/B16-1)*100</f>
        <v>3.062942648929079</v>
      </c>
      <c r="AO17" s="139">
        <f>ROUND(MAX(AG17,AA17,2.5),1)</f>
        <v>3.7</v>
      </c>
    </row>
    <row r="18" spans="1:41" x14ac:dyDescent="0.3">
      <c r="A18" s="34" t="str">
        <f>Scenario_inputs!A7</f>
        <v>2025-26</v>
      </c>
      <c r="B18" s="56">
        <f>Determinants!B8*(1+Scenario_inputs!B7/100)</f>
        <v>158.27044275928597</v>
      </c>
      <c r="C18" s="56">
        <f>Determinants!C8*(1+Scenario_inputs!C7/100)</f>
        <v>185.3029478</v>
      </c>
      <c r="D18" s="57">
        <f>Determinants!D8*(1+Scenario_inputs!D7/100)</f>
        <v>33601.964075000004</v>
      </c>
      <c r="E18" s="58">
        <f>E8*(1+Scenario_inputs!E7/100)</f>
        <v>104.1468071591645</v>
      </c>
      <c r="F18" s="57">
        <f>Determinants!F8*(1+Scenario_inputs!F7/100)</f>
        <v>1777.8680670000001</v>
      </c>
      <c r="G18" s="57">
        <f>Determinants!G8*(1+Scenario_inputs!G7/100)</f>
        <v>1449.630034</v>
      </c>
      <c r="H18" s="58">
        <f>H8*(1+Scenario_inputs!H7/100)</f>
        <v>160.6678613</v>
      </c>
      <c r="I18" s="58">
        <f>Determinants!I8*(1+Scenario_inputs!I7/100)</f>
        <v>442.32454669828218</v>
      </c>
      <c r="J18" s="58">
        <f>Determinants!J8*(1+Scenario_inputs!J7/100)</f>
        <v>243.90104879999998</v>
      </c>
      <c r="K18" s="58">
        <f>Determinants!K8*(1+Scenario_inputs!K7/100)</f>
        <v>104.1468071591645</v>
      </c>
      <c r="L18" s="58">
        <f>Determinants!L8*(1+Scenario_inputs!L7/100)</f>
        <v>2348.1588663698026</v>
      </c>
      <c r="M18" s="58">
        <f>Determinants!M8*(1+Scenario_inputs!M7/100)</f>
        <v>2875.0615680000001</v>
      </c>
      <c r="N18" s="58">
        <f>Determinants!N8*(1+Scenario_inputs!N7/100)</f>
        <v>2850.8715230000003</v>
      </c>
      <c r="O18" s="58">
        <f>Determinants!O8*(1+Scenario_inputs!O7/100)</f>
        <v>4329.3109050000012</v>
      </c>
      <c r="P18" s="57">
        <f>Determinants!P8*(1+Scenario_inputs!P7/100)</f>
        <v>144.75441443513205</v>
      </c>
      <c r="Q18" s="57">
        <f>Determinants!Q8*(1+Scenario_inputs!Q7/100)</f>
        <v>1034.749446</v>
      </c>
      <c r="R18" s="58">
        <f>Determinants!R8*(1+Scenario_inputs!R7/100)</f>
        <v>859.39669100000003</v>
      </c>
      <c r="S18" s="57">
        <f>Determinants!S8*(1+Scenario_inputs!S7/100)</f>
        <v>9023.7839299999996</v>
      </c>
      <c r="T18" s="58">
        <f>Determinants!T8+Scenario_inputs!T7</f>
        <v>73.01433333333334</v>
      </c>
      <c r="U18" s="58">
        <f>Determinants!U8+Scenario_inputs!U7</f>
        <v>83.209500000000006</v>
      </c>
      <c r="V18" s="58">
        <f>V8+Scenario_inputs!V7</f>
        <v>75.717083333333335</v>
      </c>
      <c r="W18" s="56">
        <f>Determinants!W8+Scenario_inputs!W7</f>
        <v>1.2696805</v>
      </c>
      <c r="X18" s="58">
        <f>X17*(1+Y18/100)</f>
        <v>395.13551275000003</v>
      </c>
      <c r="Y18" s="56">
        <f>Determinants!Y8+Scenario_inputs!X7</f>
        <v>2.1987931171928876</v>
      </c>
      <c r="Z18" s="58">
        <f>Z17*(1+AA18/100)</f>
        <v>135.91882185400215</v>
      </c>
      <c r="AA18" s="56">
        <f>Determinants!AA8+Scenario_inputs!Y7</f>
        <v>1.6038913617104633</v>
      </c>
      <c r="AB18" s="56">
        <f>Determinants!AB8+Scenario_inputs!Z7</f>
        <v>3.4904091828793815</v>
      </c>
      <c r="AC18" s="56">
        <f>Determinants!AC8+Scenario_inputs!AA7</f>
        <v>2.818729717006168</v>
      </c>
      <c r="AD18" s="56">
        <f>Determinants!AD8+Scenario_inputs!AB7</f>
        <v>4.5006553882256197</v>
      </c>
      <c r="AE18" s="58">
        <f>Determinants!AE8*(1+Scenario_inputs!AC7/100)</f>
        <v>2926.6497380000001</v>
      </c>
      <c r="AF18" s="58">
        <f>AF8+Scenario_inputs!AD7</f>
        <v>1.5358777724999999</v>
      </c>
      <c r="AG18" s="56">
        <f>Determinants!AG8+Scenario_inputs!AE7</f>
        <v>2.126406466358377</v>
      </c>
      <c r="AH18" s="56">
        <f>ROUND(Determinants!AH8+Scenario_inputs!AF7,1)</f>
        <v>1.8</v>
      </c>
      <c r="AI18" s="56">
        <f>ROUND(Determinants!AI8+Scenario_inputs!AG7,1)</f>
        <v>1.6</v>
      </c>
      <c r="AJ18" s="58">
        <f>AJ17*(1+AK18/100)</f>
        <v>394.56053300000002</v>
      </c>
      <c r="AK18" s="38">
        <f>AK8+Scenario_inputs!AH7</f>
        <v>2.0768671662477756</v>
      </c>
      <c r="AL18" s="53">
        <f t="shared" si="2"/>
        <v>1.6</v>
      </c>
      <c r="AM18" s="54">
        <f t="shared" si="3"/>
        <v>1.6</v>
      </c>
      <c r="AN18" s="54">
        <f>(B18/B17-1)*100</f>
        <v>1.9012899970519692</v>
      </c>
      <c r="AO18" s="139">
        <f t="shared" ref="AO18:AO21" si="4">ROUND(MAX(AG18,AA18,2.5),1)</f>
        <v>2.5</v>
      </c>
    </row>
    <row r="19" spans="1:41" x14ac:dyDescent="0.3">
      <c r="A19" s="34" t="str">
        <f>Scenario_inputs!A8</f>
        <v>2026-27</v>
      </c>
      <c r="B19" s="56">
        <f>Determinants!B9*(1+Scenario_inputs!B8/100)</f>
        <v>161.60278829824151</v>
      </c>
      <c r="C19" s="56">
        <f>Determinants!C9*(1+Scenario_inputs!C8/100)</f>
        <v>193.51850969999998</v>
      </c>
      <c r="D19" s="57">
        <f>Determinants!D9*(1+Scenario_inputs!D8/100)</f>
        <v>33896.604550000004</v>
      </c>
      <c r="E19" s="58">
        <f>E9*(1+Scenario_inputs!E8/100)</f>
        <v>104.09952121545314</v>
      </c>
      <c r="F19" s="57">
        <f>Determinants!F9*(1+Scenario_inputs!F8/100)</f>
        <v>1845.8050659999999</v>
      </c>
      <c r="G19" s="57">
        <f>Determinants!G9*(1+Scenario_inputs!G8/100)</f>
        <v>1479.4442199999999</v>
      </c>
      <c r="H19" s="58">
        <f>H9*(1+Scenario_inputs!H8/100)</f>
        <v>169.87673180000002</v>
      </c>
      <c r="I19" s="58">
        <f>Determinants!I9*(1+Scenario_inputs!I8/100)</f>
        <v>461.1789121643364</v>
      </c>
      <c r="J19" s="58">
        <f>Determinants!J9*(1+Scenario_inputs!J8/100)</f>
        <v>252.96022980000001</v>
      </c>
      <c r="K19" s="58">
        <f>Determinants!K9*(1+Scenario_inputs!K8/100)</f>
        <v>104.09952121545314</v>
      </c>
      <c r="L19" s="58">
        <f>Determinants!L9*(1+Scenario_inputs!L8/100)</f>
        <v>2394.7678689066693</v>
      </c>
      <c r="M19" s="58">
        <f>Determinants!M9*(1+Scenario_inputs!M8/100)</f>
        <v>2984.8320960000001</v>
      </c>
      <c r="N19" s="58">
        <f>Determinants!N9*(1+Scenario_inputs!N8/100)</f>
        <v>2956.9870129999999</v>
      </c>
      <c r="O19" s="58">
        <f>Determinants!O9*(1+Scenario_inputs!O8/100)</f>
        <v>4492.2287500000002</v>
      </c>
      <c r="P19" s="57">
        <f>Determinants!P9*(1+Scenario_inputs!P8/100)</f>
        <v>148.57314402803931</v>
      </c>
      <c r="Q19" s="57">
        <f>Determinants!Q9*(1+Scenario_inputs!Q8/100)</f>
        <v>1173.598295</v>
      </c>
      <c r="R19" s="58">
        <f>Determinants!R9*(1+Scenario_inputs!R8/100)</f>
        <v>864.62304400000005</v>
      </c>
      <c r="S19" s="57">
        <f>Determinants!S9*(1+Scenario_inputs!S8/100)</f>
        <v>9498.7967399999998</v>
      </c>
      <c r="T19" s="58">
        <f>Determinants!T9+Scenario_inputs!T8</f>
        <v>71.095760194074415</v>
      </c>
      <c r="U19" s="58">
        <f>Determinants!U9+Scenario_inputs!U8</f>
        <v>75.066675545410021</v>
      </c>
      <c r="V19" s="58">
        <f>V9+Scenario_inputs!V8</f>
        <v>72.85680767252363</v>
      </c>
      <c r="W19" s="56">
        <f>Determinants!W9+Scenario_inputs!W8</f>
        <v>1.2696805</v>
      </c>
      <c r="X19" s="58">
        <f>X18*(1+Y19/100)</f>
        <v>405.53367875000009</v>
      </c>
      <c r="Y19" s="56">
        <f>Determinants!Y9+Scenario_inputs!X8</f>
        <v>2.631544284043863</v>
      </c>
      <c r="Z19" s="58">
        <f>Z18*(1+AA19/100)</f>
        <v>138.18686147777458</v>
      </c>
      <c r="AA19" s="56">
        <f>Determinants!AA9+Scenario_inputs!Y8</f>
        <v>1.6686722212826854</v>
      </c>
      <c r="AB19" s="56">
        <f>Determinants!AB9+Scenario_inputs!Z8</f>
        <v>3.2404347809593368</v>
      </c>
      <c r="AC19" s="56">
        <f>Determinants!AC9+Scenario_inputs!AA8</f>
        <v>2.6822113268827463</v>
      </c>
      <c r="AD19" s="56">
        <f>Determinants!AD9+Scenario_inputs!AB8</f>
        <v>4.5959188193462808</v>
      </c>
      <c r="AE19" s="58">
        <f>Determinants!AE9*(1+Scenario_inputs!AC8/100)</f>
        <v>3040.2162050000002</v>
      </c>
      <c r="AF19" s="58">
        <f>AF9+Scenario_inputs!AD8</f>
        <v>1.4883686299999999</v>
      </c>
      <c r="AG19" s="56">
        <f>Determinants!AG9+Scenario_inputs!AE8</f>
        <v>2.0010067123138242</v>
      </c>
      <c r="AH19" s="56">
        <f>ROUND(Determinants!AH9+Scenario_inputs!AF8,1)</f>
        <v>2.1</v>
      </c>
      <c r="AI19" s="56">
        <f>ROUND(Determinants!AI9+Scenario_inputs!AG8,1)</f>
        <v>1.6</v>
      </c>
      <c r="AJ19" s="58">
        <f>AJ18*(1+AK19/100)</f>
        <v>404.00673600000005</v>
      </c>
      <c r="AK19" s="38">
        <f>AK9+Scenario_inputs!AH8</f>
        <v>2.394107420774394</v>
      </c>
      <c r="AL19" s="53">
        <f t="shared" si="2"/>
        <v>1.6</v>
      </c>
      <c r="AM19" s="54">
        <f t="shared" si="3"/>
        <v>1.6</v>
      </c>
      <c r="AN19" s="54">
        <f>(B19/B18-1)*100</f>
        <v>2.1054755902993882</v>
      </c>
      <c r="AO19" s="139">
        <f t="shared" si="4"/>
        <v>2.5</v>
      </c>
    </row>
    <row r="20" spans="1:41" x14ac:dyDescent="0.3">
      <c r="A20" s="34" t="str">
        <f>Scenario_inputs!A9</f>
        <v>2027-28</v>
      </c>
      <c r="B20" s="56">
        <f>Determinants!B10*(1+Scenario_inputs!B9/100)</f>
        <v>165.36212514163225</v>
      </c>
      <c r="C20" s="56">
        <f>Determinants!C10*(1+Scenario_inputs!C9/100)</f>
        <v>202.30789809999999</v>
      </c>
      <c r="D20" s="57">
        <f>Determinants!D10*(1+Scenario_inputs!D9/100)</f>
        <v>34161.802274999995</v>
      </c>
      <c r="E20" s="58">
        <f>E10*(1+Scenario_inputs!E9/100)</f>
        <v>106.56427730308319</v>
      </c>
      <c r="F20" s="57">
        <f>Determinants!F10*(1+Scenario_inputs!F9/100)</f>
        <v>1918.4729200000002</v>
      </c>
      <c r="G20" s="57">
        <f>Determinants!G10*(1+Scenario_inputs!G9/100)</f>
        <v>1508.2249539999998</v>
      </c>
      <c r="H20" s="58">
        <f>H10*(1+Scenario_inputs!H9/100)</f>
        <v>179.1038599</v>
      </c>
      <c r="I20" s="58">
        <f>Determinants!I10*(1+Scenario_inputs!I9/100)</f>
        <v>483.03427867020355</v>
      </c>
      <c r="J20" s="58">
        <f>Determinants!J10*(1+Scenario_inputs!J9/100)</f>
        <v>260.9244837</v>
      </c>
      <c r="K20" s="58">
        <f>Determinants!K10*(1+Scenario_inputs!K9/100)</f>
        <v>106.56427730308319</v>
      </c>
      <c r="L20" s="58">
        <f>Determinants!L10*(1+Scenario_inputs!L9/100)</f>
        <v>2437.4748536421284</v>
      </c>
      <c r="M20" s="58">
        <f>Determinants!M10*(1+Scenario_inputs!M9/100)</f>
        <v>3094.4904059999999</v>
      </c>
      <c r="N20" s="58">
        <f>Determinants!N10*(1+Scenario_inputs!N9/100)</f>
        <v>3066.7873979999999</v>
      </c>
      <c r="O20" s="58">
        <f>Determinants!O10*(1+Scenario_inputs!O9/100)</f>
        <v>4657.9707000000008</v>
      </c>
      <c r="P20" s="57">
        <f>Determinants!P10*(1+Scenario_inputs!P9/100)</f>
        <v>153.77467588693332</v>
      </c>
      <c r="Q20" s="57">
        <f>Determinants!Q10*(1+Scenario_inputs!Q9/100)</f>
        <v>1298.4421150000001</v>
      </c>
      <c r="R20" s="58">
        <f>Determinants!R10*(1+Scenario_inputs!R9/100)</f>
        <v>879.34971600000006</v>
      </c>
      <c r="S20" s="57">
        <f>Determinants!S10*(1+Scenario_inputs!S9/100)</f>
        <v>10002.449709999999</v>
      </c>
      <c r="T20" s="58">
        <f>Determinants!T10+Scenario_inputs!T9</f>
        <v>71.891489953455562</v>
      </c>
      <c r="U20" s="58">
        <f>Determinants!U10+Scenario_inputs!U9</f>
        <v>76.550871815960477</v>
      </c>
      <c r="V20" s="58">
        <f>V10+Scenario_inputs!V9</f>
        <v>74.297311084271996</v>
      </c>
      <c r="W20" s="56">
        <f>Determinants!W10+Scenario_inputs!W9</f>
        <v>1.2696805</v>
      </c>
      <c r="X20" s="58">
        <f>X19*(1+Y20/100)</f>
        <v>417.58688274999997</v>
      </c>
      <c r="Y20" s="56">
        <f>Determinants!Y10+Scenario_inputs!X9</f>
        <v>2.9721832320196429</v>
      </c>
      <c r="Z20" s="58">
        <f>Z19*(1+AA20/100)</f>
        <v>140.91198940243945</v>
      </c>
      <c r="AA20" s="56">
        <f>Determinants!AA10+Scenario_inputs!Y9</f>
        <v>1.9720600754096651</v>
      </c>
      <c r="AB20" s="56">
        <f>Determinants!AB10+Scenario_inputs!Z9</f>
        <v>3.2030147910020927</v>
      </c>
      <c r="AC20" s="56">
        <f>Determinants!AC10+Scenario_inputs!AA9</f>
        <v>2.6023812761317466</v>
      </c>
      <c r="AD20" s="56">
        <f>Determinants!AD10+Scenario_inputs!AB9</f>
        <v>4.6916077190164369</v>
      </c>
      <c r="AE20" s="58">
        <f>Determinants!AE10*(1+Scenario_inputs!AC9/100)</f>
        <v>3150.5576609999998</v>
      </c>
      <c r="AF20" s="58">
        <f>AF10+Scenario_inputs!AD9</f>
        <v>1.481439255</v>
      </c>
      <c r="AG20" s="56">
        <f>Determinants!AG10+Scenario_inputs!AE9</f>
        <v>2.2057325508539005</v>
      </c>
      <c r="AH20" s="56">
        <f>ROUND(Determinants!AH10+Scenario_inputs!AF9,1)</f>
        <v>2.2999999999999998</v>
      </c>
      <c r="AI20" s="56">
        <f>ROUND(Determinants!AI10+Scenario_inputs!AG9,1)</f>
        <v>2</v>
      </c>
      <c r="AJ20" s="58">
        <f>AJ19*(1+AK20/100)</f>
        <v>416.00406800000007</v>
      </c>
      <c r="AK20" s="38">
        <f>AK10+Scenario_inputs!AH9</f>
        <v>2.9695871209434621</v>
      </c>
      <c r="AL20" s="53">
        <f t="shared" si="2"/>
        <v>2</v>
      </c>
      <c r="AM20" s="54">
        <f t="shared" si="3"/>
        <v>2</v>
      </c>
      <c r="AN20" s="54">
        <f>(B20/B19-1)*100</f>
        <v>2.3262821656596655</v>
      </c>
      <c r="AO20" s="139">
        <f t="shared" si="4"/>
        <v>2.5</v>
      </c>
    </row>
    <row r="21" spans="1:41" x14ac:dyDescent="0.3">
      <c r="A21" s="34" t="s">
        <v>288</v>
      </c>
      <c r="B21" s="56">
        <f>Determinants!B11*(1+Scenario_inputs!B10/100)</f>
        <v>169.64382258663591</v>
      </c>
      <c r="C21" s="56">
        <f>Determinants!C11*(1+Scenario_inputs!C10/100)</f>
        <v>211.81077580000002</v>
      </c>
      <c r="D21" s="57">
        <f>Determinants!D11*(1+Scenario_inputs!D10/100)</f>
        <v>34398.241200000004</v>
      </c>
      <c r="E21" s="58">
        <f>E11*(1+Scenario_inputs!E10/100)</f>
        <v>108.45170508955601</v>
      </c>
      <c r="F21" s="57">
        <f>Determinants!F11*(1+Scenario_inputs!F10/100)</f>
        <v>1994.548673</v>
      </c>
      <c r="G21" s="57">
        <f>Determinants!G11*(1+Scenario_inputs!G10/100)</f>
        <v>1537.027364</v>
      </c>
      <c r="H21" s="58">
        <f>H11*(1+Scenario_inputs!H10/100)</f>
        <v>188.74906879999997</v>
      </c>
      <c r="I21" s="58">
        <f>Determinants!I11*(1+Scenario_inputs!I10/100)</f>
        <v>506.5759639622882</v>
      </c>
      <c r="J21" s="58">
        <f>Determinants!J11*(1+Scenario_inputs!J10/100)</f>
        <v>267.43475059999997</v>
      </c>
      <c r="K21" s="58">
        <f>Determinants!K11*(1+Scenario_inputs!K10/100)</f>
        <v>108.45170508955601</v>
      </c>
      <c r="L21" s="58">
        <f>Determinants!L11*(1+Scenario_inputs!L10/100)</f>
        <v>2478.5677255185024</v>
      </c>
      <c r="M21" s="58">
        <f>Determinants!M11*(1+Scenario_inputs!M10/100)</f>
        <v>3207.4755620000001</v>
      </c>
      <c r="N21" s="58">
        <f>Determinants!N11*(1+Scenario_inputs!N10/100)</f>
        <v>3178.873353</v>
      </c>
      <c r="O21" s="58">
        <f>Determinants!O11*(1+Scenario_inputs!O10/100)</f>
        <v>4828.0412049999995</v>
      </c>
      <c r="P21" s="57">
        <f>Determinants!P11*(1+Scenario_inputs!P10/100)</f>
        <v>159.47300082234554</v>
      </c>
      <c r="Q21" s="57">
        <f>Determinants!Q11*(1+Scenario_inputs!Q10/100)</f>
        <v>1406.4477999999999</v>
      </c>
      <c r="R21" s="58">
        <f>Determinants!R11*(1+Scenario_inputs!R10/100)</f>
        <v>898.63426300000003</v>
      </c>
      <c r="S21" s="57">
        <f>Determinants!S11*(1+Scenario_inputs!S10/100)</f>
        <v>10532.807769999999</v>
      </c>
      <c r="T21" s="58">
        <f>Determinants!T11+Scenario_inputs!T10</f>
        <v>73.329932246862541</v>
      </c>
      <c r="U21" s="58">
        <f>Determinants!U11+Scenario_inputs!U10</f>
        <v>78.082541443179821</v>
      </c>
      <c r="V21" s="58">
        <f>V11+Scenario_inputs!V10</f>
        <v>75.783890297183333</v>
      </c>
      <c r="W21" s="56">
        <f>Determinants!W11+Scenario_inputs!W10</f>
        <v>1.2696805</v>
      </c>
      <c r="X21" s="58">
        <f>X20*(1+Y21/100)</f>
        <v>429.63864474999997</v>
      </c>
      <c r="Y21" s="56">
        <f>Determinants!Y11+Scenario_inputs!X10</f>
        <v>2.8860489871314066</v>
      </c>
      <c r="Z21" s="58">
        <f>Z20*(1+AA21/100)</f>
        <v>143.73027593072095</v>
      </c>
      <c r="AA21" s="56">
        <f>Determinants!AA11+Scenario_inputs!Y10</f>
        <v>2.0000331698054374</v>
      </c>
      <c r="AB21" s="56">
        <f>Determinants!AB11+Scenario_inputs!Z10</f>
        <v>3.2471110958754337</v>
      </c>
      <c r="AC21" s="56">
        <f>Determinants!AC11+Scenario_inputs!AA10</f>
        <v>2.526571970354508</v>
      </c>
      <c r="AD21" s="56">
        <f>Determinants!AD11+Scenario_inputs!AB10</f>
        <v>4.779822020194624</v>
      </c>
      <c r="AE21" s="58">
        <f>Determinants!AE11*(1+Scenario_inputs!AC10/100)</f>
        <v>3264.2523614976558</v>
      </c>
      <c r="AF21" s="58">
        <f>AF11+Scenario_inputs!AD10</f>
        <v>1.4861006849999998</v>
      </c>
      <c r="AG21" s="56">
        <f>Determinants!AG11+Scenario_inputs!AE10</f>
        <v>2.5512819647067309</v>
      </c>
      <c r="AH21" s="56">
        <f>ROUND(Determinants!AH11+Scenario_inputs!AF10,1)</f>
        <v>2.6</v>
      </c>
      <c r="AI21" s="56">
        <f>ROUND(Determinants!AI11+Scenario_inputs!AG10,1)</f>
        <v>2</v>
      </c>
      <c r="AJ21" s="58">
        <f>AJ20*(1+AK21/100)</f>
        <v>428.05782700000003</v>
      </c>
      <c r="AK21" s="38">
        <f>AK11+Scenario_inputs!AH10</f>
        <v>2.8975098868504245</v>
      </c>
      <c r="AL21" s="53">
        <f t="shared" si="2"/>
        <v>2</v>
      </c>
      <c r="AM21" s="54">
        <f t="shared" si="3"/>
        <v>2</v>
      </c>
      <c r="AN21" s="54">
        <f>(B21/B20-1)*100</f>
        <v>2.5892854493351436</v>
      </c>
      <c r="AO21" s="139">
        <f t="shared" si="4"/>
        <v>2.6</v>
      </c>
    </row>
    <row r="23" spans="1:41" x14ac:dyDescent="0.3">
      <c r="B23" s="137" t="s">
        <v>32</v>
      </c>
    </row>
    <row r="24" spans="1:41" ht="13.5" x14ac:dyDescent="0.3">
      <c r="B24" s="34" t="s">
        <v>291</v>
      </c>
    </row>
  </sheetData>
  <hyperlinks>
    <hyperlink ref="A1" location="Notes!A1" display="Back to contents" xr:uid="{9B81D0E9-33C8-47EB-9CEA-FF42B8447378}"/>
  </hyperlink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27</vt:i4>
      </vt:variant>
    </vt:vector>
  </HeadingPairs>
  <TitlesOfParts>
    <vt:vector size="27" baseType="lpstr">
      <vt:lpstr>Notes</vt:lpstr>
      <vt:lpstr>Inputs -&gt;</vt:lpstr>
      <vt:lpstr>Scenario_inputs</vt:lpstr>
      <vt:lpstr>Outputs -&gt;</vt:lpstr>
      <vt:lpstr>Receipts_and_spending</vt:lpstr>
      <vt:lpstr>Aggregates</vt:lpstr>
      <vt:lpstr>Charts</vt:lpstr>
      <vt:lpstr>Calculations -&gt;</vt:lpstr>
      <vt:lpstr>Determinants</vt:lpstr>
      <vt:lpstr>Receipts_determinants</vt:lpstr>
      <vt:lpstr>Receipts_RR£</vt:lpstr>
      <vt:lpstr>Receipts_RRpc</vt:lpstr>
      <vt:lpstr>Receipts_effects</vt:lpstr>
      <vt:lpstr>Receipts_by_stream</vt:lpstr>
      <vt:lpstr>Receipts_by_determinant</vt:lpstr>
      <vt:lpstr>Receipts_adjustments</vt:lpstr>
      <vt:lpstr>Spending_determinants</vt:lpstr>
      <vt:lpstr>Spending_RR£</vt:lpstr>
      <vt:lpstr>Spending_RRpc</vt:lpstr>
      <vt:lpstr>Spending_effects</vt:lpstr>
      <vt:lpstr>Spending_by_stream</vt:lpstr>
      <vt:lpstr>Spending_by_determinant</vt:lpstr>
      <vt:lpstr>Spending_adjustments</vt:lpstr>
      <vt:lpstr>Debt_interest_determinants</vt:lpstr>
      <vt:lpstr>Debt_interest_RR</vt:lpstr>
      <vt:lpstr>Debt_interest_effects</vt:lpstr>
      <vt:lpstr>Debt_interest_adjustments</vt:lpstr>
    </vt:vector>
  </TitlesOfParts>
  <Company>MOJ</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Sousa, Joao</dc:creator>
  <cp:lastModifiedBy>Brown, Harriet - OBR</cp:lastModifiedBy>
  <cp:lastPrinted>2023-07-19T17:27:28Z</cp:lastPrinted>
  <dcterms:created xsi:type="dcterms:W3CDTF">2023-05-11T15:50:48Z</dcterms:created>
  <dcterms:modified xsi:type="dcterms:W3CDTF">2024-11-08T13:02:44Z</dcterms:modified>
</cp:coreProperties>
</file>