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Fiscal Risks Report\2021 Fiscal risks report\FINAL WEB VERSIONS\"/>
    </mc:Choice>
  </mc:AlternateContent>
  <xr:revisionPtr revIDLastSave="0" documentId="13_ncr:1_{CE1D4D81-025E-426E-BD58-49CA106B7712}" xr6:coauthVersionLast="45" xr6:coauthVersionMax="45" xr10:uidLastSave="{00000000-0000-0000-0000-000000000000}"/>
  <bookViews>
    <workbookView xWindow="-120" yWindow="-120" windowWidth="29040" windowHeight="15840" xr2:uid="{E61F55C3-FB3A-49E9-AF87-459A95C708FC}"/>
  </bookViews>
  <sheets>
    <sheet name="Contents" sheetId="2" r:id="rId1"/>
    <sheet name="Executive Summary" sheetId="3" r:id="rId2"/>
    <sheet name="C1" sheetId="4" r:id="rId3"/>
    <sheet name="C2" sheetId="5" r:id="rId4"/>
    <sheet name="C3" sheetId="6" r:id="rId5"/>
    <sheet name="C4" sheetId="15" r:id="rId6"/>
    <sheet name="C5" sheetId="8" r:id="rId7"/>
    <sheet name="C6" sheetId="9" r:id="rId8"/>
    <sheet name="C7" sheetId="10" r:id="rId9"/>
    <sheet name="C8" sheetId="11" r:id="rId10"/>
    <sheet name="C9" sheetId="12" r:id="rId11"/>
    <sheet name="F1" sheetId="13" r:id="rId12"/>
    <sheet name="F2" sheetId="1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123Graph_A" localSheetId="5" hidden="1">'[1]Model inputs'!#REF!</definedName>
    <definedName name="__123Graph_A" hidden="1">'[1]Model inputs'!#REF!</definedName>
    <definedName name="__123Graph_AALLTAX" localSheetId="5" hidden="1">'[2]Forecast data'!#REF!</definedName>
    <definedName name="__123Graph_AALLTAX" hidden="1">'[2]Forecast data'!#REF!</definedName>
    <definedName name="__123Graph_ACFSINDIV" localSheetId="5" hidden="1">[3]Data!#REF!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'[7]SUMMARY TABLE'!$U$6:$U$49</definedName>
    <definedName name="__123Graph_APDTRENDS" hidden="1">'[7]SUMMARY TABLE'!$S$23:$S$46</definedName>
    <definedName name="__123Graph_APIC" hidden="1">'[5]T3 Page 1'!#REF!</definedName>
    <definedName name="__123Graph_ATOBREV" hidden="1">'[2]Forecast data'!#REF!</definedName>
    <definedName name="__123Graph_ATOTAL" hidden="1">'[2]Forecast data'!#REF!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'[7]SUMMARY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'[2]Forecast data'!#REF!</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'[7]SUMMARY TABLE'!$Q$6:$Q$49</definedName>
    <definedName name="__123Graph_XPDTRENDS" hidden="1">'[7]SUMMARY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_bot1">#REF!</definedName>
    <definedName name="__bot2">#REF!</definedName>
    <definedName name="__bot3">#REF!</definedName>
    <definedName name="__bot4">#REF!</definedName>
    <definedName name="__bot5">#REF!</definedName>
    <definedName name="__bot6">#REF!</definedName>
    <definedName name="__top1">#REF!</definedName>
    <definedName name="__top2">#REF!</definedName>
    <definedName name="__top3">#REF!</definedName>
    <definedName name="__top4">#REF!</definedName>
    <definedName name="__top5">#REF!</definedName>
    <definedName name="__top6">#REF!</definedName>
    <definedName name="_1_" localSheetId="5">#REF!</definedName>
    <definedName name="_1_">#REF!</definedName>
    <definedName name="_1__123Graph_ACHART_15" hidden="1">[8]USGC!$B$34:$B$53</definedName>
    <definedName name="_1_0">#REF!</definedName>
    <definedName name="_10__123Graph_XCHART_15" hidden="1">[8]USGC!$A$34:$A$53</definedName>
    <definedName name="_2__123Graph_BCHART_10" hidden="1">[8]USGC!$L$34:$L$53</definedName>
    <definedName name="_2_0">#REF!</definedName>
    <definedName name="_2ecm">#REF!</definedName>
    <definedName name="_3__123Graph_BCHART_13" hidden="1">[8]USGC!$R$34:$R$53</definedName>
    <definedName name="_3_0ecm">#REF!</definedName>
    <definedName name="_3ecw">#REF!</definedName>
    <definedName name="_4__123Graph_BCHART_15" hidden="1">[8]USGC!$C$34:$C$53</definedName>
    <definedName name="_4_0ecm">#REF!</definedName>
    <definedName name="_5__123Graph_CCHART_10" hidden="1">[8]USGC!$F$34:$F$53</definedName>
    <definedName name="_5_0ecw">#REF!</definedName>
    <definedName name="_6__123Graph_CCHART_13" hidden="1">[8]USGC!$O$34:$O$53</definedName>
    <definedName name="_6_0ecw">#REF!</definedName>
    <definedName name="_7__123Graph_CCHART_15" hidden="1">[8]USGC!$D$34:$D$53</definedName>
    <definedName name="_8__123Graph_XCHART_10" hidden="1">[8]USGC!$A$34:$A$53</definedName>
    <definedName name="_9__123Graph_XCHART_13" hidden="1">[8]USGC!$A$34:$A$53</definedName>
    <definedName name="_Fill" hidden="1">'[2]Forecast data'!#REF!</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ME">OFFSET([9]AME!$H$15,0,0,MAX([9]AME!$B$15:$B100),1)</definedName>
    <definedName name="asdas" localSheetId="5"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5"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5"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5"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5"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5"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utumn">#REF!</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DEL">OFFSET([9]CDEL!$G$15,0,0,MAX([9]CDEL!$B$15:$B100),1)</definedName>
    <definedName name="change">[11]!Tbl_Change[Change in risk]</definedName>
    <definedName name="CLASSIFICATION">[12]Menus!$C$2:$C$6</definedName>
    <definedName name="Coronavirus_Impact">[11]!Pandemic_list[Pandemic]</definedName>
    <definedName name="CT" localSheetId="5" hidden="1">'[2]Forecast data'!#REF!</definedName>
    <definedName name="CT" hidden="1">'[2]Forecast data'!#REF!</definedName>
    <definedName name="CTNABS" localSheetId="5" hidden="1">'[1]Model inputs'!#REF!</definedName>
    <definedName name="CTNABS" hidden="1">'[1]Model inputs'!#REF!</definedName>
    <definedName name="datazone">'[13]Data (monthly)'!$A$3:$AN$2314</definedName>
    <definedName name="Days" localSheetId="5">[14]QsYs!$J$1:$J$65536</definedName>
    <definedName name="Days">[14]QsYs!$J:$J</definedName>
    <definedName name="DEPR" localSheetId="5">#REF!</definedName>
    <definedName name="DEPR">#REF!</definedName>
    <definedName name="dfdaf" localSheetId="5" hidden="1">#REF!</definedName>
    <definedName name="dfdaf" hidden="1">#REF!</definedName>
    <definedName name="dfdf" localSheetId="5" hidden="1">#REF!</definedName>
    <definedName name="dfdf" hidden="1">#REF!</definedName>
    <definedName name="dfdfadfe" hidden="1">#REF!</definedName>
    <definedName name="dfg" localSheetId="5" hidden="1">{#N/A,#N/A,FALSE,"TMCOMP96";#N/A,#N/A,FALSE,"MAT96";#N/A,#N/A,FALSE,"FANDA96";#N/A,#N/A,FALSE,"INTRAN96";#N/A,#N/A,FALSE,"NAA9697";#N/A,#N/A,FALSE,"ECWEBB";#N/A,#N/A,FALSE,"MFT96";#N/A,#N/A,FALSE,"CTrecon"}</definedName>
    <definedName name="dfg" hidden="1">{#N/A,#N/A,FALSE,"TMCOMP96";#N/A,#N/A,FALSE,"MAT96";#N/A,#N/A,FALSE,"FANDA96";#N/A,#N/A,FALSE,"INTRAN96";#N/A,#N/A,FALSE,"NAA9697";#N/A,#N/A,FALSE,"ECWEBB";#N/A,#N/A,FALSE,"MFT96";#N/A,#N/A,FALSE,"CTrecon"}</definedName>
    <definedName name="dfgae" localSheetId="5"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localSheetId="5"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localSheetId="5"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localSheetId="5" hidden="1">{#N/A,#N/A,FALSE,"TMCOMP96";#N/A,#N/A,FALSE,"MAT96";#N/A,#N/A,FALSE,"FANDA96";#N/A,#N/A,FALSE,"INTRAN96";#N/A,#N/A,FALSE,"NAA9697";#N/A,#N/A,FALSE,"ECWEBB";#N/A,#N/A,FALSE,"MFT96";#N/A,#N/A,FALSE,"CTrecon"}</definedName>
    <definedName name="dsfgdfg" hidden="1">{#N/A,#N/A,FALSE,"TMCOMP96";#N/A,#N/A,FALSE,"MAT96";#N/A,#N/A,FALSE,"FANDA96";#N/A,#N/A,FALSE,"INTRAN96";#N/A,#N/A,FALSE,"NAA9697";#N/A,#N/A,FALSE,"ECWEBB";#N/A,#N/A,FALSE,"MFT96";#N/A,#N/A,FALSE,"CTrecon"}</definedName>
    <definedName name="dsfgdsfgfdsg" localSheetId="5"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localSheetId="5"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[15]Download!$B$2:$CE$81</definedName>
    <definedName name="dwl_data_fy">[16]Download!$B$65:$CE$79</definedName>
    <definedName name="dwl_dates">[15]Download!$A$2:$A$81</definedName>
    <definedName name="dwl_dates_fy">[16]Download!$A$65:$A$79</definedName>
    <definedName name="dwl_vars">[15]Download!$B$1:$CE$1</definedName>
    <definedName name="EFO" hidden="1">'[2]Forecast data'!#REF!</definedName>
    <definedName name="Ev">[17]Determinants!$CL$2:$CL$8</definedName>
    <definedName name="ExtraProfiles" localSheetId="5" hidden="1">#REF!</definedName>
    <definedName name="ExtraProfiles" hidden="1">#REF!</definedName>
    <definedName name="ExtraProfiless" localSheetId="5" hidden="1">#REF!</definedName>
    <definedName name="ExtraProfiless" hidden="1">#REF!</definedName>
    <definedName name="FDDD" localSheetId="5"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gfgfd" localSheetId="5"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emale">#REF!</definedName>
    <definedName name="fg" localSheetId="5"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localSheetId="5"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5"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localSheetId="5"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scalevent">'[18]HHconsumption '!$A$4:$A$27</definedName>
    <definedName name="fiscalevent2">'[18]HHconsumption '!$A$4:$A$27</definedName>
    <definedName name="fyu" hidden="1">'[2]Forecast data'!#REF!</definedName>
    <definedName name="General_CDEL">OFFSET([9]CDEL!$G$17,0,0,MAX([9]CDEL!$B$17:$B100)-1,1)</definedName>
    <definedName name="General_RDEL">OFFSET([9]RDEL!$G$17,0,0,MAX([9]RDEL!$B$17:$B100)-1,1)</definedName>
    <definedName name="ghj" localSheetId="5"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hidden="1">'[1]Model inputs'!#REF!</definedName>
    <definedName name="HTML_CodePage" hidden="1">1</definedName>
    <definedName name="HTML_Control" localSheetId="5"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mf" hidden="1">#REF!</definedName>
    <definedName name="Impact_LT">[11]!Tbl_Impact_LT[Long term]</definedName>
    <definedName name="Impact_MT">[11]!Tbl_Impact_MT[Medium term]</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hkgh" localSheetId="5"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juy" hidden="1">#REF!</definedName>
    <definedName name="Key">[19]Tracker!$P$2:$P$4</definedName>
    <definedName name="male">#REF!</definedName>
    <definedName name="Migration" localSheetId="5">#REF!</definedName>
    <definedName name="Migration">#REF!</definedName>
    <definedName name="Months">[20]Tracker!$X$2:$X$261</definedName>
    <definedName name="MT_or_LT">INDEX(([21]!Tbl_Impact_MT[Medium term],[21]!Tbl_Impact_LT[Long term],[21]!Tbl_NA[N/A]),,,MATCH(!$N1,[21]Lists!$D$2:$F$2,0))</definedName>
    <definedName name="n" localSheetId="5"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A_Timescale">[11]!Tbl_NA[[#All],[N/A]]</definedName>
    <definedName name="new" localSheetId="5"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OCONFLICT" localSheetId="5"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eople">[22]Tab10!#REF!</definedName>
    <definedName name="PictureLookup">_xlfn.XLOOKUP(#REF!,[11]!Tbl_Change[Change in risk],[11]Lists!$O$3:$O$8)</definedName>
    <definedName name="Pop" localSheetId="5" hidden="1">[23]Population!#REF!</definedName>
    <definedName name="Pop" hidden="1">[23]Population!#REF!</definedName>
    <definedName name="Population" localSheetId="5" hidden="1">#REF!</definedName>
    <definedName name="Population" hidden="1">#REF!</definedName>
    <definedName name="pp" localSheetId="5" hidden="1">'[5]T3 Page 1'!#REF!</definedName>
    <definedName name="pp" hidden="1">'[5]T3 Page 1'!#REF!</definedName>
    <definedName name="Probability">[11]!Tbl_Probability[Probability of crystallisation]</definedName>
    <definedName name="Prodtest" localSheetId="5" hidden="1">'[5]T3 Page 1'!#REF!</definedName>
    <definedName name="Prodtest" hidden="1">'[5]T3 Page 1'!#REF!</definedName>
    <definedName name="Profiles" localSheetId="5" hidden="1">#REF!</definedName>
    <definedName name="Profiles" hidden="1">#REF!</definedName>
    <definedName name="Projections" localSheetId="5" hidden="1">#REF!</definedName>
    <definedName name="Projections" hidden="1">#REF!</definedName>
    <definedName name="PubDate">#REF!</definedName>
    <definedName name="QPubDate">#REF!</definedName>
    <definedName name="RDEL">OFFSET([9]RDEL!$G$15,0,0,MAX([9]RDEL!$B$15:$B100),1)</definedName>
    <definedName name="Receipts">OFFSET([9]Receipts!$D$15,0,0,MAX([9]Receipts!$B$15:$B100),1)</definedName>
    <definedName name="rerg" localSheetId="5" hidden="1">#REF!</definedName>
    <definedName name="rerg" hidden="1">#REF!</definedName>
    <definedName name="Results" hidden="1">[24]UK99!$A$1:$A$1</definedName>
    <definedName name="S" hidden="1">'[1]Model inputs'!#REF!</definedName>
    <definedName name="S1ACP">[25]England!$C$347,[25]England!$E$347,[25]England!$G$347,[25]England!$I$347,[25]England!$K$347</definedName>
    <definedName name="S1ACV">[25]England!$C$346,[25]England!$E$346,[25]England!$G$346,[25]England!$I$346,[25]England!$K$346,[25]England!$M$346,[25]England!$O$346,[25]England!$Q$346,[25]England!$S$346</definedName>
    <definedName name="S1QCP">[25]England!$C$344,[25]England!$E$344,[25]England!$G$344,[25]England!$I$344,[25]England!$K$344</definedName>
    <definedName name="S1QCV">[25]England!$C$343,[25]England!$E$343,[25]England!$G$343,[25]England!$I$343,[25]England!$K$343,[25]England!$M$343,[25]England!$O$343,[25]England!$Q$343,[25]England!$S$343</definedName>
    <definedName name="S2ACP">[25]England!$C$689,[25]England!$E$689,[25]England!$G$689,[25]England!$I$689,[25]England!$K$689</definedName>
    <definedName name="S2ACV">[25]England!$C$688,[25]England!$E$688,[25]England!$G$688,[25]England!$I$688,[25]England!$K$688,[25]England!$M$688,[25]England!$O$688,[25]England!$Q$688,[25]England!$S$688</definedName>
    <definedName name="S2QCP">[25]England!$C$686,[25]England!$E$686,[25]England!$G$686,[25]England!$I$686,[25]England!$K$686</definedName>
    <definedName name="S2QCV">[25]England!$C$685,[25]England!$E$685,[25]England!$G$685,[25]England!$I$685,[25]England!$K$685,[25]England!$M$685,[25]England!$O$685,[25]England!$Q$685,[25]England!$S$685</definedName>
    <definedName name="S3ACP">[25]England!$C$1031,[25]England!$E$1031,[25]England!$G$1031,[25]England!$I$1031,[25]England!$K$1031</definedName>
    <definedName name="S3ACV">[25]England!$C$1030,[25]England!$E$1030,[25]England!$G$1030,[25]England!$I$1030,[25]England!$K$1030,[25]England!$M$1030,[25]England!$O$1030,[25]England!$Q$1030,[25]England!$S$1030</definedName>
    <definedName name="S3QCP">[25]England!$C$1028,[25]England!$E$1028,[25]England!$G$1028,[25]England!$I$1028,[25]England!$K$1028</definedName>
    <definedName name="S3QCV">[25]England!$C$1027,[25]England!$E$1027,[25]England!$G$1027,[25]England!$I$1027,[25]England!$K$1027,[25]England!$M$1027,[25]England!$O$1027,[25]England!$Q$1027,[25]England!$S$1027</definedName>
    <definedName name="S4ACP">[25]England!$C$1377,[25]England!$E$1377,[25]England!$G$1377,[25]England!$I$1377,[25]England!$K$1377</definedName>
    <definedName name="S4ACV">[25]England!$C$1376,[25]England!$E$1376,[25]England!$G$1376,[25]England!$I$1376,[25]England!$K$1376,[25]England!$M$1376,[25]England!$O$1376,[25]England!$Q$1376,[25]England!$S$1376</definedName>
    <definedName name="S4QCP">[25]England!$C$1374,[25]England!$E$1374,[25]England!$G$1374,[25]England!$I$1374,[25]England!$K$1374</definedName>
    <definedName name="S4QCV">[25]England!$C$1373,[25]England!$E$1373,[25]England!$G$1373,[25]England!$I$1373,[25]England!$K$1373,[25]England!$M$1373,[25]England!$O$1373,[25]England!$Q$1373,[25]England!$S$1373</definedName>
    <definedName name="S5ACP">[25]England!$C$1719,[25]England!$E$1719,[25]England!$G$1719,[25]England!$I$1719,[25]England!$K$1719</definedName>
    <definedName name="S5ACV">[25]England!$C$1718,[25]England!$E$1718,[25]England!$G$1718,[25]England!$I$1718,[25]England!$K$1718,[25]England!$M$1718,[25]England!$O$1718,[25]England!$Q$1718,[25]England!$S$1718</definedName>
    <definedName name="S5QCP">[25]England!$C$1716,[25]England!$E$1716,[25]England!$G$1716,[25]England!$I$1716,[25]England!$K$1716</definedName>
    <definedName name="S5QCV">[25]England!$C$1715,[25]England!$E$1715,[25]England!$G$1715,[25]England!$I$1715,[25]England!$K$1715,[25]England!$M$1715,[25]England!$O$1715,[25]England!$Q$1715,[25]England!$S$1715</definedName>
    <definedName name="S6ACP">[25]England!$C$2061,[25]England!$E$2061,[25]England!$G$2061,[25]England!$I$2061,[25]England!$K$2061</definedName>
    <definedName name="S6ACV">[25]England!$C$2060,[25]England!$E$2060,[25]England!$G$2060,[25]England!$I$2060,[25]England!$K$2060,[25]England!$M$2060,[25]England!$O$2060,[25]England!$Q$2060,[25]England!$S$2060</definedName>
    <definedName name="S6QCP">[25]England!$C$2058,[25]England!$E$2058,[25]England!$G$2058,[25]England!$I$2058,[25]England!$K$2058</definedName>
    <definedName name="S6QCV">[25]England!$C$2057,[25]England!$E$2057,[25]England!$G$2057,[25]England!$I$2057,[25]England!$K$2057,[25]England!$M$2057,[25]England!$O$2057,[25]England!$Q$2057,[25]England!$S$2057</definedName>
    <definedName name="sdf" localSheetId="5"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localSheetId="5"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localSheetId="5" hidden="1">{#N/A,#N/A,FALSE,"TMCOMP96";#N/A,#N/A,FALSE,"MAT96";#N/A,#N/A,FALSE,"FANDA96";#N/A,#N/A,FALSE,"INTRAN96";#N/A,#N/A,FALSE,"NAA9697";#N/A,#N/A,FALSE,"ECWEBB";#N/A,#N/A,FALSE,"MFT96";#N/A,#N/A,FALSE,"CTrecon"}</definedName>
    <definedName name="sdfgdfg" hidden="1">{#N/A,#N/A,FALSE,"TMCOMP96";#N/A,#N/A,FALSE,"MAT96";#N/A,#N/A,FALSE,"FANDA96";#N/A,#N/A,FALSE,"INTRAN96";#N/A,#N/A,FALSE,"NAA9697";#N/A,#N/A,FALSE,"ECWEBB";#N/A,#N/A,FALSE,"MFT96";#N/A,#N/A,FALSE,"CTrecon"}</definedName>
    <definedName name="sdfgds" localSheetId="5"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localSheetId="5" hidden="1">{#N/A,#N/A,FALSE,"TMCOMP96";#N/A,#N/A,FALSE,"MAT96";#N/A,#N/A,FALSE,"FANDA96";#N/A,#N/A,FALSE,"INTRAN96";#N/A,#N/A,FALSE,"NAA9697";#N/A,#N/A,FALSE,"ECWEBB";#N/A,#N/A,FALSE,"MFT96";#N/A,#N/A,FALSE,"CTrecon"}</definedName>
    <definedName name="sdgshdg" hidden="1">{#N/A,#N/A,FALSE,"TMCOMP96";#N/A,#N/A,FALSE,"MAT96";#N/A,#N/A,FALSE,"FANDA96";#N/A,#N/A,FALSE,"INTRAN96";#N/A,#N/A,FALSE,"NAA9697";#N/A,#N/A,FALSE,"ECWEBB";#N/A,#N/A,FALSE,"MFT96";#N/A,#N/A,FALSE,"CTrecon"}</definedName>
    <definedName name="SECT01">#REF!</definedName>
    <definedName name="SECT03">#REF!</definedName>
    <definedName name="sfad" localSheetId="5"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hortDate1">[25]England!#REF!</definedName>
    <definedName name="Spring" localSheetId="5">#REF!</definedName>
    <definedName name="Spring">#REF!</definedName>
    <definedName name="Sumif_count">'[9]HMT Scorecard (Inputs)'!$A$509</definedName>
    <definedName name="Supplementary_tables">'[9]INPUT - HMT Final scorecard'!$C$5:$C$256</definedName>
    <definedName name="T4.9i" localSheetId="5"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'[26]Table 13(Basic)'!$A$1:$K$532</definedName>
    <definedName name="Timescale">[11]!Tbl_Timescale[Timescales]</definedName>
    <definedName name="trggh" localSheetId="5"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used" hidden="1">'[27]SUMMARY TABLE'!$S$23:$S$46</definedName>
    <definedName name="Unused4" hidden="1">'[27]SUMMARY TABLE'!$T$23:$T$46</definedName>
    <definedName name="Unused5" hidden="1">'[27]SUMMARY TABLE'!$P$23:$P$46</definedName>
    <definedName name="Unused7" hidden="1">'[27]SUMMARY TABLE'!$P$23:$P$46</definedName>
    <definedName name="Unussed12" localSheetId="5" hidden="1">{#N/A,#N/A,FALSE,"TMCOMP96";#N/A,#N/A,FALSE,"MAT96";#N/A,#N/A,FALSE,"FANDA96";#N/A,#N/A,FALSE,"INTRAN96";#N/A,#N/A,FALSE,"NAA9697";#N/A,#N/A,FALSE,"ECWEBB";#N/A,#N/A,FALSE,"MFT96";#N/A,#N/A,FALSE,"CTrecon"}</definedName>
    <definedName name="Unussed12" hidden="1">{#N/A,#N/A,FALSE,"TMCOMP96";#N/A,#N/A,FALSE,"MAT96";#N/A,#N/A,FALSE,"FANDA96";#N/A,#N/A,FALSE,"INTRAN96";#N/A,#N/A,FALSE,"NAA9697";#N/A,#N/A,FALSE,"ECWEBB";#N/A,#N/A,FALSE,"MFT96";#N/A,#N/A,FALSE,"CTrecon"}</definedName>
    <definedName name="Unusued11" localSheetId="5"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'[27]SUMMARY TABLE'!$S$23:$S$46</definedName>
    <definedName name="Unusued24" localSheetId="5" hidden="1">#REF!</definedName>
    <definedName name="Unusued24" hidden="1">#REF!</definedName>
    <definedName name="Unusued3" hidden="1">'[27]SUMMARY TABLE'!$T$23:$T$46</definedName>
    <definedName name="Unusued5" hidden="1">'[27]SUMMARY TABLE'!$Q$6:$Q$49</definedName>
    <definedName name="Unusued8" localSheetId="5" hidden="1">{#N/A,#N/A,FALSE,"TMCOMP96";#N/A,#N/A,FALSE,"MAT96";#N/A,#N/A,FALSE,"FANDA96";#N/A,#N/A,FALSE,"INTRAN96";#N/A,#N/A,FALSE,"NAA9697";#N/A,#N/A,FALSE,"ECWEBB";#N/A,#N/A,FALSE,"MFT96";#N/A,#N/A,FALSE,"CTrecon"}</definedName>
    <definedName name="Unusued8" hidden="1">{#N/A,#N/A,FALSE,"TMCOMP96";#N/A,#N/A,FALSE,"MAT96";#N/A,#N/A,FALSE,"FANDA96";#N/A,#N/A,FALSE,"INTRAN96";#N/A,#N/A,FALSE,"NAA9697";#N/A,#N/A,FALSE,"ECWEBB";#N/A,#N/A,FALSE,"MFT96";#N/A,#N/A,FALSE,"CTrecon"}</definedName>
    <definedName name="vcop1">#REF!</definedName>
    <definedName name="vcop3">#REF!</definedName>
    <definedName name="werer" localSheetId="5"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localSheetId="5"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localSheetId="5"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Dint96." localSheetId="5" hidden="1">{"Debt interest",#N/A,FALSE,"DINT96"}</definedName>
    <definedName name="wrn.Dint96." hidden="1">{"Debt interest",#N/A,FALSE,"DINT96"}</definedName>
    <definedName name="wrn.National._.Debt." localSheetId="5" hidden="1">{"Debt interest",#N/A,FALSE,"DINT 2000"}</definedName>
    <definedName name="wrn.National._.Debt." hidden="1">{"Debt interest",#N/A,FALSE,"DINT 2000"}</definedName>
    <definedName name="wrn.table1." localSheetId="5" hidden="1">{#N/A,#N/A,FALSE,"CGBR95C"}</definedName>
    <definedName name="wrn.table1." hidden="1">{#N/A,#N/A,FALSE,"CGBR95C"}</definedName>
    <definedName name="wrn.table2." localSheetId="5" hidden="1">{#N/A,#N/A,FALSE,"CGBR95C"}</definedName>
    <definedName name="wrn.table2." hidden="1">{#N/A,#N/A,FALSE,"CGBR95C"}</definedName>
    <definedName name="wrn.tablea." localSheetId="5" hidden="1">{#N/A,#N/A,FALSE,"CGBR95C"}</definedName>
    <definedName name="wrn.tablea." hidden="1">{#N/A,#N/A,FALSE,"CGBR95C"}</definedName>
    <definedName name="wrn.tableb." localSheetId="5" hidden="1">{#N/A,#N/A,FALSE,"CGBR95C"}</definedName>
    <definedName name="wrn.tableb." hidden="1">{#N/A,#N/A,FALSE,"CGBR95C"}</definedName>
    <definedName name="wrn.tableq." localSheetId="5" hidden="1">{#N/A,#N/A,FALSE,"CGBR95C"}</definedName>
    <definedName name="wrn.tableq." hidden="1">{#N/A,#N/A,FALSE,"CGBR95C"}</definedName>
    <definedName name="wrn.TMCOMP." localSheetId="5"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6" l="1"/>
  <c r="G37" i="6"/>
  <c r="F37" i="6"/>
  <c r="E37" i="6"/>
  <c r="D37" i="6"/>
  <c r="C37" i="6"/>
  <c r="H35" i="6"/>
  <c r="G35" i="6"/>
  <c r="F35" i="6"/>
  <c r="E35" i="6"/>
  <c r="D35" i="6"/>
  <c r="C35" i="6"/>
  <c r="H34" i="6"/>
  <c r="G34" i="6"/>
  <c r="F34" i="6"/>
  <c r="E34" i="6"/>
  <c r="D34" i="6"/>
  <c r="C34" i="6"/>
  <c r="H33" i="6"/>
  <c r="G33" i="6"/>
  <c r="F33" i="6"/>
  <c r="E33" i="6"/>
  <c r="D33" i="6"/>
  <c r="C33" i="6"/>
  <c r="C32" i="6"/>
  <c r="H31" i="6"/>
  <c r="G31" i="6"/>
  <c r="F31" i="6"/>
  <c r="E31" i="6"/>
  <c r="D31" i="6"/>
  <c r="C31" i="6"/>
  <c r="D30" i="6"/>
  <c r="C30" i="6"/>
  <c r="H30" i="6"/>
  <c r="G30" i="6"/>
  <c r="F30" i="6"/>
  <c r="E30" i="6"/>
  <c r="E29" i="6"/>
  <c r="D29" i="6"/>
  <c r="C29" i="6"/>
  <c r="H28" i="6"/>
  <c r="F28" i="6"/>
  <c r="E28" i="6"/>
  <c r="D28" i="6"/>
  <c r="C28" i="6"/>
</calcChain>
</file>

<file path=xl/sharedStrings.xml><?xml version="1.0" encoding="utf-8"?>
<sst xmlns="http://schemas.openxmlformats.org/spreadsheetml/2006/main" count="444" uniqueCount="318">
  <si>
    <t>Chart 1: Incidence of major risk events</t>
  </si>
  <si>
    <t xml:space="preserve">Chart 2: Fall in real GDP in 2020 in advanced economies </t>
  </si>
  <si>
    <t>Chart 3: Fiscal rescue packages across major economies</t>
  </si>
  <si>
    <t>Chart 4: Illustrative estimates for selected pandemic-related pressures on departmental resource spending</t>
  </si>
  <si>
    <t>Chart 5: Early action scenario: impact on public sector net debt</t>
  </si>
  <si>
    <t>Chart 6: Climate scenarios: impact on public sector net debt in 2050-51</t>
  </si>
  <si>
    <t>Chart 7: Cost of public debt scenarios: public sector net debt</t>
  </si>
  <si>
    <t>Chart 8: Sensitivity of interest payments to a rise in interest rates</t>
  </si>
  <si>
    <t>Chart 9: OBR fiscal risk register: changes since our 2019 report</t>
  </si>
  <si>
    <t>Figure 1: Sources of fiscal risk over the medium term</t>
  </si>
  <si>
    <t>Figure 2: Sources of risk to fiscal sustainability</t>
  </si>
  <si>
    <t>Back to contents</t>
  </si>
  <si>
    <t>Year</t>
  </si>
  <si>
    <t>Geophysical</t>
  </si>
  <si>
    <t>Meteorological</t>
  </si>
  <si>
    <t>Hydrological</t>
  </si>
  <si>
    <t>Climatological</t>
  </si>
  <si>
    <t>GDP change in 2020</t>
  </si>
  <si>
    <t>Spain</t>
  </si>
  <si>
    <t>United Kingdom</t>
  </si>
  <si>
    <t>Italy</t>
  </si>
  <si>
    <t>Greece</t>
  </si>
  <si>
    <t>France</t>
  </si>
  <si>
    <t>Portugal</t>
  </si>
  <si>
    <t>Malta</t>
  </si>
  <si>
    <t>Iceland</t>
  </si>
  <si>
    <t>Austria</t>
  </si>
  <si>
    <t>Belgium</t>
  </si>
  <si>
    <t>Hong Kong</t>
  </si>
  <si>
    <t>Czech Republic</t>
  </si>
  <si>
    <t>Slovenia</t>
  </si>
  <si>
    <t>Canada</t>
  </si>
  <si>
    <t>Singapore</t>
  </si>
  <si>
    <t>Slovak Republic</t>
  </si>
  <si>
    <t>Cyprus</t>
  </si>
  <si>
    <t>Germany</t>
  </si>
  <si>
    <t>Japan</t>
  </si>
  <si>
    <t>Netherlands</t>
  </si>
  <si>
    <t>Latvia</t>
  </si>
  <si>
    <t>United States</t>
  </si>
  <si>
    <t>Denmark</t>
  </si>
  <si>
    <t>New Zealand</t>
  </si>
  <si>
    <t>Switzerland</t>
  </si>
  <si>
    <t>Estonia</t>
  </si>
  <si>
    <t>Finland</t>
  </si>
  <si>
    <t>Sweden</t>
  </si>
  <si>
    <t>Australia</t>
  </si>
  <si>
    <t>Israel</t>
  </si>
  <si>
    <t>Luxembourg</t>
  </si>
  <si>
    <t>Korea</t>
  </si>
  <si>
    <t>Lithuania</t>
  </si>
  <si>
    <t>Norway</t>
  </si>
  <si>
    <t>Ireland</t>
  </si>
  <si>
    <t>Taiwan</t>
  </si>
  <si>
    <t>Country</t>
  </si>
  <si>
    <t>Average</t>
  </si>
  <si>
    <t>2022-23</t>
  </si>
  <si>
    <t>2023-24</t>
  </si>
  <si>
    <t>2024-25</t>
  </si>
  <si>
    <t>Education</t>
  </si>
  <si>
    <t>Transport</t>
  </si>
  <si>
    <t>2020-21</t>
  </si>
  <si>
    <t>2026-27</t>
  </si>
  <si>
    <t>2029-30</t>
  </si>
  <si>
    <t>2030-31</t>
  </si>
  <si>
    <t>2032-33</t>
  </si>
  <si>
    <t>2035-36</t>
  </si>
  <si>
    <t>2038-39</t>
  </si>
  <si>
    <t>2040-41</t>
  </si>
  <si>
    <t>2041-42</t>
  </si>
  <si>
    <t>2044-45</t>
  </si>
  <si>
    <t>2047-48</t>
  </si>
  <si>
    <t>2050-51</t>
  </si>
  <si>
    <t>Overall effect</t>
  </si>
  <si>
    <t>Denominator effect</t>
  </si>
  <si>
    <t>Net zero receipts losses</t>
  </si>
  <si>
    <t>Carbon tax revenues</t>
  </si>
  <si>
    <t>Net zero public spending</t>
  </si>
  <si>
    <t>Indirect effects</t>
  </si>
  <si>
    <t>Debt interest spending</t>
  </si>
  <si>
    <t>Investment included and motoring maintained</t>
  </si>
  <si>
    <t>High productivity
variant</t>
  </si>
  <si>
    <t>Early action
scenario</t>
  </si>
  <si>
    <t>Low productivity
variant</t>
  </si>
  <si>
    <t>Late action
scenario</t>
  </si>
  <si>
    <t>2006-07</t>
  </si>
  <si>
    <t>2007-08</t>
  </si>
  <si>
    <t>2008-09</t>
  </si>
  <si>
    <t>2009-10</t>
  </si>
  <si>
    <t>2010-11</t>
  </si>
  <si>
    <t>2011-12</t>
  </si>
  <si>
    <t>2012-13</t>
  </si>
  <si>
    <t>2013-14</t>
  </si>
  <si>
    <t>2014-15</t>
  </si>
  <si>
    <t>2015-16</t>
  </si>
  <si>
    <t>2016-17</t>
  </si>
  <si>
    <t>2017-18</t>
  </si>
  <si>
    <t>2018-19</t>
  </si>
  <si>
    <t>2019-20</t>
  </si>
  <si>
    <t>2021-22</t>
  </si>
  <si>
    <t>2025-26</t>
  </si>
  <si>
    <t>2027-28</t>
  </si>
  <si>
    <t>2028-29</t>
  </si>
  <si>
    <t>2031-32</t>
  </si>
  <si>
    <t>2033-34</t>
  </si>
  <si>
    <t>2034-35</t>
  </si>
  <si>
    <t>2036-37</t>
  </si>
  <si>
    <t>2037-38</t>
  </si>
  <si>
    <t>2039-40</t>
  </si>
  <si>
    <t>2042-43</t>
  </si>
  <si>
    <t>2043-44</t>
  </si>
  <si>
    <t>2045-46</t>
  </si>
  <si>
    <t>2046-47</t>
  </si>
  <si>
    <t>2048-49</t>
  </si>
  <si>
    <t>2049-50</t>
  </si>
  <si>
    <t>Baseline</t>
  </si>
  <si>
    <t>Higher R and G</t>
  </si>
  <si>
    <t>Higher R</t>
  </si>
  <si>
    <t>Temporary inflation shock</t>
  </si>
  <si>
    <t>Persistently higher inflation</t>
  </si>
  <si>
    <t>of which within one year</t>
  </si>
  <si>
    <t>Total impact</t>
  </si>
  <si>
    <t>Mean of gilts</t>
  </si>
  <si>
    <t>Mean of gilts, Treasury bills and NS&amp;I</t>
  </si>
  <si>
    <t xml:space="preserve">Mean of public sector liabilities (net of APF) </t>
  </si>
  <si>
    <t>Median of public sector liabilities (net of APF)</t>
  </si>
  <si>
    <t>Covid impact</t>
  </si>
  <si>
    <t>No Covid impact</t>
  </si>
  <si>
    <t>Crystallised (ongoing)</t>
  </si>
  <si>
    <t>Increased</t>
  </si>
  <si>
    <t>Unchanged</t>
  </si>
  <si>
    <t>Decreased</t>
  </si>
  <si>
    <t>Resolved</t>
  </si>
  <si>
    <t>Removed*</t>
  </si>
  <si>
    <t>Added</t>
  </si>
  <si>
    <t xml:space="preserve">Healthcare </t>
  </si>
  <si>
    <t xml:space="preserve">Households  </t>
  </si>
  <si>
    <t xml:space="preserve">Employment </t>
  </si>
  <si>
    <t xml:space="preserve">Firms </t>
  </si>
  <si>
    <t xml:space="preserve">Other </t>
  </si>
  <si>
    <t>£ billion</t>
  </si>
  <si>
    <t>Health: Test &amp; Trace, and vaccinations</t>
  </si>
  <si>
    <t>Health: NHS backlog</t>
  </si>
  <si>
    <t>Health: Pandemic legacy pressures</t>
  </si>
  <si>
    <t xml:space="preserve">Country </t>
  </si>
  <si>
    <t xml:space="preserve">Public works </t>
  </si>
  <si>
    <t>PSND (per cent of GDP)</t>
  </si>
  <si>
    <t>Name</t>
  </si>
  <si>
    <t>Full description</t>
  </si>
  <si>
    <t>Type of risk</t>
  </si>
  <si>
    <t>Probability methodology</t>
  </si>
  <si>
    <t>Impact methodology</t>
  </si>
  <si>
    <t>Net migration falls and is 80,000 lower per year than forecast after 5 years, and remains lower by that amount thereafter</t>
  </si>
  <si>
    <t>Economy</t>
  </si>
  <si>
    <t>A judgement based on historical data</t>
  </si>
  <si>
    <t>The difference between our central and low migration projections from FSR 2018</t>
  </si>
  <si>
    <t>Productivity growth is 0.1 percentage points lower every year, with all else equal</t>
  </si>
  <si>
    <t>A simple calculation of the cumulative effect on PSND of the rise in spending as a share of GDP that would result if GDP grew 0.1 percentage points more slowly than projected by public spending growth was unchanged</t>
  </si>
  <si>
    <t>One recession in 10 years over 50 years - November 2015 EFO 'negative shock' scenario</t>
  </si>
  <si>
    <t>The cumulative probability of a recession in any 10-year period, based on UK historical experience</t>
  </si>
  <si>
    <t>Five times the effect of our November 2015 EFO 'negative shock' scenario to get a gross effect of recessions, with an illustrative assumption that half the costs are offset by preceding booms</t>
  </si>
  <si>
    <t>The impact of two average financial crises hitting the economy over the 50 year period, capturing both direct and indirect effects</t>
  </si>
  <si>
    <t>Financial sector</t>
  </si>
  <si>
    <t>Extrapolating a nearly 5 per cent probability in any given year over a 50-year period, suggesting a crisis every 20 years or so</t>
  </si>
  <si>
    <t xml:space="preserve">The estimated average cost of a financial crisis occuring twice within the 50-year period. </t>
  </si>
  <si>
    <t>Continuation of current trend of rises in vehicle fuel efficiency</t>
  </si>
  <si>
    <t>Receipts</t>
  </si>
  <si>
    <t>A judgement of likelihood considering long-term and recent history of improvements to vehicle efficiencies</t>
  </si>
  <si>
    <t>The cost of continuation of trend relative to receipts staying flat as a proportion of GDP</t>
  </si>
  <si>
    <t>Continuation of current trend of 4% a year decline in cigarette consumption</t>
  </si>
  <si>
    <t>A judgement of likelihood considering long-term history of declines in cigarette consumption</t>
  </si>
  <si>
    <t>Incorporations continue to rise but at a slower pace until 2031-32, then stabilise</t>
  </si>
  <si>
    <t>A judgement of likelihood that pace of incorporations slow due to decreasing supply of individuals that would be willing and able to incorporate</t>
  </si>
  <si>
    <t>Growth in Exchequer cost from rising incorporations slowly tapers off until 2031-32, then kept flat as proportion of GDP</t>
  </si>
  <si>
    <t xml:space="preserve">Pension spending continue to be uprated in line with the triple lock (premium as in our FSR central projection) </t>
  </si>
  <si>
    <t>Expenditure</t>
  </si>
  <si>
    <t>A continuation of existing medium-term policy into the longer term</t>
  </si>
  <si>
    <t>Estimates based on DWP forecasting models and population projections.</t>
  </si>
  <si>
    <t>Pension spending continue to be uprated in line with the triple lock but with an higher premium than in our central FSR projection</t>
  </si>
  <si>
    <t>A judgment based on risks around long-term productivity and earnings growth, layered on top of the central risk associated with the triple lock being applied in the long term</t>
  </si>
  <si>
    <t>Health spending continue to grow broadly in line with demographic pressures</t>
  </si>
  <si>
    <t>A judgement based on experience and the impact of coronavirus on health spending pressures</t>
  </si>
  <si>
    <t>Based on the build-up of cost over the long term</t>
  </si>
  <si>
    <t>Health spending continue to grow broadly in line with other cost pressures</t>
  </si>
  <si>
    <t>A judgement based on experience and the impact of coronavirus on long-term health needs</t>
  </si>
  <si>
    <t>Spending on ASC continue to grow broadly in line with demographic pressures</t>
  </si>
  <si>
    <t>A judgement based on experience</t>
  </si>
  <si>
    <t>Estimates based on current spending trends</t>
  </si>
  <si>
    <t>Spending on ASC continue to grow broadly in line with other cost pressures</t>
  </si>
  <si>
    <t>A judgement based on the impact of coronavrius and Brexit on the cost of provision and availability of labour supply, as well as successive national living wage increases</t>
  </si>
  <si>
    <t>Estimates based on extrapolation from current spending trends</t>
  </si>
  <si>
    <t>Higher growth-corrected interest rate</t>
  </si>
  <si>
    <t>Growth adjusted interest rate return towards historical averages</t>
  </si>
  <si>
    <t>Debt interest</t>
  </si>
  <si>
    <t>Based on the assumption that historically low r-g will revert in the long run</t>
  </si>
  <si>
    <t>Based on scenario results set out in Chapter 4 of the 2021 FRR</t>
  </si>
  <si>
    <t>Unmitigated climate change</t>
  </si>
  <si>
    <t xml:space="preserve">The size and frequency of shocks to the public finances both double; spending pressures also increase </t>
  </si>
  <si>
    <t>Climate change</t>
  </si>
  <si>
    <t xml:space="preserve">Judgement based on present mix of global policy </t>
  </si>
  <si>
    <t>Based on scenario results set out in Chapter 3 of the 2021 FRR</t>
  </si>
  <si>
    <t>Late transition to net zero</t>
  </si>
  <si>
    <t>Based on the Bank of England’s ‘Late action scenario’ in which decisive steps to cut emissions are not taken until 2030 and are disruptive when they are taken.</t>
  </si>
  <si>
    <t>Early transition to net zero</t>
  </si>
  <si>
    <t>Based on the Bank of England’s ‘Early action scenario’ in which steps to reach net zero are taken gradually over three decades, and revenues from motoring taxes are maintained.</t>
  </si>
  <si>
    <t>Future pandemics</t>
  </si>
  <si>
    <t>A future global pandemic unrelated to the coronavirus</t>
  </si>
  <si>
    <t>Coronavirus</t>
  </si>
  <si>
    <t>A judgement based on one pandemic occuring every 100 years.</t>
  </si>
  <si>
    <t>Based on the coronavirus impact and that future pandemics could be more or less severe.</t>
  </si>
  <si>
    <t xml:space="preserve">Low migration </t>
  </si>
  <si>
    <t xml:space="preserve">Lower productivity growth </t>
  </si>
  <si>
    <t>A typical recession every decade</t>
  </si>
  <si>
    <t>Financial crisis</t>
  </si>
  <si>
    <t>Greater fuel efficiency</t>
  </si>
  <si>
    <t>Lower smoking</t>
  </si>
  <si>
    <t>Continued growth in incorporations</t>
  </si>
  <si>
    <t>Triple lock: central</t>
  </si>
  <si>
    <t>Triple lock: high cost</t>
  </si>
  <si>
    <t>Health spending: ageing</t>
  </si>
  <si>
    <t>Health spending: other cost pressures</t>
  </si>
  <si>
    <t>Adult social care: ageing</t>
  </si>
  <si>
    <t>Adult social care: other cost pressures</t>
  </si>
  <si>
    <t>Weak productivity growth</t>
  </si>
  <si>
    <t>Potential labour productivity growth is on average 0.8 percentage points lower per year than forecast</t>
  </si>
  <si>
    <t>A judgement informed by pre- and post-crisis historical data</t>
  </si>
  <si>
    <t>Our November 2017 EFO 'weak productivity' scenario.</t>
  </si>
  <si>
    <t>Typical recession</t>
  </si>
  <si>
    <t>November 2015 EFO 'negative shock' scenario</t>
  </si>
  <si>
    <t>The cumulative probability of a recession in any 5-year period, based on UK historical experience</t>
  </si>
  <si>
    <t>Our November 2015 EFO 'negative shock' scenario (with effects as of the end of that forecast period in 2020-21) - this is explained more fully in para 3.98 of the 2019 FRR document</t>
  </si>
  <si>
    <t>Lower consumption share</t>
  </si>
  <si>
    <t>1 percentage point lower consumption share of GDP</t>
  </si>
  <si>
    <t>An illustrative scenario that is reasonably likely given recent movements consumption as a share of GDP</t>
  </si>
  <si>
    <t>Top-down estimates of effective tax rates on the largest components of GDP by expenditure (as shown in Chart 2.11 of the 2019 FRR document)</t>
  </si>
  <si>
    <t>Lower consumption and labour income shares</t>
  </si>
  <si>
    <t>1 percentage point lower consumption share and compensation of employees share of GDP</t>
  </si>
  <si>
    <t>An illustrative scenario that is reasonably likely given recent movements in both labour income and consumption as shares of GDP (in a scenario that implies the saving ratio remaining stable)</t>
  </si>
  <si>
    <t>Top-down estimates of effective tax rates on the largest components of GDP by expenditure and income (as shown in Chart 2.11 of the 2019 FRR document)</t>
  </si>
  <si>
    <t>Output gap mismeasurement</t>
  </si>
  <si>
    <t>Output gap later estimate significantly higher than the real time estimate</t>
  </si>
  <si>
    <t>A judgement based on past instances of output gap revisions following recessions</t>
  </si>
  <si>
    <t xml:space="preserve">Based on analysis of past instances of output gap mismeasurement in our 2019 FRR ‘Output gap mismeasurement and the public finances’. </t>
  </si>
  <si>
    <t>The impact of an average financial crisis hitting the economy, capturing both direct and indirect effects.</t>
  </si>
  <si>
    <t>The probability of a crisis occurring in any given year is estimated at nearly 5 per cent, based on a survey of literature of past financial crises compiled by the Basel committee on banking supervision (see Chapter 3 of the 2019 FRR document)</t>
  </si>
  <si>
    <t>The average fiscal cost of a financial crisis in advanced economies, as estimated by the UK’s Independent Commission on Banking (ICB)</t>
  </si>
  <si>
    <t>Lower dutiable consumption</t>
  </si>
  <si>
    <t>1% fall in fuel, tobacco and alcohol clearances</t>
  </si>
  <si>
    <t>A judgement that while this is not our central forecast, it is a plausible alternative outcome</t>
  </si>
  <si>
    <t>Estimates using fuel, tobacco and alcohol duty forecast models</t>
  </si>
  <si>
    <t>Faster growth in self-employment and incorporations</t>
  </si>
  <si>
    <t>Self-employment share reaches 16 per cent and incorporations grow at 6% a year</t>
  </si>
  <si>
    <t>Estimates using income tax, NICS and incorporations forecast models</t>
  </si>
  <si>
    <t>No fuel duty RPI increases</t>
  </si>
  <si>
    <t>Cancelling or delaying fuel duty rate rise from inflation indexation</t>
  </si>
  <si>
    <t>The fact that it has occurred every year since 2011</t>
  </si>
  <si>
    <t>Estimates using fuel duty forecast and policy costing model</t>
  </si>
  <si>
    <t>Lower incomes for high earners</t>
  </si>
  <si>
    <t>1% lower income in top 10 per cent of taxpayer distribution</t>
  </si>
  <si>
    <t>Estimates using HMRC's income tax liabilities statistics</t>
  </si>
  <si>
    <t>Lower prices for expensive houses</t>
  </si>
  <si>
    <t>1% lower house prices (concentrated in top decile)</t>
  </si>
  <si>
    <t>Estimates using HMRC's annual stamp tax statistics</t>
  </si>
  <si>
    <t>Higher cost of tax reliefs</t>
  </si>
  <si>
    <t>1% higher growth rate in each year of the forecast for the cost of tax expenditures</t>
  </si>
  <si>
    <t>Estimate using forecasted growth rates from data set out in Chart 4.14 of the Fiscal risks report 2019</t>
  </si>
  <si>
    <t>Triple lock: higher cost</t>
  </si>
  <si>
    <t>Pension spending continue to be uprated in line with the triple lock but with an higher premium than in our central projection</t>
  </si>
  <si>
    <t>The high likelihood of base effects and compositional factors increasing this year's average earnings in the relevant reference period, drawing on the Bank of England's June MPC Minutes.</t>
  </si>
  <si>
    <t>Estimates based on DWP forecasting models and population projections. Net effect of small reductions in cost due to coronavirus excess deaths among pensioners, outweighed by costs that could be several billion a year due to average earnings growth this year being higher than we forecast in March 2021.</t>
  </si>
  <si>
    <t>Additional health spending</t>
  </si>
  <si>
    <t>Health spending continue to grow broadly in line with historical trends</t>
  </si>
  <si>
    <t>A judgement based on experience and estimates of pandemic-related legacy pressures on health services</t>
  </si>
  <si>
    <t>Based on estimates of health spending pressures presented in Chart 2.18 of FRR21</t>
  </si>
  <si>
    <t>Additional adult social care spending</t>
  </si>
  <si>
    <t>Spending on adult social care  continue to grow broadly in line with historical trends</t>
  </si>
  <si>
    <t>Reforms to adult social care funding have been pending for several years. Government statements have suggested that reforms will be forthcoming this year.</t>
  </si>
  <si>
    <t>The impact of current trends and upward pressures on social care from demographic pressures highlighted in our 2018 and 2020 FSRs</t>
  </si>
  <si>
    <t>Higher tax litigation costs</t>
  </si>
  <si>
    <t>Tax litigation: higher than forecast</t>
  </si>
  <si>
    <t>A judgement based on the nature of the contingent liability</t>
  </si>
  <si>
    <t>An illustration that equals half of the total contingent liability in HMRC's 2019-20 accounts</t>
  </si>
  <si>
    <t>Major statistical reclassifications</t>
  </si>
  <si>
    <t>Reclassifications of a body to the public sector</t>
  </si>
  <si>
    <t>Balance sheet</t>
  </si>
  <si>
    <t>A judgement based on historical precedents and that the policy response to the coronavirus pandemic may make this more likely</t>
  </si>
  <si>
    <t>The average of historical examples in addition to the policy response to the coronavirus pandemic increasing the potential impact</t>
  </si>
  <si>
    <t>Higher inflation (1ppt a year)</t>
  </si>
  <si>
    <t>Inflation is 1 percentage point higher over the period</t>
  </si>
  <si>
    <t>Based on a general increase in inflation concerns</t>
  </si>
  <si>
    <t>Based on the debt interest ready reckoner</t>
  </si>
  <si>
    <t>Higher interest rates (1ppt)</t>
  </si>
  <si>
    <t>Interest rates are 1 percentage point higher over the period</t>
  </si>
  <si>
    <t>Based on increases in gilt rates and Bank Rate expectations since our March 2021 EFO</t>
  </si>
  <si>
    <t>Discretionary fiscal loosening</t>
  </si>
  <si>
    <t>Discretionary fiscal loosening (but keep debt-to-GDP ratio falling)</t>
  </si>
  <si>
    <t>Fiscal policy</t>
  </si>
  <si>
    <t>A judgment that updates the scenario set out at the end of Chapter 8 of the 2019 FRR</t>
  </si>
  <si>
    <t>This scenario is based on the assumptions that underpin our March 2019 forecast. It assumes that primary borrowing is maximised, subject to the constraint that the debt-to-GDP ratio must fall in every year (excluding the impact of Bank of England schemes).</t>
  </si>
  <si>
    <t>Severe recession</t>
  </si>
  <si>
    <t>2017 Fiscal stress test: Bank of England recession scenario</t>
  </si>
  <si>
    <t>Stress test</t>
  </si>
  <si>
    <t>The Bank of England's 2017 assessment that its 'annual cyclical scenario' represents a tail-risk event</t>
  </si>
  <si>
    <t>The methodologies described in Chapter 9 of the 2017 FRR</t>
  </si>
  <si>
    <t>Loss of investor confidence</t>
  </si>
  <si>
    <t>Extreme case of loss of investor confidence</t>
  </si>
  <si>
    <t>A judgement based on the UK's strong track record of meeting its debt obligations</t>
  </si>
  <si>
    <t>Pandemic scarring of the economy</t>
  </si>
  <si>
    <t>Pandemic scarring to the labour market, population and productivity</t>
  </si>
  <si>
    <t>Based on discussion in Chapter 2 of the 2021 FRR</t>
  </si>
  <si>
    <t>Post-pandemic pressures on public services</t>
  </si>
  <si>
    <t>Post-pandemic pressures on public services such as transport, health and social care and education</t>
  </si>
  <si>
    <t>Based on the estimates of spending pressures shown in Chart 2.18 of the 2021 FRR</t>
  </si>
  <si>
    <t>Government guaranteed loans</t>
  </si>
  <si>
    <t>Defaults on government guaranteed loans</t>
  </si>
  <si>
    <t>Based on illustrative cash impacts, which will  be more spread out than the immediate accrued borrowing impacts</t>
  </si>
  <si>
    <t>Executive summary</t>
  </si>
  <si>
    <t>July 2021 Fiscal risks report: Charts &amp;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</si>
</sst>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Arial"/>
      <family val="2"/>
    </font>
    <font>
      <sz val="11"/>
      <color theme="1"/>
      <name val="Calibri"/>
      <family val="2"/>
      <scheme val="minor"/>
    </font>
    <font>
      <sz val="11"/>
      <color theme="1"/>
      <name val="Calibri"/>
      <family val="2"/>
    </font>
    <font>
      <sz val="16"/>
      <color theme="1"/>
      <name val="Calibri"/>
      <family val="2"/>
    </font>
    <font>
      <sz val="15"/>
      <color theme="1"/>
      <name val="Calibri"/>
      <family val="2"/>
    </font>
    <font>
      <sz val="10"/>
      <color theme="1"/>
      <name val="Calibri"/>
      <family val="2"/>
    </font>
    <font>
      <sz val="13"/>
      <color theme="8"/>
      <name val="Calibri"/>
      <family val="2"/>
    </font>
    <font>
      <u/>
      <sz val="12"/>
      <color theme="10"/>
      <name val="Arial"/>
      <family val="2"/>
    </font>
    <font>
      <u/>
      <sz val="10"/>
      <color theme="8"/>
      <name val="Calibri"/>
      <family val="2"/>
    </font>
    <font>
      <sz val="10"/>
      <name val="Calibri"/>
      <family val="2"/>
    </font>
    <font>
      <sz val="10"/>
      <color theme="0"/>
      <name val="Calibri"/>
      <family val="2"/>
    </font>
    <font>
      <u/>
      <sz val="11"/>
      <name val="Calibri"/>
      <family val="2"/>
    </font>
    <font>
      <sz val="10"/>
      <name val="Futura Bk BT"/>
      <family val="2"/>
    </font>
    <font>
      <sz val="10"/>
      <color theme="1"/>
      <name val="Futura Bk BT"/>
      <family val="2"/>
    </font>
  </fonts>
  <fills count="4">
    <fill>
      <patternFill patternType="none"/>
    </fill>
    <fill>
      <patternFill patternType="gray125"/>
    </fill>
    <fill>
      <patternFill patternType="solid">
        <fgColor theme="5"/>
        <bgColor indexed="64"/>
      </patternFill>
    </fill>
    <fill>
      <patternFill patternType="solid">
        <fgColor theme="0"/>
        <bgColor indexed="64"/>
      </patternFill>
    </fill>
  </fills>
  <borders count="25">
    <border>
      <left/>
      <right/>
      <top/>
      <bottom/>
      <diagonal/>
    </border>
    <border>
      <left style="medium">
        <color theme="8"/>
      </left>
      <right style="medium">
        <color theme="8"/>
      </right>
      <top style="medium">
        <color theme="8"/>
      </top>
      <bottom/>
      <diagonal/>
    </border>
    <border>
      <left/>
      <right style="medium">
        <color theme="8"/>
      </right>
      <top/>
      <bottom/>
      <diagonal/>
    </border>
    <border>
      <left style="medium">
        <color theme="8"/>
      </left>
      <right style="medium">
        <color theme="8"/>
      </right>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style="medium">
        <color theme="8"/>
      </left>
      <right/>
      <top/>
      <bottom/>
      <diagonal/>
    </border>
    <border>
      <left/>
      <right/>
      <top/>
      <bottom style="medium">
        <color theme="8"/>
      </bottom>
      <diagonal/>
    </border>
    <border>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style="medium">
        <color theme="8"/>
      </top>
      <bottom style="medium">
        <color theme="8"/>
      </bottom>
      <diagonal/>
    </border>
    <border>
      <left style="medium">
        <color theme="8"/>
      </left>
      <right style="hair">
        <color theme="8"/>
      </right>
      <top/>
      <bottom style="hair">
        <color theme="8"/>
      </bottom>
      <diagonal/>
    </border>
    <border>
      <left style="hair">
        <color theme="8"/>
      </left>
      <right style="hair">
        <color theme="8"/>
      </right>
      <top/>
      <bottom style="hair">
        <color theme="8"/>
      </bottom>
      <diagonal/>
    </border>
    <border>
      <left style="hair">
        <color theme="8"/>
      </left>
      <right style="medium">
        <color theme="8"/>
      </right>
      <top/>
      <bottom style="hair">
        <color theme="8"/>
      </bottom>
      <diagonal/>
    </border>
    <border>
      <left style="hair">
        <color theme="8"/>
      </left>
      <right style="hair">
        <color theme="8"/>
      </right>
      <top style="hair">
        <color theme="8"/>
      </top>
      <bottom style="hair">
        <color theme="8"/>
      </bottom>
      <diagonal/>
    </border>
    <border>
      <left style="medium">
        <color theme="8"/>
      </left>
      <right style="hair">
        <color theme="8"/>
      </right>
      <top style="hair">
        <color theme="8"/>
      </top>
      <bottom style="hair">
        <color theme="8"/>
      </bottom>
      <diagonal/>
    </border>
    <border>
      <left style="hair">
        <color theme="8"/>
      </left>
      <right style="medium">
        <color theme="8"/>
      </right>
      <top style="hair">
        <color theme="8"/>
      </top>
      <bottom style="hair">
        <color theme="8"/>
      </bottom>
      <diagonal/>
    </border>
    <border>
      <left style="medium">
        <color theme="8"/>
      </left>
      <right style="hair">
        <color theme="8"/>
      </right>
      <top style="hair">
        <color theme="8"/>
      </top>
      <bottom/>
      <diagonal/>
    </border>
    <border>
      <left style="hair">
        <color theme="8"/>
      </left>
      <right style="hair">
        <color theme="8"/>
      </right>
      <top style="hair">
        <color theme="8"/>
      </top>
      <bottom/>
      <diagonal/>
    </border>
    <border>
      <left style="hair">
        <color theme="8"/>
      </left>
      <right style="medium">
        <color theme="8"/>
      </right>
      <top style="hair">
        <color theme="8"/>
      </top>
      <bottom/>
      <diagonal/>
    </border>
    <border>
      <left style="medium">
        <color theme="8"/>
      </left>
      <right style="hair">
        <color theme="8"/>
      </right>
      <top style="hair">
        <color theme="8"/>
      </top>
      <bottom style="medium">
        <color theme="8"/>
      </bottom>
      <diagonal/>
    </border>
    <border>
      <left style="hair">
        <color theme="8"/>
      </left>
      <right style="hair">
        <color theme="8"/>
      </right>
      <top style="hair">
        <color theme="8"/>
      </top>
      <bottom style="medium">
        <color theme="8"/>
      </bottom>
      <diagonal/>
    </border>
    <border>
      <left style="hair">
        <color theme="8"/>
      </left>
      <right style="medium">
        <color theme="8"/>
      </right>
      <top style="hair">
        <color theme="8"/>
      </top>
      <bottom style="medium">
        <color theme="8"/>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58">
    <xf numFmtId="0" fontId="0" fillId="0" borderId="0" xfId="0"/>
    <xf numFmtId="0" fontId="2" fillId="0" borderId="0" xfId="0" applyFont="1"/>
    <xf numFmtId="0" fontId="3" fillId="2" borderId="1" xfId="0" applyFont="1" applyFill="1" applyBorder="1" applyAlignment="1">
      <alignment horizontal="center"/>
    </xf>
    <xf numFmtId="0" fontId="4" fillId="2" borderId="4" xfId="0" applyFont="1" applyFill="1" applyBorder="1"/>
    <xf numFmtId="0" fontId="2" fillId="0" borderId="5" xfId="0" applyFont="1" applyBorder="1"/>
    <xf numFmtId="0" fontId="5" fillId="0" borderId="0" xfId="0" applyFont="1"/>
    <xf numFmtId="0" fontId="6" fillId="0" borderId="0" xfId="0" applyFont="1"/>
    <xf numFmtId="0" fontId="8" fillId="0" borderId="0" xfId="2" applyFont="1" applyAlignment="1">
      <alignment horizontal="center" vertical="center" wrapText="1"/>
    </xf>
    <xf numFmtId="0" fontId="9" fillId="0" borderId="0" xfId="0" applyFont="1" applyBorder="1" applyAlignment="1">
      <alignment horizontal="right" vertical="center" wrapText="1"/>
    </xf>
    <xf numFmtId="0" fontId="9" fillId="0" borderId="2" xfId="0" applyFont="1" applyBorder="1" applyAlignment="1">
      <alignment horizontal="right" vertical="center" wrapText="1"/>
    </xf>
    <xf numFmtId="0" fontId="9" fillId="0" borderId="6" xfId="0" applyFont="1" applyBorder="1" applyAlignment="1">
      <alignment horizontal="right" vertical="center" wrapText="1"/>
    </xf>
    <xf numFmtId="0" fontId="9" fillId="0" borderId="7" xfId="0" applyFont="1" applyBorder="1" applyAlignment="1">
      <alignment horizontal="right" vertical="center" wrapText="1"/>
    </xf>
    <xf numFmtId="0" fontId="9" fillId="0" borderId="8" xfId="0" applyFont="1" applyBorder="1" applyAlignment="1">
      <alignment horizontal="right" vertical="center" wrapText="1"/>
    </xf>
    <xf numFmtId="0" fontId="9" fillId="2" borderId="9" xfId="0" applyFont="1" applyFill="1" applyBorder="1" applyAlignment="1">
      <alignment horizontal="right" vertical="center" wrapText="1"/>
    </xf>
    <xf numFmtId="0" fontId="9" fillId="2" borderId="10" xfId="0" applyFont="1" applyFill="1" applyBorder="1" applyAlignment="1">
      <alignment horizontal="right" vertical="center" wrapText="1"/>
    </xf>
    <xf numFmtId="0" fontId="9" fillId="2" borderId="11"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9" fillId="2" borderId="5" xfId="0" applyFont="1" applyFill="1" applyBorder="1" applyAlignment="1">
      <alignment horizontal="right" vertical="center" wrapText="1"/>
    </xf>
    <xf numFmtId="0" fontId="9" fillId="3" borderId="0" xfId="0" applyFont="1" applyFill="1" applyBorder="1" applyAlignment="1">
      <alignment horizontal="right" vertical="center" wrapText="1"/>
    </xf>
    <xf numFmtId="0" fontId="10" fillId="3" borderId="0" xfId="0" applyFont="1" applyFill="1" applyBorder="1" applyAlignment="1">
      <alignment horizontal="right" vertical="center" wrapText="1"/>
    </xf>
    <xf numFmtId="0" fontId="10" fillId="3" borderId="6" xfId="0" applyFont="1" applyFill="1" applyBorder="1" applyAlignment="1">
      <alignment horizontal="right" vertical="center" wrapText="1"/>
    </xf>
    <xf numFmtId="164" fontId="9" fillId="0" borderId="0" xfId="0" applyNumberFormat="1" applyFont="1" applyBorder="1" applyAlignment="1">
      <alignment horizontal="right" vertical="center" wrapText="1"/>
    </xf>
    <xf numFmtId="164" fontId="9" fillId="0" borderId="7" xfId="0" applyNumberFormat="1" applyFont="1" applyBorder="1" applyAlignment="1">
      <alignment horizontal="right" vertical="center" wrapText="1"/>
    </xf>
    <xf numFmtId="164" fontId="9" fillId="0" borderId="8" xfId="0" applyNumberFormat="1" applyFont="1" applyBorder="1" applyAlignment="1">
      <alignment horizontal="right" vertical="center" wrapText="1"/>
    </xf>
    <xf numFmtId="164" fontId="9" fillId="0" borderId="2" xfId="0" applyNumberFormat="1" applyFont="1" applyBorder="1" applyAlignment="1">
      <alignment horizontal="right" vertical="center" wrapText="1"/>
    </xf>
    <xf numFmtId="0" fontId="11" fillId="0" borderId="3" xfId="2" applyFont="1" applyBorder="1" applyAlignment="1">
      <alignment horizontal="left" indent="2"/>
    </xf>
    <xf numFmtId="0" fontId="9" fillId="2" borderId="12" xfId="0" applyFont="1" applyFill="1" applyBorder="1" applyAlignment="1">
      <alignment horizontal="right" vertical="center" wrapText="1"/>
    </xf>
    <xf numFmtId="0" fontId="5" fillId="2" borderId="1" xfId="0" applyFont="1" applyFill="1" applyBorder="1"/>
    <xf numFmtId="0" fontId="9" fillId="2" borderId="7" xfId="0" applyFont="1" applyFill="1" applyBorder="1" applyAlignment="1">
      <alignment horizontal="right" vertical="center" wrapText="1"/>
    </xf>
    <xf numFmtId="0" fontId="9" fillId="2" borderId="8" xfId="0" applyFont="1" applyFill="1" applyBorder="1" applyAlignment="1">
      <alignment horizontal="right" vertical="center" wrapText="1"/>
    </xf>
    <xf numFmtId="164" fontId="9" fillId="0" borderId="0" xfId="0" applyNumberFormat="1" applyFont="1" applyAlignment="1">
      <alignment horizontal="right" vertical="center" wrapText="1"/>
    </xf>
    <xf numFmtId="164" fontId="9" fillId="0" borderId="0" xfId="1" applyNumberFormat="1" applyFont="1" applyBorder="1" applyAlignment="1">
      <alignment horizontal="right" vertical="center" wrapText="1"/>
    </xf>
    <xf numFmtId="164" fontId="9" fillId="0" borderId="2" xfId="1" applyNumberFormat="1" applyFont="1" applyBorder="1" applyAlignment="1">
      <alignment horizontal="right" vertical="center" wrapText="1"/>
    </xf>
    <xf numFmtId="164" fontId="9" fillId="0" borderId="7" xfId="1" applyNumberFormat="1" applyFont="1" applyBorder="1" applyAlignment="1">
      <alignment horizontal="right" vertical="center" wrapText="1"/>
    </xf>
    <xf numFmtId="164" fontId="9" fillId="0" borderId="8" xfId="1" applyNumberFormat="1" applyFont="1" applyBorder="1" applyAlignment="1">
      <alignment horizontal="right" vertical="center" wrapText="1"/>
    </xf>
    <xf numFmtId="0" fontId="5" fillId="2" borderId="10" xfId="0" applyFont="1" applyFill="1" applyBorder="1" applyAlignment="1">
      <alignment horizontal="center"/>
    </xf>
    <xf numFmtId="0" fontId="5" fillId="2" borderId="11" xfId="0" applyFont="1" applyFill="1" applyBorder="1" applyAlignment="1">
      <alignment horizontal="center"/>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3" fillId="3" borderId="13" xfId="0" applyFont="1" applyFill="1" applyBorder="1" applyAlignment="1">
      <alignment vertical="center" wrapText="1"/>
    </xf>
    <xf numFmtId="0" fontId="13" fillId="3" borderId="14" xfId="0" applyFont="1" applyFill="1" applyBorder="1" applyAlignment="1">
      <alignment vertical="center" wrapText="1"/>
    </xf>
    <xf numFmtId="0" fontId="12" fillId="3" borderId="14" xfId="0" applyFont="1" applyFill="1" applyBorder="1" applyAlignment="1">
      <alignment vertical="center" wrapText="1"/>
    </xf>
    <xf numFmtId="0" fontId="12" fillId="3" borderId="15" xfId="0" applyFont="1" applyFill="1" applyBorder="1" applyAlignment="1">
      <alignment vertical="center" wrapText="1"/>
    </xf>
    <xf numFmtId="0" fontId="13" fillId="3" borderId="16" xfId="0" applyFont="1" applyFill="1" applyBorder="1" applyAlignment="1">
      <alignment vertical="center" wrapText="1"/>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0" fontId="12" fillId="3" borderId="16" xfId="0" applyFont="1" applyFill="1" applyBorder="1" applyAlignment="1">
      <alignment vertical="center" wrapText="1"/>
    </xf>
    <xf numFmtId="0" fontId="12" fillId="3" borderId="18" xfId="0" applyFont="1" applyFill="1" applyBorder="1" applyAlignment="1">
      <alignment vertical="center" wrapText="1"/>
    </xf>
    <xf numFmtId="0" fontId="13" fillId="3" borderId="19" xfId="0" applyFont="1" applyFill="1" applyBorder="1" applyAlignment="1">
      <alignment vertical="center" wrapText="1"/>
    </xf>
    <xf numFmtId="0" fontId="13" fillId="3" borderId="20" xfId="0" applyFont="1" applyFill="1" applyBorder="1" applyAlignment="1">
      <alignment vertical="center" wrapText="1"/>
    </xf>
    <xf numFmtId="0" fontId="12" fillId="3" borderId="20" xfId="0" applyFont="1" applyFill="1" applyBorder="1" applyAlignment="1">
      <alignment vertical="center" wrapText="1"/>
    </xf>
    <xf numFmtId="0" fontId="12" fillId="3" borderId="21" xfId="0" applyFont="1" applyFill="1" applyBorder="1" applyAlignment="1">
      <alignment vertical="center" wrapText="1"/>
    </xf>
    <xf numFmtId="0" fontId="13" fillId="0" borderId="20" xfId="0" applyFont="1" applyBorder="1" applyAlignment="1">
      <alignment vertical="center" wrapText="1"/>
    </xf>
    <xf numFmtId="0" fontId="13" fillId="3" borderId="21" xfId="0" applyFont="1" applyFill="1" applyBorder="1" applyAlignment="1">
      <alignment vertical="center" wrapText="1"/>
    </xf>
    <xf numFmtId="0" fontId="13" fillId="3" borderId="22" xfId="0" applyFont="1" applyFill="1" applyBorder="1" applyAlignment="1">
      <alignment vertical="center" wrapText="1"/>
    </xf>
    <xf numFmtId="0" fontId="13" fillId="3" borderId="23" xfId="0" applyFont="1" applyFill="1" applyBorder="1" applyAlignment="1">
      <alignment vertical="center" wrapText="1"/>
    </xf>
    <xf numFmtId="0" fontId="13" fillId="3" borderId="24" xfId="0" applyFont="1" applyFill="1" applyBorder="1" applyAlignment="1">
      <alignmen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2</xdr:row>
      <xdr:rowOff>85725</xdr:rowOff>
    </xdr:from>
    <xdr:to>
      <xdr:col>8</xdr:col>
      <xdr:colOff>504034</xdr:colOff>
      <xdr:row>23</xdr:row>
      <xdr:rowOff>123395</xdr:rowOff>
    </xdr:to>
    <xdr:pic>
      <xdr:nvPicPr>
        <xdr:cNvPr id="2" name="Picture 1">
          <a:extLst>
            <a:ext uri="{FF2B5EF4-FFF2-40B4-BE49-F238E27FC236}">
              <a16:creationId xmlns:a16="http://schemas.microsoft.com/office/drawing/2014/main" id="{C09BED87-1FD9-430A-90DA-7EB0F8E1A596}"/>
            </a:ext>
          </a:extLst>
        </xdr:cNvPr>
        <xdr:cNvPicPr>
          <a:picLocks noChangeAspect="1"/>
        </xdr:cNvPicPr>
      </xdr:nvPicPr>
      <xdr:blipFill>
        <a:blip xmlns:r="http://schemas.openxmlformats.org/officeDocument/2006/relationships" r:embed="rId1"/>
        <a:stretch>
          <a:fillRect/>
        </a:stretch>
      </xdr:blipFill>
      <xdr:spPr>
        <a:xfrm>
          <a:off x="485775" y="809625"/>
          <a:ext cx="6323809" cy="34380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447675</xdr:colOff>
      <xdr:row>2</xdr:row>
      <xdr:rowOff>9525</xdr:rowOff>
    </xdr:from>
    <xdr:to>
      <xdr:col>2</xdr:col>
      <xdr:colOff>4056856</xdr:colOff>
      <xdr:row>24</xdr:row>
      <xdr:rowOff>37651</xdr:rowOff>
    </xdr:to>
    <xdr:pic>
      <xdr:nvPicPr>
        <xdr:cNvPr id="2" name="Picture 1">
          <a:extLst>
            <a:ext uri="{FF2B5EF4-FFF2-40B4-BE49-F238E27FC236}">
              <a16:creationId xmlns:a16="http://schemas.microsoft.com/office/drawing/2014/main" id="{BABAF8CF-396B-4C5F-93FD-30E4C919B0DD}"/>
            </a:ext>
          </a:extLst>
        </xdr:cNvPr>
        <xdr:cNvPicPr>
          <a:picLocks noChangeAspect="1"/>
        </xdr:cNvPicPr>
      </xdr:nvPicPr>
      <xdr:blipFill>
        <a:blip xmlns:r="http://schemas.openxmlformats.org/officeDocument/2006/relationships" r:embed="rId1"/>
        <a:stretch>
          <a:fillRect/>
        </a:stretch>
      </xdr:blipFill>
      <xdr:spPr>
        <a:xfrm>
          <a:off x="447675" y="733425"/>
          <a:ext cx="6352381" cy="359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571500</xdr:colOff>
      <xdr:row>3</xdr:row>
      <xdr:rowOff>28575</xdr:rowOff>
    </xdr:from>
    <xdr:to>
      <xdr:col>2</xdr:col>
      <xdr:colOff>3999729</xdr:colOff>
      <xdr:row>25</xdr:row>
      <xdr:rowOff>28130</xdr:rowOff>
    </xdr:to>
    <xdr:pic>
      <xdr:nvPicPr>
        <xdr:cNvPr id="2" name="Picture 1">
          <a:extLst>
            <a:ext uri="{FF2B5EF4-FFF2-40B4-BE49-F238E27FC236}">
              <a16:creationId xmlns:a16="http://schemas.microsoft.com/office/drawing/2014/main" id="{0FDBE726-F830-475B-8A5D-93F5763A1521}"/>
            </a:ext>
          </a:extLst>
        </xdr:cNvPr>
        <xdr:cNvPicPr>
          <a:picLocks noChangeAspect="1"/>
        </xdr:cNvPicPr>
      </xdr:nvPicPr>
      <xdr:blipFill>
        <a:blip xmlns:r="http://schemas.openxmlformats.org/officeDocument/2006/relationships" r:embed="rId1"/>
        <a:stretch>
          <a:fillRect/>
        </a:stretch>
      </xdr:blipFill>
      <xdr:spPr>
        <a:xfrm>
          <a:off x="571500" y="914400"/>
          <a:ext cx="6171429" cy="35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2</xdr:row>
      <xdr:rowOff>19050</xdr:rowOff>
    </xdr:from>
    <xdr:to>
      <xdr:col>8</xdr:col>
      <xdr:colOff>751679</xdr:colOff>
      <xdr:row>22</xdr:row>
      <xdr:rowOff>123407</xdr:rowOff>
    </xdr:to>
    <xdr:pic>
      <xdr:nvPicPr>
        <xdr:cNvPr id="2" name="Picture 1">
          <a:extLst>
            <a:ext uri="{FF2B5EF4-FFF2-40B4-BE49-F238E27FC236}">
              <a16:creationId xmlns:a16="http://schemas.microsoft.com/office/drawing/2014/main" id="{DE184F4A-B8B5-4A39-8869-DC88C5E694B9}"/>
            </a:ext>
          </a:extLst>
        </xdr:cNvPr>
        <xdr:cNvPicPr>
          <a:picLocks noChangeAspect="1"/>
        </xdr:cNvPicPr>
      </xdr:nvPicPr>
      <xdr:blipFill>
        <a:blip xmlns:r="http://schemas.openxmlformats.org/officeDocument/2006/relationships" r:embed="rId1"/>
        <a:stretch>
          <a:fillRect/>
        </a:stretch>
      </xdr:blipFill>
      <xdr:spPr>
        <a:xfrm>
          <a:off x="514350" y="742950"/>
          <a:ext cx="6371429" cy="33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752475</xdr:colOff>
      <xdr:row>2</xdr:row>
      <xdr:rowOff>142875</xdr:rowOff>
    </xdr:from>
    <xdr:to>
      <xdr:col>9</xdr:col>
      <xdr:colOff>284951</xdr:colOff>
      <xdr:row>24</xdr:row>
      <xdr:rowOff>113858</xdr:rowOff>
    </xdr:to>
    <xdr:pic>
      <xdr:nvPicPr>
        <xdr:cNvPr id="2" name="Picture 1">
          <a:extLst>
            <a:ext uri="{FF2B5EF4-FFF2-40B4-BE49-F238E27FC236}">
              <a16:creationId xmlns:a16="http://schemas.microsoft.com/office/drawing/2014/main" id="{190F0FC0-1D4B-4595-A3CD-C0261B4AD82D}"/>
            </a:ext>
          </a:extLst>
        </xdr:cNvPr>
        <xdr:cNvPicPr>
          <a:picLocks noChangeAspect="1"/>
        </xdr:cNvPicPr>
      </xdr:nvPicPr>
      <xdr:blipFill>
        <a:blip xmlns:r="http://schemas.openxmlformats.org/officeDocument/2006/relationships" r:embed="rId1"/>
        <a:stretch>
          <a:fillRect/>
        </a:stretch>
      </xdr:blipFill>
      <xdr:spPr>
        <a:xfrm>
          <a:off x="752475" y="866775"/>
          <a:ext cx="6390476" cy="35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114300</xdr:colOff>
      <xdr:row>23</xdr:row>
      <xdr:rowOff>0</xdr:rowOff>
    </xdr:to>
    <xdr:pic>
      <xdr:nvPicPr>
        <xdr:cNvPr id="2" name="Picture 1">
          <a:extLst>
            <a:ext uri="{FF2B5EF4-FFF2-40B4-BE49-F238E27FC236}">
              <a16:creationId xmlns:a16="http://schemas.microsoft.com/office/drawing/2014/main" id="{B7C0534B-EBCC-42AB-AC52-8A0F86F29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59721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2</xdr:row>
      <xdr:rowOff>76200</xdr:rowOff>
    </xdr:from>
    <xdr:to>
      <xdr:col>9</xdr:col>
      <xdr:colOff>275440</xdr:colOff>
      <xdr:row>22</xdr:row>
      <xdr:rowOff>161509</xdr:rowOff>
    </xdr:to>
    <xdr:pic>
      <xdr:nvPicPr>
        <xdr:cNvPr id="2" name="Picture 1">
          <a:extLst>
            <a:ext uri="{FF2B5EF4-FFF2-40B4-BE49-F238E27FC236}">
              <a16:creationId xmlns:a16="http://schemas.microsoft.com/office/drawing/2014/main" id="{258D290A-2F89-400F-B3C8-F36EEC557569}"/>
            </a:ext>
          </a:extLst>
        </xdr:cNvPr>
        <xdr:cNvPicPr>
          <a:picLocks noChangeAspect="1"/>
        </xdr:cNvPicPr>
      </xdr:nvPicPr>
      <xdr:blipFill>
        <a:blip xmlns:r="http://schemas.openxmlformats.org/officeDocument/2006/relationships" r:embed="rId1"/>
        <a:stretch>
          <a:fillRect/>
        </a:stretch>
      </xdr:blipFill>
      <xdr:spPr>
        <a:xfrm>
          <a:off x="952500" y="800100"/>
          <a:ext cx="6276190" cy="33238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666750</xdr:colOff>
      <xdr:row>2</xdr:row>
      <xdr:rowOff>142875</xdr:rowOff>
    </xdr:from>
    <xdr:to>
      <xdr:col>8</xdr:col>
      <xdr:colOff>561206</xdr:colOff>
      <xdr:row>22</xdr:row>
      <xdr:rowOff>123423</xdr:rowOff>
    </xdr:to>
    <xdr:pic>
      <xdr:nvPicPr>
        <xdr:cNvPr id="2" name="Picture 1">
          <a:extLst>
            <a:ext uri="{FF2B5EF4-FFF2-40B4-BE49-F238E27FC236}">
              <a16:creationId xmlns:a16="http://schemas.microsoft.com/office/drawing/2014/main" id="{F30BB511-EC77-44BC-8AC8-4375D72C5129}"/>
            </a:ext>
          </a:extLst>
        </xdr:cNvPr>
        <xdr:cNvPicPr>
          <a:picLocks noChangeAspect="1"/>
        </xdr:cNvPicPr>
      </xdr:nvPicPr>
      <xdr:blipFill>
        <a:blip xmlns:r="http://schemas.openxmlformats.org/officeDocument/2006/relationships" r:embed="rId1"/>
        <a:stretch>
          <a:fillRect/>
        </a:stretch>
      </xdr:blipFill>
      <xdr:spPr>
        <a:xfrm>
          <a:off x="666750" y="866775"/>
          <a:ext cx="6152381" cy="32190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638175</xdr:colOff>
      <xdr:row>2</xdr:row>
      <xdr:rowOff>19050</xdr:rowOff>
    </xdr:from>
    <xdr:to>
      <xdr:col>8</xdr:col>
      <xdr:colOff>637396</xdr:colOff>
      <xdr:row>23</xdr:row>
      <xdr:rowOff>85292</xdr:rowOff>
    </xdr:to>
    <xdr:pic>
      <xdr:nvPicPr>
        <xdr:cNvPr id="2" name="Picture 1">
          <a:extLst>
            <a:ext uri="{FF2B5EF4-FFF2-40B4-BE49-F238E27FC236}">
              <a16:creationId xmlns:a16="http://schemas.microsoft.com/office/drawing/2014/main" id="{BB4D4105-795B-4BE5-B70E-D3E7A9E4F4EB}"/>
            </a:ext>
          </a:extLst>
        </xdr:cNvPr>
        <xdr:cNvPicPr>
          <a:picLocks noChangeAspect="1"/>
        </xdr:cNvPicPr>
      </xdr:nvPicPr>
      <xdr:blipFill>
        <a:blip xmlns:r="http://schemas.openxmlformats.org/officeDocument/2006/relationships" r:embed="rId1"/>
        <a:stretch>
          <a:fillRect/>
        </a:stretch>
      </xdr:blipFill>
      <xdr:spPr>
        <a:xfrm>
          <a:off x="638175" y="742950"/>
          <a:ext cx="6228571" cy="3466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685800</xdr:colOff>
      <xdr:row>2</xdr:row>
      <xdr:rowOff>19050</xdr:rowOff>
    </xdr:from>
    <xdr:to>
      <xdr:col>9</xdr:col>
      <xdr:colOff>418276</xdr:colOff>
      <xdr:row>23</xdr:row>
      <xdr:rowOff>85292</xdr:rowOff>
    </xdr:to>
    <xdr:pic>
      <xdr:nvPicPr>
        <xdr:cNvPr id="2" name="Picture 1">
          <a:extLst>
            <a:ext uri="{FF2B5EF4-FFF2-40B4-BE49-F238E27FC236}">
              <a16:creationId xmlns:a16="http://schemas.microsoft.com/office/drawing/2014/main" id="{1D5608B7-4D87-415C-9710-8E3DBACBEC90}"/>
            </a:ext>
          </a:extLst>
        </xdr:cNvPr>
        <xdr:cNvPicPr>
          <a:picLocks noChangeAspect="1"/>
        </xdr:cNvPicPr>
      </xdr:nvPicPr>
      <xdr:blipFill>
        <a:blip xmlns:r="http://schemas.openxmlformats.org/officeDocument/2006/relationships" r:embed="rId1"/>
        <a:stretch>
          <a:fillRect/>
        </a:stretch>
      </xdr:blipFill>
      <xdr:spPr>
        <a:xfrm>
          <a:off x="685800" y="742950"/>
          <a:ext cx="6590476" cy="3466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447675</xdr:colOff>
      <xdr:row>2</xdr:row>
      <xdr:rowOff>47625</xdr:rowOff>
    </xdr:from>
    <xdr:to>
      <xdr:col>9</xdr:col>
      <xdr:colOff>465865</xdr:colOff>
      <xdr:row>24</xdr:row>
      <xdr:rowOff>18608</xdr:rowOff>
    </xdr:to>
    <xdr:pic>
      <xdr:nvPicPr>
        <xdr:cNvPr id="2" name="Picture 1">
          <a:extLst>
            <a:ext uri="{FF2B5EF4-FFF2-40B4-BE49-F238E27FC236}">
              <a16:creationId xmlns:a16="http://schemas.microsoft.com/office/drawing/2014/main" id="{E7AE2BB6-0D34-42E9-B0EE-8BE8D06F1FE8}"/>
            </a:ext>
          </a:extLst>
        </xdr:cNvPr>
        <xdr:cNvPicPr>
          <a:picLocks noChangeAspect="1"/>
        </xdr:cNvPicPr>
      </xdr:nvPicPr>
      <xdr:blipFill>
        <a:blip xmlns:r="http://schemas.openxmlformats.org/officeDocument/2006/relationships" r:embed="rId1"/>
        <a:stretch>
          <a:fillRect/>
        </a:stretch>
      </xdr:blipFill>
      <xdr:spPr>
        <a:xfrm>
          <a:off x="447675" y="771525"/>
          <a:ext cx="6876190" cy="3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roups/Documents%20and%20research/Fiscal%20Risks%20Report/2021%20Fiscal%20risks%20report/Supps/Risk%20register/Ch5%20table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2015\Charts%20and%20Tables\Chapter%203\NED%20AS15.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roups/Documents%20and%20research/Admin/Marcus/Forecast%20errors/Forecast%20Errors%20-%20autum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rchive\Autumn%202015\Charts%20and%20Tables\Chapter%203\NED%20AS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Groups/Documents%20and%20research/Fiscal%20Sustainability%20Report/Fiscal%20sustainability%20report%202020/Charts%20and%20tables/Chapter%202%20(Economy)/Updated%20NED%20FSR20.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roups/Documents%20and%20research/Fiscal%20Risks%20Report/2021%20Fiscal%20risks%20report/Supps/Risk%20register/Ch5%20tables%20v1.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Transfer\Tables\XLS%20templates\JSA%20&amp;%20UC\Working%20tabl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Rfr\New%20Web\July%202015\ref%20tables\Regional%20Table%201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LFS%20LADB\1998%20ladb\Table13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ll Risks"/>
      <sheetName val="HMT Response"/>
      <sheetName val="CX Statement"/>
      <sheetName val="Lists"/>
      <sheetName val="Tracker"/>
      <sheetName val="Input Sheets--&gt;"/>
      <sheetName val="Economy"/>
      <sheetName val="Revenue"/>
      <sheetName val="Spending"/>
      <sheetName val="Balance"/>
      <sheetName val="Debt"/>
      <sheetName val="Climate"/>
      <sheetName val="Management"/>
      <sheetName val="Outputs--&gt;"/>
      <sheetName val="C5.1"/>
      <sheetName val="T5.1"/>
      <sheetName val="T5.2"/>
      <sheetName val="T5.3"/>
      <sheetName val="T5.4"/>
      <sheetName val="T5.5"/>
      <sheetName val="T5.6"/>
      <sheetName val="T5.7"/>
      <sheetName val="T5.8"/>
      <sheetName val="T5.9"/>
      <sheetName val="T5.10"/>
      <sheetName val="Ch5 tables"/>
    </sheetNames>
    <sheetDataSet>
      <sheetData sheetId="0" refreshError="1"/>
      <sheetData sheetId="1">
        <row r="3">
          <cell r="E3">
            <v>1</v>
          </cell>
        </row>
      </sheetData>
      <sheetData sheetId="2" refreshError="1"/>
      <sheetData sheetId="3" refreshError="1"/>
      <sheetData sheetId="4">
        <row r="2">
          <cell r="D2" t="str">
            <v>Medium term</v>
          </cell>
        </row>
      </sheetData>
      <sheetData sheetId="5" refreshError="1"/>
      <sheetData sheetId="6" refreshError="1"/>
      <sheetData sheetId="7">
        <row r="4">
          <cell r="F4" t="str">
            <v>Weak productivity growth*</v>
          </cell>
        </row>
      </sheetData>
      <sheetData sheetId="8">
        <row r="4">
          <cell r="E4" t="str">
            <v>Narrowing of the income and capital tax bases, thanks in part to policy measures</v>
          </cell>
        </row>
      </sheetData>
      <sheetData sheetId="9">
        <row r="4">
          <cell r="E4" t="str">
            <v>The declining proportion of total spending subject to relatively firm DEL controls</v>
          </cell>
        </row>
      </sheetData>
      <sheetData sheetId="10">
        <row r="4">
          <cell r="F4" t="str">
            <v>Public sector net worth*</v>
          </cell>
        </row>
      </sheetData>
      <sheetData sheetId="11">
        <row r="5">
          <cell r="N5" t="str">
            <v>Medium term</v>
          </cell>
        </row>
      </sheetData>
      <sheetData sheetId="12" refreshError="1"/>
      <sheetData sheetId="13">
        <row r="17">
          <cell r="F17" t="str">
            <v>Fiscal rules moved in line with forecast</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J1">
            <v>36158</v>
          </cell>
        </row>
        <row r="2">
          <cell r="J2">
            <v>36159</v>
          </cell>
        </row>
        <row r="3">
          <cell r="J3">
            <v>36160</v>
          </cell>
        </row>
        <row r="4">
          <cell r="J4">
            <v>36161</v>
          </cell>
        </row>
        <row r="5">
          <cell r="J5">
            <v>36164</v>
          </cell>
        </row>
        <row r="6">
          <cell r="J6">
            <v>36165</v>
          </cell>
        </row>
        <row r="7">
          <cell r="J7">
            <v>36166</v>
          </cell>
        </row>
        <row r="8">
          <cell r="J8">
            <v>36167</v>
          </cell>
        </row>
        <row r="9">
          <cell r="J9">
            <v>36168</v>
          </cell>
        </row>
        <row r="10">
          <cell r="J10">
            <v>36171</v>
          </cell>
        </row>
        <row r="11">
          <cell r="J11">
            <v>36172</v>
          </cell>
        </row>
        <row r="12">
          <cell r="J12">
            <v>36173</v>
          </cell>
        </row>
        <row r="13">
          <cell r="J13">
            <v>36174</v>
          </cell>
        </row>
        <row r="14">
          <cell r="J14">
            <v>36175</v>
          </cell>
        </row>
        <row r="15">
          <cell r="J15">
            <v>36178</v>
          </cell>
        </row>
        <row r="16">
          <cell r="J16">
            <v>36179</v>
          </cell>
        </row>
        <row r="17">
          <cell r="J17">
            <v>36180</v>
          </cell>
        </row>
        <row r="18">
          <cell r="J18">
            <v>36181</v>
          </cell>
        </row>
        <row r="19">
          <cell r="J19">
            <v>36182</v>
          </cell>
        </row>
        <row r="20">
          <cell r="J20">
            <v>36185</v>
          </cell>
        </row>
        <row r="21">
          <cell r="J21">
            <v>36186</v>
          </cell>
        </row>
        <row r="22">
          <cell r="J22">
            <v>36187</v>
          </cell>
        </row>
        <row r="23">
          <cell r="J23">
            <v>36188</v>
          </cell>
        </row>
        <row r="24">
          <cell r="J24">
            <v>36189</v>
          </cell>
        </row>
        <row r="25">
          <cell r="J25">
            <v>36192</v>
          </cell>
        </row>
        <row r="26">
          <cell r="J26">
            <v>36193</v>
          </cell>
        </row>
        <row r="27">
          <cell r="J27">
            <v>36194</v>
          </cell>
        </row>
        <row r="28">
          <cell r="J28">
            <v>36195</v>
          </cell>
        </row>
        <row r="29">
          <cell r="J29">
            <v>36196</v>
          </cell>
        </row>
        <row r="30">
          <cell r="J30">
            <v>36199</v>
          </cell>
        </row>
        <row r="31">
          <cell r="J31">
            <v>36200</v>
          </cell>
        </row>
        <row r="32">
          <cell r="J32">
            <v>36201</v>
          </cell>
        </row>
        <row r="33">
          <cell r="J33">
            <v>36202</v>
          </cell>
        </row>
        <row r="34">
          <cell r="J34">
            <v>36203</v>
          </cell>
        </row>
        <row r="35">
          <cell r="J35">
            <v>36206</v>
          </cell>
        </row>
        <row r="36">
          <cell r="J36">
            <v>36207</v>
          </cell>
        </row>
        <row r="37">
          <cell r="J37">
            <v>36208</v>
          </cell>
        </row>
        <row r="38">
          <cell r="J38">
            <v>36209</v>
          </cell>
        </row>
        <row r="39">
          <cell r="J39">
            <v>36210</v>
          </cell>
        </row>
        <row r="40">
          <cell r="J40">
            <v>36213</v>
          </cell>
        </row>
        <row r="41">
          <cell r="J41">
            <v>36214</v>
          </cell>
        </row>
        <row r="42">
          <cell r="J42">
            <v>36215</v>
          </cell>
        </row>
        <row r="43">
          <cell r="J43">
            <v>36216</v>
          </cell>
        </row>
        <row r="44">
          <cell r="J44">
            <v>36217</v>
          </cell>
        </row>
        <row r="45">
          <cell r="J45">
            <v>36220</v>
          </cell>
        </row>
        <row r="46">
          <cell r="J46">
            <v>36221</v>
          </cell>
        </row>
        <row r="47">
          <cell r="J47">
            <v>36222</v>
          </cell>
        </row>
        <row r="48">
          <cell r="J48">
            <v>36223</v>
          </cell>
        </row>
        <row r="49">
          <cell r="J49">
            <v>36224</v>
          </cell>
        </row>
        <row r="50">
          <cell r="J50">
            <v>36227</v>
          </cell>
        </row>
        <row r="51">
          <cell r="J51">
            <v>36228</v>
          </cell>
        </row>
        <row r="52">
          <cell r="J52">
            <v>36229</v>
          </cell>
        </row>
        <row r="53">
          <cell r="J53">
            <v>36230</v>
          </cell>
        </row>
        <row r="54">
          <cell r="J54">
            <v>36231</v>
          </cell>
        </row>
        <row r="55">
          <cell r="J55">
            <v>36234</v>
          </cell>
        </row>
        <row r="56">
          <cell r="J56">
            <v>36235</v>
          </cell>
        </row>
        <row r="57">
          <cell r="J57">
            <v>36236</v>
          </cell>
        </row>
        <row r="58">
          <cell r="J58">
            <v>36237</v>
          </cell>
        </row>
        <row r="59">
          <cell r="J59">
            <v>36238</v>
          </cell>
        </row>
        <row r="60">
          <cell r="J60">
            <v>36241</v>
          </cell>
        </row>
        <row r="61">
          <cell r="J61">
            <v>36242</v>
          </cell>
        </row>
        <row r="62">
          <cell r="J62">
            <v>36243</v>
          </cell>
        </row>
        <row r="63">
          <cell r="J63">
            <v>36244</v>
          </cell>
        </row>
        <row r="64">
          <cell r="J64">
            <v>36245</v>
          </cell>
        </row>
        <row r="65">
          <cell r="J65">
            <v>36248</v>
          </cell>
        </row>
        <row r="66">
          <cell r="J66">
            <v>36249</v>
          </cell>
        </row>
        <row r="67">
          <cell r="J67">
            <v>36250</v>
          </cell>
        </row>
        <row r="68">
          <cell r="J68">
            <v>36251</v>
          </cell>
        </row>
        <row r="69">
          <cell r="J69">
            <v>36252</v>
          </cell>
        </row>
        <row r="70">
          <cell r="J70">
            <v>36255</v>
          </cell>
        </row>
        <row r="71">
          <cell r="J71">
            <v>36256</v>
          </cell>
        </row>
        <row r="72">
          <cell r="J72">
            <v>36257</v>
          </cell>
        </row>
        <row r="73">
          <cell r="J73">
            <v>36258</v>
          </cell>
        </row>
        <row r="74">
          <cell r="J74">
            <v>36259</v>
          </cell>
        </row>
        <row r="75">
          <cell r="J75">
            <v>36262</v>
          </cell>
        </row>
        <row r="76">
          <cell r="J76">
            <v>36263</v>
          </cell>
        </row>
        <row r="77">
          <cell r="J77">
            <v>36264</v>
          </cell>
        </row>
        <row r="78">
          <cell r="J78">
            <v>36265</v>
          </cell>
        </row>
        <row r="79">
          <cell r="J79">
            <v>36266</v>
          </cell>
        </row>
        <row r="80">
          <cell r="J80">
            <v>36269</v>
          </cell>
        </row>
        <row r="81">
          <cell r="J81">
            <v>36270</v>
          </cell>
        </row>
        <row r="82">
          <cell r="J82">
            <v>36271</v>
          </cell>
        </row>
        <row r="83">
          <cell r="J83">
            <v>36272</v>
          </cell>
        </row>
        <row r="84">
          <cell r="J84">
            <v>36273</v>
          </cell>
        </row>
        <row r="85">
          <cell r="J85">
            <v>36276</v>
          </cell>
        </row>
        <row r="86">
          <cell r="J86">
            <v>36277</v>
          </cell>
        </row>
        <row r="87">
          <cell r="J87">
            <v>36278</v>
          </cell>
        </row>
        <row r="88">
          <cell r="J88">
            <v>36279</v>
          </cell>
        </row>
        <row r="89">
          <cell r="J89">
            <v>36280</v>
          </cell>
        </row>
        <row r="90">
          <cell r="J90">
            <v>36283</v>
          </cell>
        </row>
        <row r="91">
          <cell r="J91">
            <v>36284</v>
          </cell>
        </row>
        <row r="92">
          <cell r="J92">
            <v>36285</v>
          </cell>
        </row>
        <row r="93">
          <cell r="J93">
            <v>36286</v>
          </cell>
        </row>
        <row r="94">
          <cell r="J94">
            <v>36287</v>
          </cell>
        </row>
        <row r="95">
          <cell r="J95">
            <v>36290</v>
          </cell>
        </row>
        <row r="96">
          <cell r="J96">
            <v>36291</v>
          </cell>
        </row>
        <row r="97">
          <cell r="J97">
            <v>36292</v>
          </cell>
        </row>
        <row r="98">
          <cell r="J98">
            <v>36293</v>
          </cell>
        </row>
        <row r="99">
          <cell r="J99">
            <v>36294</v>
          </cell>
        </row>
        <row r="100">
          <cell r="J100">
            <v>36297</v>
          </cell>
        </row>
        <row r="101">
          <cell r="J101">
            <v>36298</v>
          </cell>
        </row>
        <row r="102">
          <cell r="J102">
            <v>36299</v>
          </cell>
        </row>
        <row r="103">
          <cell r="J103">
            <v>36300</v>
          </cell>
        </row>
        <row r="104">
          <cell r="J104">
            <v>36301</v>
          </cell>
        </row>
        <row r="105">
          <cell r="J105">
            <v>36304</v>
          </cell>
        </row>
        <row r="106">
          <cell r="J106">
            <v>36305</v>
          </cell>
        </row>
        <row r="107">
          <cell r="J107">
            <v>36306</v>
          </cell>
        </row>
        <row r="108">
          <cell r="J108">
            <v>36307</v>
          </cell>
        </row>
        <row r="109">
          <cell r="J109">
            <v>36308</v>
          </cell>
        </row>
        <row r="110">
          <cell r="J110">
            <v>36311</v>
          </cell>
        </row>
        <row r="111">
          <cell r="J111">
            <v>36312</v>
          </cell>
        </row>
        <row r="112">
          <cell r="J112">
            <v>36313</v>
          </cell>
        </row>
        <row r="113">
          <cell r="J113">
            <v>36314</v>
          </cell>
        </row>
        <row r="114">
          <cell r="J114">
            <v>36315</v>
          </cell>
        </row>
        <row r="115">
          <cell r="J115">
            <v>36318</v>
          </cell>
        </row>
        <row r="116">
          <cell r="J116">
            <v>36319</v>
          </cell>
        </row>
        <row r="117">
          <cell r="J117">
            <v>36320</v>
          </cell>
        </row>
        <row r="118">
          <cell r="J118">
            <v>36321</v>
          </cell>
        </row>
        <row r="119">
          <cell r="J119">
            <v>36322</v>
          </cell>
        </row>
        <row r="120">
          <cell r="J120">
            <v>36325</v>
          </cell>
        </row>
        <row r="121">
          <cell r="J121">
            <v>36326</v>
          </cell>
        </row>
        <row r="122">
          <cell r="J122">
            <v>36327</v>
          </cell>
        </row>
        <row r="123">
          <cell r="J123">
            <v>36328</v>
          </cell>
        </row>
        <row r="124">
          <cell r="J124">
            <v>36329</v>
          </cell>
        </row>
        <row r="125">
          <cell r="J125">
            <v>36332</v>
          </cell>
        </row>
        <row r="126">
          <cell r="J126">
            <v>36333</v>
          </cell>
        </row>
        <row r="127">
          <cell r="J127">
            <v>36334</v>
          </cell>
        </row>
        <row r="128">
          <cell r="J128">
            <v>36335</v>
          </cell>
        </row>
        <row r="129">
          <cell r="J129">
            <v>36336</v>
          </cell>
        </row>
        <row r="130">
          <cell r="J130">
            <v>36339</v>
          </cell>
        </row>
        <row r="131">
          <cell r="J131">
            <v>36340</v>
          </cell>
        </row>
        <row r="132">
          <cell r="J132">
            <v>36341</v>
          </cell>
        </row>
        <row r="133">
          <cell r="J133">
            <v>36342</v>
          </cell>
        </row>
        <row r="134">
          <cell r="J134">
            <v>36343</v>
          </cell>
        </row>
        <row r="135">
          <cell r="J135">
            <v>36346</v>
          </cell>
        </row>
        <row r="136">
          <cell r="J136">
            <v>36347</v>
          </cell>
        </row>
        <row r="137">
          <cell r="J137">
            <v>36348</v>
          </cell>
        </row>
        <row r="138">
          <cell r="J138">
            <v>36349</v>
          </cell>
        </row>
        <row r="139">
          <cell r="J139">
            <v>36350</v>
          </cell>
        </row>
        <row r="140">
          <cell r="J140">
            <v>36353</v>
          </cell>
        </row>
        <row r="141">
          <cell r="J141">
            <v>36354</v>
          </cell>
        </row>
        <row r="142">
          <cell r="J142">
            <v>36355</v>
          </cell>
        </row>
        <row r="143">
          <cell r="J143">
            <v>36356</v>
          </cell>
        </row>
        <row r="144">
          <cell r="J144">
            <v>36357</v>
          </cell>
        </row>
        <row r="145">
          <cell r="J145">
            <v>36360</v>
          </cell>
        </row>
        <row r="146">
          <cell r="J146">
            <v>36361</v>
          </cell>
        </row>
        <row r="147">
          <cell r="J147">
            <v>36362</v>
          </cell>
        </row>
        <row r="148">
          <cell r="J148">
            <v>36363</v>
          </cell>
        </row>
        <row r="149">
          <cell r="J149">
            <v>36364</v>
          </cell>
        </row>
        <row r="150">
          <cell r="J150">
            <v>36367</v>
          </cell>
        </row>
        <row r="151">
          <cell r="J151">
            <v>36368</v>
          </cell>
        </row>
        <row r="152">
          <cell r="J152">
            <v>36369</v>
          </cell>
        </row>
        <row r="153">
          <cell r="J153">
            <v>36370</v>
          </cell>
        </row>
        <row r="154">
          <cell r="J154">
            <v>36371</v>
          </cell>
        </row>
        <row r="155">
          <cell r="J155">
            <v>36374</v>
          </cell>
        </row>
        <row r="156">
          <cell r="J156">
            <v>36375</v>
          </cell>
        </row>
        <row r="157">
          <cell r="J157">
            <v>36376</v>
          </cell>
        </row>
        <row r="158">
          <cell r="J158">
            <v>36377</v>
          </cell>
        </row>
        <row r="159">
          <cell r="J159">
            <v>36378</v>
          </cell>
        </row>
        <row r="160">
          <cell r="J160">
            <v>36381</v>
          </cell>
        </row>
        <row r="161">
          <cell r="J161">
            <v>36382</v>
          </cell>
        </row>
        <row r="162">
          <cell r="J162">
            <v>36383</v>
          </cell>
        </row>
        <row r="163">
          <cell r="J163">
            <v>36384</v>
          </cell>
        </row>
        <row r="164">
          <cell r="J164">
            <v>36385</v>
          </cell>
        </row>
        <row r="165">
          <cell r="J165">
            <v>36388</v>
          </cell>
        </row>
        <row r="166">
          <cell r="J166">
            <v>36389</v>
          </cell>
        </row>
        <row r="167">
          <cell r="J167">
            <v>36390</v>
          </cell>
        </row>
        <row r="168">
          <cell r="J168">
            <v>36391</v>
          </cell>
        </row>
        <row r="169">
          <cell r="J169">
            <v>36392</v>
          </cell>
        </row>
        <row r="170">
          <cell r="J170">
            <v>36395</v>
          </cell>
        </row>
        <row r="171">
          <cell r="J171">
            <v>36396</v>
          </cell>
        </row>
        <row r="172">
          <cell r="J172">
            <v>36397</v>
          </cell>
        </row>
        <row r="173">
          <cell r="J173">
            <v>36398</v>
          </cell>
        </row>
        <row r="174">
          <cell r="J174">
            <v>36399</v>
          </cell>
        </row>
        <row r="175">
          <cell r="J175">
            <v>36402</v>
          </cell>
        </row>
        <row r="176">
          <cell r="J176">
            <v>36403</v>
          </cell>
        </row>
        <row r="177">
          <cell r="J177">
            <v>36404</v>
          </cell>
        </row>
        <row r="178">
          <cell r="J178">
            <v>36405</v>
          </cell>
        </row>
        <row r="179">
          <cell r="J179">
            <v>36406</v>
          </cell>
        </row>
        <row r="180">
          <cell r="J180">
            <v>36409</v>
          </cell>
        </row>
        <row r="181">
          <cell r="J181">
            <v>36410</v>
          </cell>
        </row>
        <row r="182">
          <cell r="J182">
            <v>36411</v>
          </cell>
        </row>
        <row r="183">
          <cell r="J183">
            <v>36412</v>
          </cell>
        </row>
        <row r="184">
          <cell r="J184">
            <v>36413</v>
          </cell>
        </row>
        <row r="185">
          <cell r="J185">
            <v>36416</v>
          </cell>
        </row>
        <row r="186">
          <cell r="J186">
            <v>36417</v>
          </cell>
        </row>
        <row r="187">
          <cell r="J187">
            <v>36418</v>
          </cell>
        </row>
        <row r="188">
          <cell r="J188">
            <v>36419</v>
          </cell>
        </row>
        <row r="189">
          <cell r="J189">
            <v>36420</v>
          </cell>
        </row>
        <row r="190">
          <cell r="J190">
            <v>36423</v>
          </cell>
        </row>
        <row r="191">
          <cell r="J191">
            <v>36424</v>
          </cell>
        </row>
        <row r="192">
          <cell r="J192">
            <v>36425</v>
          </cell>
        </row>
        <row r="193">
          <cell r="J193">
            <v>36426</v>
          </cell>
        </row>
        <row r="194">
          <cell r="J194">
            <v>36427</v>
          </cell>
        </row>
        <row r="195">
          <cell r="J195">
            <v>36430</v>
          </cell>
        </row>
        <row r="196">
          <cell r="J196">
            <v>36431</v>
          </cell>
        </row>
        <row r="197">
          <cell r="J197">
            <v>36432</v>
          </cell>
        </row>
        <row r="198">
          <cell r="J198">
            <v>36433</v>
          </cell>
        </row>
        <row r="199">
          <cell r="J199">
            <v>36434</v>
          </cell>
        </row>
        <row r="200">
          <cell r="J200">
            <v>36437</v>
          </cell>
        </row>
        <row r="201">
          <cell r="J201">
            <v>36438</v>
          </cell>
        </row>
        <row r="202">
          <cell r="J202">
            <v>36439</v>
          </cell>
        </row>
        <row r="203">
          <cell r="J203">
            <v>36440</v>
          </cell>
        </row>
        <row r="204">
          <cell r="J204">
            <v>36441</v>
          </cell>
        </row>
        <row r="205">
          <cell r="J205">
            <v>36444</v>
          </cell>
        </row>
        <row r="206">
          <cell r="J206">
            <v>36445</v>
          </cell>
        </row>
        <row r="207">
          <cell r="J207">
            <v>36446</v>
          </cell>
        </row>
        <row r="208">
          <cell r="J208">
            <v>36447</v>
          </cell>
        </row>
        <row r="209">
          <cell r="J209">
            <v>36448</v>
          </cell>
        </row>
        <row r="210">
          <cell r="J210">
            <v>36451</v>
          </cell>
        </row>
        <row r="211">
          <cell r="J211">
            <v>36452</v>
          </cell>
        </row>
        <row r="212">
          <cell r="J212">
            <v>36453</v>
          </cell>
        </row>
        <row r="213">
          <cell r="J213">
            <v>36454</v>
          </cell>
        </row>
        <row r="214">
          <cell r="J214">
            <v>36455</v>
          </cell>
        </row>
        <row r="215">
          <cell r="J215">
            <v>36458</v>
          </cell>
        </row>
        <row r="216">
          <cell r="J216">
            <v>36459</v>
          </cell>
        </row>
        <row r="217">
          <cell r="J217">
            <v>36460</v>
          </cell>
        </row>
        <row r="218">
          <cell r="J218">
            <v>36461</v>
          </cell>
        </row>
        <row r="219">
          <cell r="J219">
            <v>36462</v>
          </cell>
        </row>
        <row r="220">
          <cell r="J220">
            <v>36465</v>
          </cell>
        </row>
        <row r="221">
          <cell r="J221">
            <v>36466</v>
          </cell>
        </row>
        <row r="222">
          <cell r="J222">
            <v>36467</v>
          </cell>
        </row>
        <row r="223">
          <cell r="J223">
            <v>36468</v>
          </cell>
        </row>
        <row r="224">
          <cell r="J224">
            <v>36469</v>
          </cell>
        </row>
        <row r="225">
          <cell r="J225">
            <v>36472</v>
          </cell>
        </row>
        <row r="226">
          <cell r="J226">
            <v>36473</v>
          </cell>
        </row>
        <row r="227">
          <cell r="J227">
            <v>36474</v>
          </cell>
        </row>
        <row r="228">
          <cell r="J228">
            <v>36475</v>
          </cell>
        </row>
        <row r="229">
          <cell r="J229">
            <v>36476</v>
          </cell>
        </row>
        <row r="230">
          <cell r="J230">
            <v>36479</v>
          </cell>
        </row>
        <row r="231">
          <cell r="J231">
            <v>36480</v>
          </cell>
        </row>
        <row r="232">
          <cell r="J232">
            <v>36481</v>
          </cell>
        </row>
        <row r="233">
          <cell r="J233">
            <v>36482</v>
          </cell>
        </row>
        <row r="234">
          <cell r="J234">
            <v>36483</v>
          </cell>
        </row>
        <row r="235">
          <cell r="J235">
            <v>36486</v>
          </cell>
        </row>
        <row r="236">
          <cell r="J236">
            <v>36487</v>
          </cell>
        </row>
        <row r="237">
          <cell r="J237">
            <v>36488</v>
          </cell>
        </row>
        <row r="238">
          <cell r="J238">
            <v>36489</v>
          </cell>
        </row>
        <row r="239">
          <cell r="J239">
            <v>36490</v>
          </cell>
        </row>
        <row r="240">
          <cell r="J240">
            <v>36493</v>
          </cell>
        </row>
        <row r="241">
          <cell r="J241">
            <v>36494</v>
          </cell>
        </row>
        <row r="242">
          <cell r="J242">
            <v>36495</v>
          </cell>
        </row>
        <row r="243">
          <cell r="J243">
            <v>36496</v>
          </cell>
        </row>
        <row r="244">
          <cell r="J244">
            <v>36497</v>
          </cell>
        </row>
        <row r="245">
          <cell r="J245">
            <v>36500</v>
          </cell>
        </row>
        <row r="246">
          <cell r="J246">
            <v>36501</v>
          </cell>
        </row>
        <row r="247">
          <cell r="J247">
            <v>36502</v>
          </cell>
        </row>
        <row r="248">
          <cell r="J248">
            <v>36503</v>
          </cell>
        </row>
        <row r="249">
          <cell r="J249">
            <v>36504</v>
          </cell>
        </row>
        <row r="250">
          <cell r="J250">
            <v>36507</v>
          </cell>
        </row>
        <row r="251">
          <cell r="J251">
            <v>36508</v>
          </cell>
        </row>
        <row r="252">
          <cell r="J252">
            <v>36509</v>
          </cell>
        </row>
        <row r="253">
          <cell r="J253">
            <v>36510</v>
          </cell>
        </row>
        <row r="254">
          <cell r="J254">
            <v>36511</v>
          </cell>
        </row>
        <row r="255">
          <cell r="J255">
            <v>36514</v>
          </cell>
        </row>
        <row r="256">
          <cell r="J256">
            <v>36515</v>
          </cell>
        </row>
        <row r="257">
          <cell r="J257">
            <v>36516</v>
          </cell>
        </row>
        <row r="258">
          <cell r="J258">
            <v>36517</v>
          </cell>
        </row>
        <row r="259">
          <cell r="J259">
            <v>36518</v>
          </cell>
        </row>
        <row r="260">
          <cell r="J260">
            <v>36521</v>
          </cell>
        </row>
        <row r="261">
          <cell r="J261">
            <v>36522</v>
          </cell>
        </row>
        <row r="262">
          <cell r="J262">
            <v>36523</v>
          </cell>
        </row>
        <row r="263">
          <cell r="J263">
            <v>36524</v>
          </cell>
        </row>
        <row r="264">
          <cell r="J264">
            <v>36525</v>
          </cell>
        </row>
        <row r="265">
          <cell r="J265">
            <v>36528</v>
          </cell>
        </row>
        <row r="266">
          <cell r="J266">
            <v>36529</v>
          </cell>
        </row>
        <row r="267">
          <cell r="J267">
            <v>36530</v>
          </cell>
        </row>
        <row r="268">
          <cell r="J268">
            <v>36531</v>
          </cell>
        </row>
        <row r="269">
          <cell r="J269">
            <v>36532</v>
          </cell>
        </row>
        <row r="270">
          <cell r="J270">
            <v>36535</v>
          </cell>
        </row>
        <row r="271">
          <cell r="J271">
            <v>36536</v>
          </cell>
        </row>
        <row r="272">
          <cell r="J272">
            <v>36537</v>
          </cell>
        </row>
        <row r="273">
          <cell r="J273">
            <v>36538</v>
          </cell>
        </row>
        <row r="274">
          <cell r="J274">
            <v>36539</v>
          </cell>
        </row>
        <row r="275">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ncharts"/>
      <sheetName val="Table"/>
      <sheetName val="Table (2)"/>
      <sheetName val="Index"/>
      <sheetName val="Control Sheet"/>
      <sheetName val="Stata format for CSV"/>
      <sheetName val="STATA Format"/>
      <sheetName val="NGDP"/>
      <sheetName val="UKGDP"/>
      <sheetName val="Demand"/>
      <sheetName val="HHconsumption "/>
      <sheetName val="Govconsumption"/>
      <sheetName val="Fixedinv"/>
      <sheetName val="Businessinv"/>
      <sheetName val="Govtinv"/>
      <sheetName val="Privatedwellingsinv"/>
      <sheetName val="Inventories"/>
      <sheetName val="X"/>
      <sheetName val="M"/>
      <sheetName val="Currentacc%GDP"/>
      <sheetName val="CPI"/>
      <sheetName val="CPI histograms"/>
      <sheetName val="RPI"/>
      <sheetName val="Deflator "/>
      <sheetName val="Empl"/>
      <sheetName val="Prod"/>
      <sheetName val="Wages&amp;Salaries"/>
      <sheetName val="Earnings"/>
      <sheetName val="Unemplrate"/>
      <sheetName val="Houseprices"/>
      <sheetName val="CC"/>
      <sheetName val="RHHDI"/>
      <sheetName val="Savingratio"/>
      <sheetName val="WorldGDP"/>
      <sheetName val="EuroGDP"/>
      <sheetName val="Worldtrade"/>
      <sheetName val="UKexportmarkets"/>
    </sheetNames>
    <sheetDataSet>
      <sheetData sheetId="0"/>
      <sheetData sheetId="1"/>
      <sheetData sheetId="2"/>
      <sheetData sheetId="3"/>
      <sheetData sheetId="4">
        <row r="4">
          <cell r="I4">
            <v>2016</v>
          </cell>
        </row>
      </sheetData>
      <sheetData sheetId="5"/>
      <sheetData sheetId="6"/>
      <sheetData sheetId="7"/>
      <sheetData sheetId="8"/>
      <sheetData sheetId="9"/>
      <sheetData sheetId="10">
        <row r="5">
          <cell r="A5" t="str">
            <v>1997 November PBR</v>
          </cell>
        </row>
        <row r="6">
          <cell r="A6" t="str">
            <v>1998 Winter Internal</v>
          </cell>
        </row>
        <row r="7">
          <cell r="A7" t="str">
            <v>1998 EFSR</v>
          </cell>
        </row>
        <row r="8">
          <cell r="A8" t="str">
            <v>1999 November PBR</v>
          </cell>
        </row>
        <row r="9">
          <cell r="A9" t="str">
            <v>2000 November PBR</v>
          </cell>
        </row>
        <row r="10">
          <cell r="A10" t="str">
            <v>2001 November PBR</v>
          </cell>
        </row>
        <row r="11">
          <cell r="A11" t="str">
            <v>2002 December PBR</v>
          </cell>
        </row>
        <row r="12">
          <cell r="A12" t="str">
            <v>2003 December PBR</v>
          </cell>
        </row>
        <row r="13">
          <cell r="A13" t="str">
            <v>2004 December PBR</v>
          </cell>
        </row>
        <row r="14">
          <cell r="A14" t="str">
            <v>2005 December PBR</v>
          </cell>
        </row>
        <row r="15">
          <cell r="A15" t="str">
            <v>2006 December PBR</v>
          </cell>
        </row>
        <row r="16">
          <cell r="A16" t="str">
            <v>2007 October PBR</v>
          </cell>
        </row>
        <row r="17">
          <cell r="A17" t="str">
            <v>2008 October PBR</v>
          </cell>
        </row>
        <row r="18">
          <cell r="A18" t="str">
            <v>2009 October PBR</v>
          </cell>
        </row>
        <row r="19">
          <cell r="A19">
            <v>40483</v>
          </cell>
        </row>
        <row r="20">
          <cell r="A20">
            <v>40848</v>
          </cell>
        </row>
        <row r="21">
          <cell r="A21">
            <v>41244</v>
          </cell>
        </row>
        <row r="22">
          <cell r="A22">
            <v>41609</v>
          </cell>
        </row>
        <row r="23">
          <cell r="A23">
            <v>41977</v>
          </cell>
        </row>
        <row r="24">
          <cell r="A24">
            <v>42309</v>
          </cell>
        </row>
        <row r="25">
          <cell r="A25">
            <v>42675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sheetData sheetId="1">
        <row r="2">
          <cell r="P2" t="str">
            <v>Yes</v>
          </cell>
        </row>
        <row r="3">
          <cell r="P3" t="str">
            <v>No</v>
          </cell>
        </row>
        <row r="4">
          <cell r="P4"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Template"/>
      <sheetName val="LASTq"/>
      <sheetName val="LASTy"/>
      <sheetName val="CURRENTq"/>
      <sheetName val="CURRENTy"/>
      <sheetName val="C2.1"/>
      <sheetName val="C2.2"/>
      <sheetName val="C2.3"/>
      <sheetName val="C2.A"/>
      <sheetName val="T2.A"/>
      <sheetName val="C2.4"/>
      <sheetName val="C2.5"/>
      <sheetName val="T2.1"/>
      <sheetName val="T2.B"/>
      <sheetName val="C2.B"/>
      <sheetName val="T2.2"/>
      <sheetName val="T2.3"/>
      <sheetName val="C2.6"/>
      <sheetName val="C2.7"/>
      <sheetName val="C2.8"/>
      <sheetName val="C2.9"/>
      <sheetName val="T2.4"/>
      <sheetName val="C2.10"/>
      <sheetName val="C2.C"/>
      <sheetName val="C2.D"/>
      <sheetName val="T2.C"/>
      <sheetName val="C2.11"/>
      <sheetName val="C2.12"/>
      <sheetName val="C2.13"/>
      <sheetName val="C2.14"/>
      <sheetName val="C2.15"/>
      <sheetName val="C2.16"/>
      <sheetName val="C2.17"/>
      <sheetName val="T2.5"/>
      <sheetName val="T2.6"/>
      <sheetName val="T2.7"/>
      <sheetName val="T2.8"/>
      <sheetName val="T2.9"/>
      <sheetName val="T2.10"/>
      <sheetName val="xC2.C"/>
      <sheetName val="T2.Ax"/>
      <sheetName val="C2.5x"/>
      <sheetName val="C2.15x"/>
      <sheetName val="C2.15xx"/>
    </sheetNames>
    <sheetDataSet>
      <sheetData sheetId="0">
        <row r="2">
          <cell r="X2">
            <v>38353</v>
          </cell>
        </row>
        <row r="3">
          <cell r="X3">
            <v>38384</v>
          </cell>
        </row>
        <row r="4">
          <cell r="X4">
            <v>38412</v>
          </cell>
        </row>
        <row r="5">
          <cell r="X5">
            <v>38443</v>
          </cell>
        </row>
        <row r="6">
          <cell r="X6">
            <v>38473</v>
          </cell>
        </row>
        <row r="7">
          <cell r="X7">
            <v>38504</v>
          </cell>
        </row>
        <row r="8">
          <cell r="X8">
            <v>38534</v>
          </cell>
        </row>
        <row r="9">
          <cell r="X9">
            <v>38565</v>
          </cell>
        </row>
        <row r="10">
          <cell r="X10">
            <v>38596</v>
          </cell>
        </row>
        <row r="11">
          <cell r="X11">
            <v>38626</v>
          </cell>
        </row>
        <row r="12">
          <cell r="X12">
            <v>38657</v>
          </cell>
        </row>
        <row r="13">
          <cell r="X13">
            <v>38687</v>
          </cell>
        </row>
        <row r="14">
          <cell r="X14">
            <v>38718</v>
          </cell>
        </row>
        <row r="15">
          <cell r="X15">
            <v>38749</v>
          </cell>
        </row>
        <row r="16">
          <cell r="X16">
            <v>38777</v>
          </cell>
        </row>
        <row r="17">
          <cell r="X17">
            <v>38808</v>
          </cell>
        </row>
        <row r="18">
          <cell r="X18">
            <v>38838</v>
          </cell>
        </row>
        <row r="19">
          <cell r="X19">
            <v>38869</v>
          </cell>
        </row>
        <row r="20">
          <cell r="X20">
            <v>38899</v>
          </cell>
        </row>
        <row r="21">
          <cell r="X21">
            <v>38930</v>
          </cell>
        </row>
        <row r="22">
          <cell r="X22">
            <v>38961</v>
          </cell>
        </row>
        <row r="23">
          <cell r="X23">
            <v>38991</v>
          </cell>
        </row>
        <row r="24">
          <cell r="X24">
            <v>39022</v>
          </cell>
        </row>
        <row r="25">
          <cell r="X25">
            <v>39052</v>
          </cell>
        </row>
        <row r="26">
          <cell r="X26">
            <v>39083</v>
          </cell>
        </row>
        <row r="27">
          <cell r="X27">
            <v>39114</v>
          </cell>
        </row>
        <row r="28">
          <cell r="X28">
            <v>39142</v>
          </cell>
        </row>
        <row r="29">
          <cell r="X29">
            <v>39173</v>
          </cell>
        </row>
        <row r="30">
          <cell r="X30">
            <v>39203</v>
          </cell>
        </row>
        <row r="31">
          <cell r="X31">
            <v>39234</v>
          </cell>
        </row>
        <row r="32">
          <cell r="X32">
            <v>39264</v>
          </cell>
        </row>
        <row r="33">
          <cell r="X33">
            <v>39295</v>
          </cell>
        </row>
        <row r="34">
          <cell r="X34">
            <v>39326</v>
          </cell>
        </row>
        <row r="35">
          <cell r="X35">
            <v>39356</v>
          </cell>
        </row>
        <row r="36">
          <cell r="X36">
            <v>39387</v>
          </cell>
        </row>
        <row r="37">
          <cell r="X37">
            <v>39417</v>
          </cell>
        </row>
        <row r="38">
          <cell r="X38">
            <v>39448</v>
          </cell>
        </row>
        <row r="39">
          <cell r="X39">
            <v>39479</v>
          </cell>
        </row>
        <row r="40">
          <cell r="X40">
            <v>39508</v>
          </cell>
        </row>
        <row r="41">
          <cell r="X41">
            <v>39539</v>
          </cell>
        </row>
        <row r="42">
          <cell r="X42">
            <v>39569</v>
          </cell>
        </row>
        <row r="43">
          <cell r="X43">
            <v>39600</v>
          </cell>
        </row>
        <row r="44">
          <cell r="X44">
            <v>39630</v>
          </cell>
        </row>
        <row r="45">
          <cell r="X45">
            <v>39661</v>
          </cell>
        </row>
        <row r="46">
          <cell r="X46">
            <v>39692</v>
          </cell>
        </row>
        <row r="47">
          <cell r="X47">
            <v>39722</v>
          </cell>
        </row>
        <row r="48">
          <cell r="X48">
            <v>39753</v>
          </cell>
        </row>
        <row r="49">
          <cell r="X49">
            <v>39783</v>
          </cell>
        </row>
        <row r="50">
          <cell r="X50">
            <v>39814</v>
          </cell>
        </row>
        <row r="51">
          <cell r="X51">
            <v>39845</v>
          </cell>
        </row>
        <row r="52">
          <cell r="X52">
            <v>39873</v>
          </cell>
        </row>
        <row r="53">
          <cell r="X53">
            <v>39904</v>
          </cell>
        </row>
        <row r="54">
          <cell r="X54">
            <v>39934</v>
          </cell>
        </row>
        <row r="55">
          <cell r="X55">
            <v>39965</v>
          </cell>
        </row>
        <row r="56">
          <cell r="X56">
            <v>39995</v>
          </cell>
        </row>
        <row r="57">
          <cell r="X57">
            <v>40026</v>
          </cell>
        </row>
        <row r="58">
          <cell r="X58">
            <v>40057</v>
          </cell>
        </row>
        <row r="59">
          <cell r="X59">
            <v>40087</v>
          </cell>
        </row>
        <row r="60">
          <cell r="X60">
            <v>40118</v>
          </cell>
        </row>
        <row r="61">
          <cell r="X61">
            <v>40148</v>
          </cell>
        </row>
        <row r="62">
          <cell r="X62">
            <v>40179</v>
          </cell>
        </row>
        <row r="63">
          <cell r="X63">
            <v>40210</v>
          </cell>
        </row>
        <row r="64">
          <cell r="X64">
            <v>40238</v>
          </cell>
        </row>
        <row r="65">
          <cell r="X65">
            <v>40269</v>
          </cell>
        </row>
        <row r="66">
          <cell r="X66">
            <v>40299</v>
          </cell>
        </row>
        <row r="67">
          <cell r="X67">
            <v>40330</v>
          </cell>
        </row>
        <row r="68">
          <cell r="X68">
            <v>40360</v>
          </cell>
        </row>
        <row r="69">
          <cell r="X69">
            <v>40391</v>
          </cell>
        </row>
        <row r="70">
          <cell r="X70">
            <v>40422</v>
          </cell>
        </row>
        <row r="71">
          <cell r="X71">
            <v>40452</v>
          </cell>
        </row>
        <row r="72">
          <cell r="X72">
            <v>40483</v>
          </cell>
        </row>
        <row r="73">
          <cell r="X73">
            <v>40513</v>
          </cell>
        </row>
        <row r="74">
          <cell r="X74">
            <v>40544</v>
          </cell>
        </row>
        <row r="75">
          <cell r="X75">
            <v>40575</v>
          </cell>
        </row>
        <row r="76">
          <cell r="X76">
            <v>40603</v>
          </cell>
        </row>
        <row r="77">
          <cell r="X77">
            <v>40634</v>
          </cell>
        </row>
        <row r="78">
          <cell r="X78">
            <v>40664</v>
          </cell>
        </row>
        <row r="79">
          <cell r="X79">
            <v>40695</v>
          </cell>
        </row>
        <row r="80">
          <cell r="X80">
            <v>40725</v>
          </cell>
        </row>
        <row r="81">
          <cell r="X81">
            <v>40756</v>
          </cell>
        </row>
        <row r="82">
          <cell r="X82">
            <v>40787</v>
          </cell>
        </row>
        <row r="83">
          <cell r="X83">
            <v>40817</v>
          </cell>
        </row>
        <row r="84">
          <cell r="X84">
            <v>40848</v>
          </cell>
        </row>
        <row r="85">
          <cell r="X85">
            <v>40878</v>
          </cell>
        </row>
        <row r="86">
          <cell r="X86">
            <v>40909</v>
          </cell>
        </row>
        <row r="87">
          <cell r="X87">
            <v>40940</v>
          </cell>
        </row>
        <row r="88">
          <cell r="X88">
            <v>40969</v>
          </cell>
        </row>
        <row r="89">
          <cell r="X89">
            <v>41000</v>
          </cell>
        </row>
        <row r="90">
          <cell r="X90">
            <v>41030</v>
          </cell>
        </row>
        <row r="91">
          <cell r="X91">
            <v>41061</v>
          </cell>
        </row>
        <row r="92">
          <cell r="X92">
            <v>41091</v>
          </cell>
        </row>
        <row r="93">
          <cell r="X93">
            <v>41122</v>
          </cell>
        </row>
        <row r="94">
          <cell r="X94">
            <v>41153</v>
          </cell>
        </row>
        <row r="95">
          <cell r="X95">
            <v>41183</v>
          </cell>
        </row>
        <row r="96">
          <cell r="X96">
            <v>41214</v>
          </cell>
        </row>
        <row r="97">
          <cell r="X97">
            <v>41244</v>
          </cell>
        </row>
        <row r="98">
          <cell r="X98">
            <v>41275</v>
          </cell>
        </row>
        <row r="99">
          <cell r="X99">
            <v>41306</v>
          </cell>
        </row>
        <row r="100">
          <cell r="X100">
            <v>41334</v>
          </cell>
        </row>
        <row r="101">
          <cell r="X101">
            <v>41365</v>
          </cell>
        </row>
        <row r="102">
          <cell r="X102">
            <v>41395</v>
          </cell>
        </row>
        <row r="103">
          <cell r="X103">
            <v>41426</v>
          </cell>
        </row>
        <row r="104">
          <cell r="X104">
            <v>41456</v>
          </cell>
        </row>
        <row r="105">
          <cell r="X105">
            <v>41487</v>
          </cell>
        </row>
        <row r="106">
          <cell r="X106">
            <v>41518</v>
          </cell>
        </row>
        <row r="107">
          <cell r="X107">
            <v>41548</v>
          </cell>
        </row>
        <row r="108">
          <cell r="X108">
            <v>41579</v>
          </cell>
        </row>
        <row r="109">
          <cell r="X109">
            <v>41609</v>
          </cell>
        </row>
        <row r="110">
          <cell r="X110">
            <v>41640</v>
          </cell>
        </row>
        <row r="111">
          <cell r="X111">
            <v>41671</v>
          </cell>
        </row>
        <row r="112">
          <cell r="X112">
            <v>41699</v>
          </cell>
        </row>
        <row r="113">
          <cell r="X113">
            <v>41730</v>
          </cell>
        </row>
        <row r="114">
          <cell r="X114">
            <v>41760</v>
          </cell>
        </row>
        <row r="115">
          <cell r="X115">
            <v>41791</v>
          </cell>
        </row>
        <row r="116">
          <cell r="X116">
            <v>41821</v>
          </cell>
        </row>
        <row r="117">
          <cell r="X117">
            <v>41852</v>
          </cell>
        </row>
        <row r="118">
          <cell r="X118">
            <v>41883</v>
          </cell>
        </row>
        <row r="119">
          <cell r="X119">
            <v>41913</v>
          </cell>
        </row>
        <row r="120">
          <cell r="X120">
            <v>41944</v>
          </cell>
        </row>
        <row r="121">
          <cell r="X121">
            <v>41974</v>
          </cell>
        </row>
        <row r="122">
          <cell r="X122">
            <v>42005</v>
          </cell>
        </row>
        <row r="123">
          <cell r="X123">
            <v>42036</v>
          </cell>
        </row>
        <row r="124">
          <cell r="X124">
            <v>42064</v>
          </cell>
        </row>
        <row r="125">
          <cell r="X125">
            <v>42095</v>
          </cell>
        </row>
        <row r="126">
          <cell r="X126">
            <v>42125</v>
          </cell>
        </row>
        <row r="127">
          <cell r="X127">
            <v>42156</v>
          </cell>
        </row>
        <row r="128">
          <cell r="X128">
            <v>42186</v>
          </cell>
        </row>
        <row r="129">
          <cell r="X129">
            <v>42217</v>
          </cell>
        </row>
        <row r="130">
          <cell r="X130">
            <v>42248</v>
          </cell>
        </row>
        <row r="131">
          <cell r="X131">
            <v>42278</v>
          </cell>
        </row>
        <row r="132">
          <cell r="X132">
            <v>42309</v>
          </cell>
        </row>
        <row r="133">
          <cell r="X133">
            <v>42339</v>
          </cell>
        </row>
        <row r="134">
          <cell r="X134">
            <v>42370</v>
          </cell>
        </row>
        <row r="135">
          <cell r="X135">
            <v>42401</v>
          </cell>
        </row>
        <row r="136">
          <cell r="X136">
            <v>42430</v>
          </cell>
        </row>
        <row r="137">
          <cell r="X137">
            <v>42461</v>
          </cell>
        </row>
        <row r="138">
          <cell r="X138">
            <v>42491</v>
          </cell>
        </row>
        <row r="139">
          <cell r="X139">
            <v>42522</v>
          </cell>
        </row>
        <row r="140">
          <cell r="X140">
            <v>42552</v>
          </cell>
        </row>
        <row r="141">
          <cell r="X141">
            <v>42583</v>
          </cell>
        </row>
        <row r="142">
          <cell r="X142">
            <v>42614</v>
          </cell>
        </row>
        <row r="143">
          <cell r="X143">
            <v>42644</v>
          </cell>
        </row>
        <row r="144">
          <cell r="X144">
            <v>42675</v>
          </cell>
        </row>
        <row r="145">
          <cell r="X145">
            <v>42705</v>
          </cell>
        </row>
        <row r="146">
          <cell r="X146">
            <v>42736</v>
          </cell>
        </row>
        <row r="147">
          <cell r="X147">
            <v>42767</v>
          </cell>
        </row>
        <row r="148">
          <cell r="X148">
            <v>42795</v>
          </cell>
        </row>
        <row r="149">
          <cell r="X149">
            <v>42826</v>
          </cell>
        </row>
        <row r="150">
          <cell r="X150">
            <v>42856</v>
          </cell>
        </row>
        <row r="151">
          <cell r="X151">
            <v>42887</v>
          </cell>
        </row>
        <row r="152">
          <cell r="X152">
            <v>42917</v>
          </cell>
        </row>
        <row r="153">
          <cell r="X153">
            <v>42948</v>
          </cell>
        </row>
        <row r="154">
          <cell r="X154">
            <v>42979</v>
          </cell>
        </row>
        <row r="155">
          <cell r="X155">
            <v>43009</v>
          </cell>
        </row>
        <row r="156">
          <cell r="X156">
            <v>43040</v>
          </cell>
        </row>
        <row r="157">
          <cell r="X157">
            <v>43070</v>
          </cell>
        </row>
        <row r="158">
          <cell r="X158">
            <v>43101</v>
          </cell>
        </row>
        <row r="159">
          <cell r="X159">
            <v>43132</v>
          </cell>
        </row>
        <row r="160">
          <cell r="X160">
            <v>43160</v>
          </cell>
        </row>
        <row r="161">
          <cell r="X161">
            <v>43191</v>
          </cell>
        </row>
        <row r="162">
          <cell r="X162">
            <v>43221</v>
          </cell>
        </row>
        <row r="163">
          <cell r="X163">
            <v>43252</v>
          </cell>
        </row>
        <row r="164">
          <cell r="X164">
            <v>43282</v>
          </cell>
        </row>
        <row r="165">
          <cell r="X165">
            <v>43313</v>
          </cell>
        </row>
        <row r="166">
          <cell r="X166">
            <v>43344</v>
          </cell>
        </row>
        <row r="167">
          <cell r="X167">
            <v>43374</v>
          </cell>
        </row>
        <row r="168">
          <cell r="X168">
            <v>43405</v>
          </cell>
        </row>
        <row r="169">
          <cell r="X169">
            <v>43435</v>
          </cell>
        </row>
        <row r="170">
          <cell r="X170">
            <v>43466</v>
          </cell>
        </row>
        <row r="171">
          <cell r="X171">
            <v>43497</v>
          </cell>
        </row>
        <row r="172">
          <cell r="X172">
            <v>43525</v>
          </cell>
        </row>
        <row r="173">
          <cell r="X173">
            <v>43556</v>
          </cell>
        </row>
        <row r="174">
          <cell r="X174">
            <v>43586</v>
          </cell>
        </row>
        <row r="175">
          <cell r="X175">
            <v>43617</v>
          </cell>
        </row>
        <row r="176">
          <cell r="X176">
            <v>43647</v>
          </cell>
        </row>
        <row r="177">
          <cell r="X177">
            <v>43678</v>
          </cell>
        </row>
        <row r="178">
          <cell r="X178">
            <v>43709</v>
          </cell>
        </row>
        <row r="179">
          <cell r="X179">
            <v>43739</v>
          </cell>
        </row>
        <row r="180">
          <cell r="X180">
            <v>43770</v>
          </cell>
        </row>
        <row r="181">
          <cell r="X181">
            <v>43800</v>
          </cell>
        </row>
        <row r="182">
          <cell r="X182">
            <v>43831</v>
          </cell>
        </row>
        <row r="183">
          <cell r="X183">
            <v>43862</v>
          </cell>
        </row>
        <row r="184">
          <cell r="X184">
            <v>43891</v>
          </cell>
        </row>
        <row r="185">
          <cell r="X185">
            <v>43922</v>
          </cell>
        </row>
        <row r="186">
          <cell r="X186">
            <v>43952</v>
          </cell>
        </row>
        <row r="187">
          <cell r="X187">
            <v>43983</v>
          </cell>
        </row>
        <row r="188">
          <cell r="X188">
            <v>44013</v>
          </cell>
        </row>
        <row r="189">
          <cell r="X189">
            <v>44044</v>
          </cell>
        </row>
        <row r="190">
          <cell r="X190">
            <v>44075</v>
          </cell>
        </row>
        <row r="191">
          <cell r="X191">
            <v>44105</v>
          </cell>
        </row>
        <row r="192">
          <cell r="X192">
            <v>44136</v>
          </cell>
        </row>
        <row r="193">
          <cell r="X193">
            <v>44166</v>
          </cell>
        </row>
        <row r="194">
          <cell r="X194">
            <v>44197</v>
          </cell>
        </row>
        <row r="195">
          <cell r="X195">
            <v>44228</v>
          </cell>
        </row>
        <row r="196">
          <cell r="X196">
            <v>44256</v>
          </cell>
        </row>
        <row r="197">
          <cell r="X197">
            <v>44287</v>
          </cell>
        </row>
        <row r="198">
          <cell r="X198">
            <v>44317</v>
          </cell>
        </row>
        <row r="199">
          <cell r="X199">
            <v>44348</v>
          </cell>
        </row>
        <row r="200">
          <cell r="X200">
            <v>44378</v>
          </cell>
        </row>
        <row r="201">
          <cell r="X201">
            <v>44409</v>
          </cell>
        </row>
        <row r="202">
          <cell r="X202">
            <v>44440</v>
          </cell>
        </row>
        <row r="203">
          <cell r="X203">
            <v>44470</v>
          </cell>
        </row>
        <row r="204">
          <cell r="X204">
            <v>44501</v>
          </cell>
        </row>
        <row r="205">
          <cell r="X205">
            <v>44531</v>
          </cell>
        </row>
        <row r="206">
          <cell r="X206">
            <v>44562</v>
          </cell>
        </row>
        <row r="207">
          <cell r="X207">
            <v>44593</v>
          </cell>
        </row>
        <row r="208">
          <cell r="X208">
            <v>44621</v>
          </cell>
        </row>
        <row r="209">
          <cell r="X209">
            <v>44652</v>
          </cell>
        </row>
        <row r="210">
          <cell r="X210">
            <v>44682</v>
          </cell>
        </row>
        <row r="211">
          <cell r="X211">
            <v>44713</v>
          </cell>
        </row>
        <row r="212">
          <cell r="X212">
            <v>44743</v>
          </cell>
        </row>
        <row r="213">
          <cell r="X213">
            <v>44774</v>
          </cell>
        </row>
        <row r="214">
          <cell r="X214">
            <v>44805</v>
          </cell>
        </row>
        <row r="215">
          <cell r="X215">
            <v>44835</v>
          </cell>
        </row>
        <row r="216">
          <cell r="X216">
            <v>44866</v>
          </cell>
        </row>
        <row r="217">
          <cell r="X217">
            <v>44896</v>
          </cell>
        </row>
        <row r="218">
          <cell r="X218">
            <v>44927</v>
          </cell>
        </row>
        <row r="219">
          <cell r="X219">
            <v>44958</v>
          </cell>
        </row>
        <row r="220">
          <cell r="X220">
            <v>44986</v>
          </cell>
        </row>
        <row r="221">
          <cell r="X221">
            <v>45017</v>
          </cell>
        </row>
        <row r="222">
          <cell r="X222">
            <v>45047</v>
          </cell>
        </row>
        <row r="223">
          <cell r="X223">
            <v>45078</v>
          </cell>
        </row>
        <row r="224">
          <cell r="X224">
            <v>45108</v>
          </cell>
        </row>
        <row r="225">
          <cell r="X225">
            <v>45139</v>
          </cell>
        </row>
        <row r="226">
          <cell r="X226">
            <v>45170</v>
          </cell>
        </row>
        <row r="227">
          <cell r="X227">
            <v>45200</v>
          </cell>
        </row>
        <row r="228">
          <cell r="X228">
            <v>45231</v>
          </cell>
        </row>
        <row r="229">
          <cell r="X229">
            <v>45261</v>
          </cell>
        </row>
        <row r="230">
          <cell r="X230">
            <v>45292</v>
          </cell>
        </row>
        <row r="231">
          <cell r="X231">
            <v>45323</v>
          </cell>
        </row>
        <row r="232">
          <cell r="X232">
            <v>45352</v>
          </cell>
        </row>
        <row r="233">
          <cell r="X233">
            <v>45383</v>
          </cell>
        </row>
        <row r="234">
          <cell r="X234">
            <v>45413</v>
          </cell>
        </row>
        <row r="235">
          <cell r="X235">
            <v>45444</v>
          </cell>
        </row>
        <row r="236">
          <cell r="X236">
            <v>45474</v>
          </cell>
        </row>
        <row r="237">
          <cell r="X237">
            <v>45505</v>
          </cell>
        </row>
        <row r="238">
          <cell r="X238">
            <v>45536</v>
          </cell>
        </row>
        <row r="239">
          <cell r="X239">
            <v>45566</v>
          </cell>
        </row>
        <row r="240">
          <cell r="X240">
            <v>45597</v>
          </cell>
        </row>
        <row r="241">
          <cell r="X241">
            <v>45627</v>
          </cell>
        </row>
        <row r="242">
          <cell r="X242">
            <v>45658</v>
          </cell>
        </row>
        <row r="243">
          <cell r="X243">
            <v>45689</v>
          </cell>
        </row>
        <row r="244">
          <cell r="X244">
            <v>45717</v>
          </cell>
        </row>
        <row r="245">
          <cell r="X245">
            <v>45748</v>
          </cell>
        </row>
        <row r="246">
          <cell r="X246">
            <v>45778</v>
          </cell>
        </row>
        <row r="247">
          <cell r="X247">
            <v>45809</v>
          </cell>
        </row>
        <row r="248">
          <cell r="X248">
            <v>45839</v>
          </cell>
        </row>
        <row r="249">
          <cell r="X249">
            <v>45870</v>
          </cell>
        </row>
        <row r="250">
          <cell r="X250">
            <v>45901</v>
          </cell>
        </row>
        <row r="251">
          <cell r="X251">
            <v>45931</v>
          </cell>
        </row>
        <row r="252">
          <cell r="X252">
            <v>45962</v>
          </cell>
        </row>
        <row r="253">
          <cell r="X253">
            <v>45992</v>
          </cell>
        </row>
        <row r="254">
          <cell r="X254">
            <v>46023</v>
          </cell>
        </row>
        <row r="255">
          <cell r="X255">
            <v>46054</v>
          </cell>
        </row>
        <row r="256">
          <cell r="X256">
            <v>46082</v>
          </cell>
        </row>
        <row r="257">
          <cell r="X257">
            <v>46113</v>
          </cell>
        </row>
        <row r="258">
          <cell r="X258">
            <v>46143</v>
          </cell>
        </row>
        <row r="259">
          <cell r="X259">
            <v>46174</v>
          </cell>
        </row>
        <row r="260">
          <cell r="X260">
            <v>46204</v>
          </cell>
        </row>
        <row r="261">
          <cell r="X261">
            <v>46235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ll Risks"/>
      <sheetName val="HMT Response"/>
      <sheetName val="CX Statement"/>
      <sheetName val="Lists"/>
      <sheetName val="Tracker"/>
      <sheetName val="Input Sheets--&gt;"/>
      <sheetName val="Economy"/>
      <sheetName val="Revenue"/>
      <sheetName val="Spending"/>
      <sheetName val="Balance"/>
      <sheetName val="Debt"/>
      <sheetName val="Climate"/>
      <sheetName val="Management"/>
      <sheetName val="Outputs--&gt;"/>
      <sheetName val="C5.1"/>
      <sheetName val="T5.1"/>
      <sheetName val="T5.2"/>
      <sheetName val="T5.3"/>
      <sheetName val="T5.4"/>
      <sheetName val="T5.5"/>
      <sheetName val="T5.6"/>
      <sheetName val="T5.7"/>
      <sheetName val="T5.8"/>
      <sheetName val="T5.9"/>
      <sheetName val="T5.10"/>
      <sheetName val="C5.A"/>
      <sheetName val="C5.B"/>
      <sheetName val="Ch5 tables v1"/>
    </sheetNames>
    <sheetDataSet>
      <sheetData sheetId="0" refreshError="1"/>
      <sheetData sheetId="1" refreshError="1"/>
      <sheetData sheetId="2" refreshError="1"/>
      <sheetData sheetId="3" refreshError="1"/>
      <sheetData sheetId="4">
        <row r="2">
          <cell r="D2" t="str">
            <v>Medium term</v>
          </cell>
          <cell r="E2" t="str">
            <v>Long term</v>
          </cell>
          <cell r="F2" t="str">
            <v>N/A</v>
          </cell>
        </row>
      </sheetData>
      <sheetData sheetId="5" refreshError="1"/>
      <sheetData sheetId="6" refreshError="1"/>
      <sheetData sheetId="7">
        <row r="4">
          <cell r="F4" t="str">
            <v>Weak productivity growth*</v>
          </cell>
        </row>
      </sheetData>
      <sheetData sheetId="8">
        <row r="4">
          <cell r="E4" t="str">
            <v>Narrowing of the income and capital tax bases, thanks in part to policy measures</v>
          </cell>
        </row>
      </sheetData>
      <sheetData sheetId="9">
        <row r="4">
          <cell r="E4" t="str">
            <v>The declining proportion of total spending subject to relatively firm DEL controls</v>
          </cell>
        </row>
      </sheetData>
      <sheetData sheetId="10">
        <row r="4">
          <cell r="N4" t="str">
            <v>Medium term</v>
          </cell>
        </row>
      </sheetData>
      <sheetData sheetId="11">
        <row r="50">
          <cell r="E50">
            <v>8</v>
          </cell>
        </row>
      </sheetData>
      <sheetData sheetId="12" refreshError="1"/>
      <sheetData sheetId="13">
        <row r="17">
          <cell r="F17" t="str">
            <v>Fiscal rules moved in line with forecast</v>
          </cell>
        </row>
      </sheetData>
      <sheetData sheetId="14" refreshError="1"/>
      <sheetData sheetId="15">
        <row r="44">
          <cell r="B44" t="str">
            <v>Crystallised (ongoing)</v>
          </cell>
        </row>
      </sheetData>
      <sheetData sheetId="16">
        <row r="33">
          <cell r="E33">
            <v>4</v>
          </cell>
        </row>
      </sheetData>
      <sheetData sheetId="17">
        <row r="25">
          <cell r="E25">
            <v>0</v>
          </cell>
        </row>
      </sheetData>
      <sheetData sheetId="18">
        <row r="36">
          <cell r="E36">
            <v>1</v>
          </cell>
        </row>
      </sheetData>
      <sheetData sheetId="19">
        <row r="55">
          <cell r="E55">
            <v>17</v>
          </cell>
        </row>
      </sheetData>
      <sheetData sheetId="20">
        <row r="27">
          <cell r="E27">
            <v>4</v>
          </cell>
        </row>
      </sheetData>
      <sheetData sheetId="21">
        <row r="20">
          <cell r="E20">
            <v>1</v>
          </cell>
        </row>
      </sheetData>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E"/>
      <sheetName val="NW"/>
      <sheetName val="Y&amp;H"/>
      <sheetName val="E Mids"/>
      <sheetName val="W Mids"/>
      <sheetName val="East"/>
      <sheetName val="London"/>
      <sheetName val="SE"/>
      <sheetName val="SW"/>
      <sheetName val="England"/>
      <sheetName val="Wales"/>
      <sheetName val="Scotland"/>
      <sheetName val="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43">
          <cell r="C343">
            <v>72857.000000007451</v>
          </cell>
          <cell r="E343">
            <v>-47844.733612321317</v>
          </cell>
          <cell r="G343">
            <v>-68933.877169612795</v>
          </cell>
          <cell r="I343">
            <v>21089.143557295902</v>
          </cell>
          <cell r="K343">
            <v>120701.73361232504</v>
          </cell>
          <cell r="M343">
            <v>-0.21643089212587796</v>
          </cell>
          <cell r="O343">
            <v>-0.25897068002253576</v>
          </cell>
          <cell r="Q343">
            <v>8.5675788844169709E-2</v>
          </cell>
          <cell r="S343">
            <v>0.21643089212585664</v>
          </cell>
        </row>
        <row r="344">
          <cell r="C344">
            <v>0.16749883095441476</v>
          </cell>
          <cell r="E344">
            <v>-0.17251361173285318</v>
          </cell>
          <cell r="G344">
            <v>-0.26301868272105366</v>
          </cell>
          <cell r="I344">
            <v>1.3827576358972777</v>
          </cell>
          <cell r="K344">
            <v>0.76572182087934948</v>
          </cell>
        </row>
        <row r="346">
          <cell r="C346">
            <v>295665.00000000745</v>
          </cell>
          <cell r="E346">
            <v>-40142.896935839206</v>
          </cell>
          <cell r="G346">
            <v>192905.10673076659</v>
          </cell>
          <cell r="I346">
            <v>-233048.00366659882</v>
          </cell>
          <cell r="K346">
            <v>335807.89693584107</v>
          </cell>
          <cell r="M346">
            <v>-0.52691953272924508</v>
          </cell>
          <cell r="O346">
            <v>3.58654892409902E-2</v>
          </cell>
          <cell r="Q346">
            <v>-0.83244788796137925</v>
          </cell>
          <cell r="S346">
            <v>0.52691953272922376</v>
          </cell>
        </row>
        <row r="347">
          <cell r="C347">
            <v>0.68323601132242118</v>
          </cell>
          <cell r="E347">
            <v>-0.14478332948870332</v>
          </cell>
          <cell r="G347">
            <v>0.74346112570391654</v>
          </cell>
          <cell r="I347">
            <v>-13.097821645160707</v>
          </cell>
          <cell r="K347">
            <v>2.1598106561397827</v>
          </cell>
        </row>
        <row r="685">
          <cell r="C685">
            <v>40408.000000007451</v>
          </cell>
          <cell r="E685">
            <v>-73639.223085636273</v>
          </cell>
          <cell r="G685">
            <v>-75442.09400700964</v>
          </cell>
          <cell r="I685">
            <v>1802.8709213711554</v>
          </cell>
          <cell r="K685">
            <v>114047.22308564372</v>
          </cell>
          <cell r="M685">
            <v>-0.47815688387986199</v>
          </cell>
          <cell r="O685">
            <v>-0.4792396927839917</v>
          </cell>
          <cell r="Q685">
            <v>3.9867398194078696E-2</v>
          </cell>
          <cell r="S685">
            <v>0.4781568838798762</v>
          </cell>
        </row>
        <row r="686">
          <cell r="C686">
            <v>0.18998068175554295</v>
          </cell>
          <cell r="E686">
            <v>-0.49512209192810985</v>
          </cell>
          <cell r="G686">
            <v>-0.53712934716497784</v>
          </cell>
          <cell r="I686">
            <v>0.21786476634875385</v>
          </cell>
          <cell r="K686">
            <v>1.7829381968031441</v>
          </cell>
        </row>
        <row r="688">
          <cell r="C688">
            <v>163790.00000000373</v>
          </cell>
          <cell r="E688">
            <v>-45356.653972076252</v>
          </cell>
          <cell r="G688">
            <v>84312.102628411725</v>
          </cell>
          <cell r="I688">
            <v>-129668.75660048961</v>
          </cell>
          <cell r="K688">
            <v>209146.65397207811</v>
          </cell>
          <cell r="M688">
            <v>-0.7524081745880693</v>
          </cell>
          <cell r="O688">
            <v>-0.10906176713881166</v>
          </cell>
          <cell r="Q688">
            <v>-0.85638249157904767</v>
          </cell>
          <cell r="S688">
            <v>0.75240817458806575</v>
          </cell>
        </row>
        <row r="689">
          <cell r="C689">
            <v>0.77456183629465158</v>
          </cell>
          <cell r="E689">
            <v>-0.30554189028580936</v>
          </cell>
          <cell r="G689">
            <v>0.60718787126006646</v>
          </cell>
          <cell r="I689">
            <v>-13.521388078854329</v>
          </cell>
          <cell r="K689">
            <v>3.319003576758405</v>
          </cell>
        </row>
        <row r="1027">
          <cell r="C1027">
            <v>32448.999999996275</v>
          </cell>
          <cell r="E1027">
            <v>25794.489473314956</v>
          </cell>
          <cell r="G1027">
            <v>6508.2168373949826</v>
          </cell>
          <cell r="I1027">
            <v>19286.272635924746</v>
          </cell>
          <cell r="K1027">
            <v>6654.5105266813189</v>
          </cell>
          <cell r="M1027">
            <v>3.153342384351987E-2</v>
          </cell>
          <cell r="O1027">
            <v>-5.0532515226926478E-2</v>
          </cell>
          <cell r="Q1027">
            <v>0.13880211379019869</v>
          </cell>
          <cell r="S1027">
            <v>-3.1533423843526975E-2</v>
          </cell>
        </row>
        <row r="1028">
          <cell r="C1028">
            <v>0.14598590061162042</v>
          </cell>
          <cell r="E1028">
            <v>0.20056446902579239</v>
          </cell>
          <cell r="G1028">
            <v>5.3506937916068864E-2</v>
          </cell>
          <cell r="I1028">
            <v>2.7645307836978219</v>
          </cell>
          <cell r="K1028">
            <v>7.1045539731400709E-2</v>
          </cell>
        </row>
        <row r="1030">
          <cell r="C1030">
            <v>131875</v>
          </cell>
          <cell r="E1030">
            <v>5213.7570362351835</v>
          </cell>
          <cell r="G1030">
            <v>108593.00410235301</v>
          </cell>
          <cell r="I1030">
            <v>-103379.24706610921</v>
          </cell>
          <cell r="K1030">
            <v>126661.24296376295</v>
          </cell>
          <cell r="M1030">
            <v>-0.32145345909047762</v>
          </cell>
          <cell r="O1030">
            <v>0.16492668638735353</v>
          </cell>
          <cell r="Q1030">
            <v>-0.80479043226506075</v>
          </cell>
          <cell r="S1030">
            <v>0.32145345909046341</v>
          </cell>
        </row>
        <row r="1031">
          <cell r="C1031">
            <v>0.59596269226095444</v>
          </cell>
          <cell r="E1031">
            <v>4.0474680203914204E-2</v>
          </cell>
          <cell r="G1031">
            <v>0.90034774022051067</v>
          </cell>
          <cell r="I1031">
            <v>-12.602640842024968</v>
          </cell>
          <cell r="K1031">
            <v>1.369823780220031</v>
          </cell>
        </row>
        <row r="1373">
          <cell r="C1373">
            <v>23411</v>
          </cell>
          <cell r="E1373">
            <v>-14692.904981285334</v>
          </cell>
          <cell r="G1373">
            <v>-32881.627005323768</v>
          </cell>
          <cell r="I1373">
            <v>18188.72202404798</v>
          </cell>
          <cell r="K1373">
            <v>38103.904981280677</v>
          </cell>
          <cell r="M1373">
            <v>-9.6414849237234534E-2</v>
          </cell>
          <cell r="O1373">
            <v>-0.14655301990401881</v>
          </cell>
          <cell r="Q1373">
            <v>7.1229449118334287E-2</v>
          </cell>
          <cell r="S1373">
            <v>9.6414849237223876E-2</v>
          </cell>
        </row>
        <row r="1374">
          <cell r="C1374">
            <v>6.8473263824287756E-2</v>
          </cell>
          <cell r="E1374">
            <v>-5.499492440209508E-2</v>
          </cell>
          <cell r="G1374">
            <v>-0.13045332465324577</v>
          </cell>
          <cell r="I1374">
            <v>1.2036153550005366</v>
          </cell>
          <cell r="K1374">
            <v>0.50987751079235011</v>
          </cell>
        </row>
        <row r="1376">
          <cell r="C1376">
            <v>93851</v>
          </cell>
          <cell r="E1376">
            <v>-41700.224673423916</v>
          </cell>
          <cell r="G1376">
            <v>181790.22996626422</v>
          </cell>
          <cell r="I1376">
            <v>-223490.45463967626</v>
          </cell>
          <cell r="K1376">
            <v>135551.22467341274</v>
          </cell>
          <cell r="M1376">
            <v>-0.33689502790731751</v>
          </cell>
          <cell r="O1376">
            <v>0.33042233022715095</v>
          </cell>
          <cell r="Q1376">
            <v>-0.82674003679110264</v>
          </cell>
          <cell r="S1376">
            <v>0.33689502790728199</v>
          </cell>
        </row>
        <row r="1377">
          <cell r="C1377">
            <v>0.27506519942951968</v>
          </cell>
          <cell r="E1377">
            <v>-0.15592456444889535</v>
          </cell>
          <cell r="G1377">
            <v>0.72742301370657003</v>
          </cell>
          <cell r="I1377">
            <v>-12.750095706181682</v>
          </cell>
          <cell r="K1377">
            <v>1.8378079073351188</v>
          </cell>
        </row>
        <row r="1715">
          <cell r="C1715">
            <v>14622.000000003725</v>
          </cell>
          <cell r="E1715">
            <v>-40210.429327905178</v>
          </cell>
          <cell r="G1715">
            <v>-40064.698876785114</v>
          </cell>
          <cell r="I1715">
            <v>-145.73045111936517</v>
          </cell>
          <cell r="K1715">
            <v>54832.429327909369</v>
          </cell>
          <cell r="M1715">
            <v>-0.30834148277787676</v>
          </cell>
          <cell r="O1715">
            <v>-0.30335606224535638</v>
          </cell>
          <cell r="Q1715">
            <v>1.5194745249097252E-2</v>
          </cell>
          <cell r="S1715">
            <v>0.30834148277787321</v>
          </cell>
        </row>
        <row r="1716">
          <cell r="C1716">
            <v>8.6005582422274074E-2</v>
          </cell>
          <cell r="E1716">
            <v>-0.28216277580247606</v>
          </cell>
          <cell r="G1716">
            <v>-0.29823601741388472</v>
          </cell>
          <cell r="I1716">
            <v>-1.7839414364999584E-2</v>
          </cell>
          <cell r="K1716">
            <v>1.9935945504390702</v>
          </cell>
        </row>
        <row r="1718">
          <cell r="C1718">
            <v>58158.999999996275</v>
          </cell>
          <cell r="E1718">
            <v>-40414.64872001484</v>
          </cell>
          <cell r="G1718">
            <v>81367.169915124774</v>
          </cell>
          <cell r="I1718">
            <v>-121781.81863513845</v>
          </cell>
          <cell r="K1718">
            <v>98573.648720012512</v>
          </cell>
          <cell r="M1718">
            <v>-0.52474999366410202</v>
          </cell>
          <cell r="O1718">
            <v>0.20986345487560243</v>
          </cell>
          <cell r="Q1718">
            <v>-0.83825004329350605</v>
          </cell>
          <cell r="S1718">
            <v>0.52474999366411801</v>
          </cell>
        </row>
        <row r="1719">
          <cell r="C1719">
            <v>0.34296544604995916</v>
          </cell>
          <cell r="E1719">
            <v>-0.28359175075058829</v>
          </cell>
          <cell r="G1719">
            <v>0.61121070490119678</v>
          </cell>
          <cell r="I1719">
            <v>-12.975699072109975</v>
          </cell>
          <cell r="K1719">
            <v>3.6418533643112454</v>
          </cell>
        </row>
        <row r="2057">
          <cell r="C2057">
            <v>8788.9999999962747</v>
          </cell>
          <cell r="E2057">
            <v>25517.52434662357</v>
          </cell>
          <cell r="G2057">
            <v>7183.0718714594841</v>
          </cell>
          <cell r="I2057">
            <v>18334.452475167229</v>
          </cell>
          <cell r="K2057">
            <v>-16728.524346628226</v>
          </cell>
          <cell r="M2057">
            <v>0.11131441086348559</v>
          </cell>
          <cell r="O2057">
            <v>6.767825628159585E-3</v>
          </cell>
          <cell r="Q2057">
            <v>0.13539780152900338</v>
          </cell>
          <cell r="S2057">
            <v>-0.1113144108634927</v>
          </cell>
        </row>
        <row r="2058">
          <cell r="C2058">
            <v>5.1132236667370989E-2</v>
          </cell>
          <cell r="E2058">
            <v>0.20469620604998795</v>
          </cell>
          <cell r="G2058">
            <v>6.1019450394752539E-2</v>
          </cell>
          <cell r="I2058">
            <v>2.6408152725709613</v>
          </cell>
          <cell r="K2058">
            <v>-0.35421388229180195</v>
          </cell>
        </row>
        <row r="2060">
          <cell r="C2060">
            <v>35691.999999996275</v>
          </cell>
          <cell r="E2060">
            <v>-1285.5759534072131</v>
          </cell>
          <cell r="G2060">
            <v>100423.06005113758</v>
          </cell>
          <cell r="I2060">
            <v>-101708.63600453781</v>
          </cell>
          <cell r="K2060">
            <v>36977.575953400694</v>
          </cell>
          <cell r="M2060">
            <v>-0.1585533709861835</v>
          </cell>
          <cell r="O2060">
            <v>0.44270766045914911</v>
          </cell>
          <cell r="Q2060">
            <v>-0.81354775312427563</v>
          </cell>
          <cell r="S2060">
            <v>0.15855337098617639</v>
          </cell>
        </row>
        <row r="2061">
          <cell r="C2061">
            <v>0.2079727712528836</v>
          </cell>
          <cell r="E2061">
            <v>-1.0290494071981016E-2</v>
          </cell>
          <cell r="G2061">
            <v>0.85989439165328463</v>
          </cell>
          <cell r="I2061">
            <v>-12.490077024677731</v>
          </cell>
          <cell r="K2061">
            <v>0.79197854362688247</v>
          </cell>
        </row>
      </sheetData>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 sheetId="18" refreshError="1"/>
    </sheetDataSet>
  </externalBook>
</externalLink>
</file>

<file path=xl/theme/theme1.xml><?xml version="1.0" encoding="utf-8"?>
<a:theme xmlns:a="http://schemas.openxmlformats.org/drawingml/2006/main" name="FRR_excel_2020">
  <a:themeElements>
    <a:clrScheme name="Custom 55">
      <a:dk1>
        <a:sysClr val="windowText" lastClr="000000"/>
      </a:dk1>
      <a:lt1>
        <a:sysClr val="window" lastClr="FFFFFF"/>
      </a:lt1>
      <a:dk2>
        <a:srgbClr val="CCE3E0"/>
      </a:dk2>
      <a:lt2>
        <a:srgbClr val="FFFFFF"/>
      </a:lt2>
      <a:accent1>
        <a:srgbClr val="CCE3E0"/>
      </a:accent1>
      <a:accent2>
        <a:srgbClr val="99C7C2"/>
      </a:accent2>
      <a:accent3>
        <a:srgbClr val="66AAA3"/>
      </a:accent3>
      <a:accent4>
        <a:srgbClr val="338E85"/>
      </a:accent4>
      <a:accent5>
        <a:srgbClr val="006F62"/>
      </a:accent5>
      <a:accent6>
        <a:srgbClr val="FFFFFF"/>
      </a:accent6>
      <a:hlink>
        <a:srgbClr val="006F62"/>
      </a:hlink>
      <a:folHlink>
        <a:srgbClr val="66AAA3"/>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63D90-7389-4B36-A14E-4B4483263480}">
  <sheetPr codeName="Sheet1"/>
  <dimension ref="B1:B15"/>
  <sheetViews>
    <sheetView showGridLines="0" tabSelected="1" workbookViewId="0"/>
  </sheetViews>
  <sheetFormatPr defaultColWidth="8.88671875" defaultRowHeight="15" x14ac:dyDescent="0.25"/>
  <cols>
    <col min="1" max="1" width="8.88671875" style="1"/>
    <col min="2" max="2" width="111.109375" style="1" customWidth="1"/>
    <col min="3" max="16384" width="8.88671875" style="1"/>
  </cols>
  <sheetData>
    <row r="1" spans="2:2" ht="15.75" thickBot="1" x14ac:dyDescent="0.3"/>
    <row r="2" spans="2:2" ht="21" x14ac:dyDescent="0.35">
      <c r="B2" s="2" t="s">
        <v>317</v>
      </c>
    </row>
    <row r="3" spans="2:2" ht="19.5" x14ac:dyDescent="0.3">
      <c r="B3" s="3" t="s">
        <v>316</v>
      </c>
    </row>
    <row r="4" spans="2:2" x14ac:dyDescent="0.25">
      <c r="B4" s="25" t="s">
        <v>0</v>
      </c>
    </row>
    <row r="5" spans="2:2" x14ac:dyDescent="0.25">
      <c r="B5" s="25" t="s">
        <v>1</v>
      </c>
    </row>
    <row r="6" spans="2:2" x14ac:dyDescent="0.25">
      <c r="B6" s="25" t="s">
        <v>2</v>
      </c>
    </row>
    <row r="7" spans="2:2" x14ac:dyDescent="0.25">
      <c r="B7" s="25" t="s">
        <v>3</v>
      </c>
    </row>
    <row r="8" spans="2:2" x14ac:dyDescent="0.25">
      <c r="B8" s="25" t="s">
        <v>4</v>
      </c>
    </row>
    <row r="9" spans="2:2" x14ac:dyDescent="0.25">
      <c r="B9" s="25" t="s">
        <v>5</v>
      </c>
    </row>
    <row r="10" spans="2:2" x14ac:dyDescent="0.25">
      <c r="B10" s="25" t="s">
        <v>6</v>
      </c>
    </row>
    <row r="11" spans="2:2" x14ac:dyDescent="0.25">
      <c r="B11" s="25" t="s">
        <v>7</v>
      </c>
    </row>
    <row r="12" spans="2:2" x14ac:dyDescent="0.25">
      <c r="B12" s="25" t="s">
        <v>8</v>
      </c>
    </row>
    <row r="13" spans="2:2" x14ac:dyDescent="0.25">
      <c r="B13" s="25" t="s">
        <v>9</v>
      </c>
    </row>
    <row r="14" spans="2:2" x14ac:dyDescent="0.25">
      <c r="B14" s="25" t="s">
        <v>10</v>
      </c>
    </row>
    <row r="15" spans="2:2" ht="15.75" thickBot="1" x14ac:dyDescent="0.3">
      <c r="B15" s="4"/>
    </row>
  </sheetData>
  <hyperlinks>
    <hyperlink ref="B4" location="C1!A1" display="C1!A1" xr:uid="{D903B579-F8DD-44B3-A711-6863ECAD258C}"/>
    <hyperlink ref="B5" location="C2!A1" display="C2!A1" xr:uid="{8B2A1C31-AE5C-4467-AD6B-10125361705A}"/>
    <hyperlink ref="B6" location="C3!A1" display="C3!A1" xr:uid="{5B43EAB8-80C2-4572-B515-315504C85AE2}"/>
    <hyperlink ref="B7" location="C4!A1" display="C4!A1" xr:uid="{B5B81179-59A6-4A4D-B954-95D1945556AD}"/>
    <hyperlink ref="B8" location="C5!A1" display="C5!A1" xr:uid="{60CC9679-770F-4B73-AE44-6281C27A49A8}"/>
    <hyperlink ref="B9" location="C6!A1" display="C6!A1" xr:uid="{B53C77B1-754B-40C3-987D-AAE898772D7E}"/>
    <hyperlink ref="B10" location="C7!A1" display="C7!A1" xr:uid="{D6149112-B048-4563-9C7D-A0A3D00EC13E}"/>
    <hyperlink ref="B11" location="C8!A1" display="C8!A1" xr:uid="{1A99E468-3429-4870-B890-AC1274A522CB}"/>
    <hyperlink ref="B12" location="C9!A1" display="C9!A1" xr:uid="{F5C4E73C-CB7B-4475-A421-28BBBB3DB347}"/>
    <hyperlink ref="B13" location="F1!A1" display="F1!A1" xr:uid="{905FD4E6-738F-468C-BA0F-A9E8BB791F32}"/>
    <hyperlink ref="B14" location="F2!A1" display="F2!A1" xr:uid="{E72B449C-4559-466F-95BC-B4F5BD07309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6FFA4-772D-44DC-91D0-455B267604C0}">
  <sheetPr codeName="Sheet10"/>
  <dimension ref="A1:I48"/>
  <sheetViews>
    <sheetView showGridLines="0" workbookViewId="0"/>
  </sheetViews>
  <sheetFormatPr defaultColWidth="8.88671875" defaultRowHeight="12.75" x14ac:dyDescent="0.2"/>
  <cols>
    <col min="1" max="1" width="8.88671875" style="5"/>
    <col min="2" max="2" width="8.88671875" style="19"/>
    <col min="3" max="8" width="8.88671875" style="8"/>
    <col min="9" max="16384" width="8.88671875" style="19"/>
  </cols>
  <sheetData>
    <row r="1" spans="1:2" s="5" customFormat="1" ht="39.950000000000003" customHeight="1" x14ac:dyDescent="0.2">
      <c r="A1" s="7" t="s">
        <v>11</v>
      </c>
    </row>
    <row r="2" spans="1:2" s="5" customFormat="1" ht="17.25" x14ac:dyDescent="0.3">
      <c r="B2" s="6" t="s">
        <v>7</v>
      </c>
    </row>
    <row r="3" spans="1:2" s="5" customFormat="1" x14ac:dyDescent="0.2"/>
    <row r="4" spans="1:2" s="5" customFormat="1" x14ac:dyDescent="0.2"/>
    <row r="5" spans="1:2" s="5" customFormat="1" x14ac:dyDescent="0.2"/>
    <row r="6" spans="1:2" s="5" customFormat="1" x14ac:dyDescent="0.2"/>
    <row r="7" spans="1:2" s="5" customFormat="1" x14ac:dyDescent="0.2"/>
    <row r="8" spans="1:2" s="5" customFormat="1" x14ac:dyDescent="0.2"/>
    <row r="9" spans="1:2" s="5" customFormat="1" x14ac:dyDescent="0.2"/>
    <row r="10" spans="1:2" s="5" customFormat="1" x14ac:dyDescent="0.2"/>
    <row r="11" spans="1:2" s="5" customFormat="1" x14ac:dyDescent="0.2"/>
    <row r="12" spans="1:2" s="5" customFormat="1" x14ac:dyDescent="0.2"/>
    <row r="13" spans="1:2" s="5" customFormat="1" x14ac:dyDescent="0.2"/>
    <row r="14" spans="1:2" s="5" customFormat="1" x14ac:dyDescent="0.2"/>
    <row r="15" spans="1:2" s="5" customFormat="1" x14ac:dyDescent="0.2"/>
    <row r="16" spans="1:2" s="5" customFormat="1" x14ac:dyDescent="0.2"/>
    <row r="17" spans="2:9" s="5" customFormat="1" x14ac:dyDescent="0.2"/>
    <row r="18" spans="2:9" s="5" customFormat="1" x14ac:dyDescent="0.2"/>
    <row r="19" spans="2:9" s="5" customFormat="1" x14ac:dyDescent="0.2"/>
    <row r="20" spans="2:9" s="5" customFormat="1" x14ac:dyDescent="0.2"/>
    <row r="21" spans="2:9" s="5" customFormat="1" x14ac:dyDescent="0.2"/>
    <row r="22" spans="2:9" s="5" customFormat="1" x14ac:dyDescent="0.2"/>
    <row r="23" spans="2:9" s="5" customFormat="1" x14ac:dyDescent="0.2"/>
    <row r="24" spans="2:9" s="5" customFormat="1" ht="13.5" thickBot="1" x14ac:dyDescent="0.25"/>
    <row r="25" spans="2:9" ht="64.5" thickBot="1" x14ac:dyDescent="0.25">
      <c r="B25" s="13"/>
      <c r="C25" s="14" t="s">
        <v>121</v>
      </c>
      <c r="D25" s="14" t="s">
        <v>120</v>
      </c>
      <c r="E25" s="14" t="s">
        <v>122</v>
      </c>
      <c r="F25" s="14" t="s">
        <v>123</v>
      </c>
      <c r="G25" s="14" t="s">
        <v>124</v>
      </c>
      <c r="H25" s="14" t="s">
        <v>125</v>
      </c>
      <c r="I25" s="20"/>
    </row>
    <row r="26" spans="2:9" x14ac:dyDescent="0.2">
      <c r="B26" s="16">
        <v>1998</v>
      </c>
      <c r="C26" s="21">
        <v>0.36878288559224159</v>
      </c>
      <c r="D26" s="21">
        <v>8.4770372836418667E-2</v>
      </c>
      <c r="E26" s="21">
        <v>9.9155628018773605</v>
      </c>
      <c r="F26" s="21">
        <v>8.1092906937567779</v>
      </c>
      <c r="G26" s="21">
        <v>8.1092906937567779</v>
      </c>
      <c r="H26" s="21">
        <v>5</v>
      </c>
      <c r="I26" s="20"/>
    </row>
    <row r="27" spans="2:9" x14ac:dyDescent="0.2">
      <c r="B27" s="16">
        <v>1999</v>
      </c>
      <c r="C27" s="21">
        <v>0.34954774927508803</v>
      </c>
      <c r="D27" s="21">
        <v>8.5396325277566187E-2</v>
      </c>
      <c r="E27" s="21">
        <v>9.9798047239842003</v>
      </c>
      <c r="F27" s="21">
        <v>8.1130022609196608</v>
      </c>
      <c r="G27" s="21">
        <v>8.1130022609196608</v>
      </c>
      <c r="H27" s="21">
        <v>5</v>
      </c>
      <c r="I27" s="20"/>
    </row>
    <row r="28" spans="2:9" x14ac:dyDescent="0.2">
      <c r="B28" s="16">
        <v>2000</v>
      </c>
      <c r="C28" s="21">
        <v>0.32072082165738386</v>
      </c>
      <c r="D28" s="21">
        <v>7.6969827042613376E-2</v>
      </c>
      <c r="E28" s="21">
        <v>10.642199629610326</v>
      </c>
      <c r="F28" s="21">
        <v>8.6489466511886253</v>
      </c>
      <c r="G28" s="21">
        <v>8.6489466511886253</v>
      </c>
      <c r="H28" s="21">
        <v>5</v>
      </c>
      <c r="I28" s="20"/>
    </row>
    <row r="29" spans="2:9" x14ac:dyDescent="0.2">
      <c r="B29" s="16">
        <v>2001</v>
      </c>
      <c r="C29" s="21">
        <v>0.30631412474484376</v>
      </c>
      <c r="D29" s="21">
        <v>8.8054565130565754E-2</v>
      </c>
      <c r="E29" s="21">
        <v>11.173624901951481</v>
      </c>
      <c r="F29" s="21">
        <v>8.8160238654615348</v>
      </c>
      <c r="G29" s="21">
        <v>8.8160238654615348</v>
      </c>
      <c r="H29" s="21">
        <v>5</v>
      </c>
      <c r="I29" s="20"/>
    </row>
    <row r="30" spans="2:9" x14ac:dyDescent="0.2">
      <c r="B30" s="16">
        <v>2002</v>
      </c>
      <c r="C30" s="21">
        <v>0.30924832398547969</v>
      </c>
      <c r="D30" s="21">
        <v>8.5137912927906803E-2</v>
      </c>
      <c r="E30" s="21">
        <v>11.194015495019038</v>
      </c>
      <c r="F30" s="21">
        <v>8.6619089378413765</v>
      </c>
      <c r="G30" s="21">
        <v>8.6619089378413765</v>
      </c>
      <c r="H30" s="21">
        <v>5</v>
      </c>
      <c r="I30" s="20"/>
    </row>
    <row r="31" spans="2:9" x14ac:dyDescent="0.2">
      <c r="B31" s="16">
        <v>2003</v>
      </c>
      <c r="C31" s="21">
        <v>0.31977293837400322</v>
      </c>
      <c r="D31" s="21">
        <v>9.1156183132658192E-2</v>
      </c>
      <c r="E31" s="21">
        <v>11.723616090632424</v>
      </c>
      <c r="F31" s="21">
        <v>9.0936538249559344</v>
      </c>
      <c r="G31" s="21">
        <v>9.0936538249559344</v>
      </c>
      <c r="H31" s="21">
        <v>5</v>
      </c>
      <c r="I31" s="20"/>
    </row>
    <row r="32" spans="2:9" x14ac:dyDescent="0.2">
      <c r="B32" s="16">
        <v>2004</v>
      </c>
      <c r="C32" s="21">
        <v>0.33113178281293293</v>
      </c>
      <c r="D32" s="21">
        <v>8.2899179701429404E-2</v>
      </c>
      <c r="E32" s="21">
        <v>11.929052563809842</v>
      </c>
      <c r="F32" s="21">
        <v>9.3960198448175571</v>
      </c>
      <c r="G32" s="21">
        <v>9.3960198448175571</v>
      </c>
      <c r="H32" s="21">
        <v>6</v>
      </c>
      <c r="I32" s="20"/>
    </row>
    <row r="33" spans="2:9" x14ac:dyDescent="0.2">
      <c r="B33" s="16">
        <v>2005</v>
      </c>
      <c r="C33" s="21">
        <v>0.35202282750649294</v>
      </c>
      <c r="D33" s="21">
        <v>7.621554818389735E-2</v>
      </c>
      <c r="E33" s="21">
        <v>12.659336127261419</v>
      </c>
      <c r="F33" s="21">
        <v>10.293045980306323</v>
      </c>
      <c r="G33" s="21">
        <v>10.293045980306323</v>
      </c>
      <c r="H33" s="21">
        <v>6</v>
      </c>
      <c r="I33" s="20"/>
    </row>
    <row r="34" spans="2:9" x14ac:dyDescent="0.2">
      <c r="B34" s="16">
        <v>2006</v>
      </c>
      <c r="C34" s="21">
        <v>0.36272868836367866</v>
      </c>
      <c r="D34" s="21">
        <v>8.042610690027753E-2</v>
      </c>
      <c r="E34" s="21">
        <v>13.539680978682785</v>
      </c>
      <c r="F34" s="21">
        <v>11.108953084838022</v>
      </c>
      <c r="G34" s="21">
        <v>11.108953084838022</v>
      </c>
      <c r="H34" s="21">
        <v>7</v>
      </c>
      <c r="I34" s="20"/>
    </row>
    <row r="35" spans="2:9" x14ac:dyDescent="0.2">
      <c r="B35" s="16">
        <v>2007</v>
      </c>
      <c r="C35" s="21">
        <v>0.37132980746490502</v>
      </c>
      <c r="D35" s="21">
        <v>8.3269677928445071E-2</v>
      </c>
      <c r="E35" s="21">
        <v>14.220511009674002</v>
      </c>
      <c r="F35" s="21">
        <v>11.744278089268702</v>
      </c>
      <c r="G35" s="21">
        <v>11.744278089268702</v>
      </c>
      <c r="H35" s="21">
        <v>7</v>
      </c>
      <c r="I35" s="20"/>
    </row>
    <row r="36" spans="2:9" x14ac:dyDescent="0.2">
      <c r="B36" s="16">
        <v>2008</v>
      </c>
      <c r="C36" s="21">
        <v>0.47939581425761096</v>
      </c>
      <c r="D36" s="21">
        <v>8.8864788948812001E-2</v>
      </c>
      <c r="E36" s="21">
        <v>14.054229494339879</v>
      </c>
      <c r="F36" s="21">
        <v>11.750331191036782</v>
      </c>
      <c r="G36" s="21">
        <v>11.750331191036782</v>
      </c>
      <c r="H36" s="21">
        <v>7</v>
      </c>
      <c r="I36" s="20"/>
    </row>
    <row r="37" spans="2:9" x14ac:dyDescent="0.2">
      <c r="B37" s="16">
        <v>2009</v>
      </c>
      <c r="C37" s="21">
        <v>0.67239657506636752</v>
      </c>
      <c r="D37" s="21">
        <v>0.25098666806919001</v>
      </c>
      <c r="E37" s="21">
        <v>14.226406441576346</v>
      </c>
      <c r="F37" s="21">
        <v>12.069654410106967</v>
      </c>
      <c r="G37" s="21">
        <v>9.5644520878943666</v>
      </c>
      <c r="H37" s="21">
        <v>3</v>
      </c>
      <c r="I37" s="20"/>
    </row>
    <row r="38" spans="2:9" x14ac:dyDescent="0.2">
      <c r="B38" s="16">
        <v>2010</v>
      </c>
      <c r="C38" s="21">
        <v>0.7469624966759042</v>
      </c>
      <c r="D38" s="21">
        <v>0.2375644992269744</v>
      </c>
      <c r="E38" s="21">
        <v>14.141019992779007</v>
      </c>
      <c r="F38" s="21">
        <v>12.299679732274985</v>
      </c>
      <c r="G38" s="21">
        <v>10.116442623680491</v>
      </c>
      <c r="H38" s="21">
        <v>4</v>
      </c>
      <c r="I38" s="20"/>
    </row>
    <row r="39" spans="2:9" x14ac:dyDescent="0.2">
      <c r="B39" s="16">
        <v>2011</v>
      </c>
      <c r="C39" s="21">
        <v>0.81347028605401073</v>
      </c>
      <c r="D39" s="21">
        <v>0.29138243754059112</v>
      </c>
      <c r="E39" s="21">
        <v>14.499969656749252</v>
      </c>
      <c r="F39" s="21">
        <v>12.617698142972037</v>
      </c>
      <c r="G39" s="21">
        <v>10.127132522716314</v>
      </c>
      <c r="H39" s="21">
        <v>4</v>
      </c>
      <c r="I39" s="20"/>
    </row>
    <row r="40" spans="2:9" x14ac:dyDescent="0.2">
      <c r="B40" s="16">
        <v>2012</v>
      </c>
      <c r="C40" s="21">
        <v>0.85977988972680119</v>
      </c>
      <c r="D40" s="21">
        <v>0.33885381023443573</v>
      </c>
      <c r="E40" s="21">
        <v>14.606083035167684</v>
      </c>
      <c r="F40" s="21">
        <v>13.053315914831909</v>
      </c>
      <c r="G40" s="21">
        <v>9.687943317276634</v>
      </c>
      <c r="H40" s="21">
        <v>4</v>
      </c>
      <c r="I40" s="20"/>
    </row>
    <row r="41" spans="2:9" x14ac:dyDescent="0.2">
      <c r="B41" s="16">
        <v>2013</v>
      </c>
      <c r="C41" s="21">
        <v>0.87316408784398647</v>
      </c>
      <c r="D41" s="21">
        <v>0.32132719434405999</v>
      </c>
      <c r="E41" s="21">
        <v>14.779659004808011</v>
      </c>
      <c r="F41" s="21">
        <v>13.402892546355437</v>
      </c>
      <c r="G41" s="21">
        <v>10.345080731677387</v>
      </c>
      <c r="H41" s="21">
        <v>4</v>
      </c>
      <c r="I41" s="20"/>
    </row>
    <row r="42" spans="2:9" x14ac:dyDescent="0.2">
      <c r="B42" s="16">
        <v>2014</v>
      </c>
      <c r="C42" s="21">
        <v>0.89003638603408075</v>
      </c>
      <c r="D42" s="21">
        <v>0.32380374909822712</v>
      </c>
      <c r="E42" s="21">
        <v>14.943276817493404</v>
      </c>
      <c r="F42" s="21">
        <v>13.340011210464249</v>
      </c>
      <c r="G42" s="21">
        <v>10.497730944496734</v>
      </c>
      <c r="H42" s="21">
        <v>4</v>
      </c>
      <c r="I42" s="20"/>
    </row>
    <row r="43" spans="2:9" x14ac:dyDescent="0.2">
      <c r="B43" s="16">
        <v>2015</v>
      </c>
      <c r="C43" s="21">
        <v>0.90388057278841627</v>
      </c>
      <c r="D43" s="21">
        <v>0.33693116001544526</v>
      </c>
      <c r="E43" s="21">
        <v>15.15478979057889</v>
      </c>
      <c r="F43" s="21">
        <v>13.227197901377558</v>
      </c>
      <c r="G43" s="21">
        <v>10.519836362950942</v>
      </c>
      <c r="H43" s="21">
        <v>4</v>
      </c>
      <c r="I43" s="20"/>
    </row>
    <row r="44" spans="2:9" x14ac:dyDescent="0.2">
      <c r="B44" s="16">
        <v>2016</v>
      </c>
      <c r="C44" s="21">
        <v>0.90763529389021425</v>
      </c>
      <c r="D44" s="21">
        <v>0.36779708392083615</v>
      </c>
      <c r="E44" s="21">
        <v>15.467292065805001</v>
      </c>
      <c r="F44" s="21">
        <v>13.383680078582453</v>
      </c>
      <c r="G44" s="21">
        <v>10.480415809287317</v>
      </c>
      <c r="H44" s="21">
        <v>3</v>
      </c>
      <c r="I44" s="20"/>
    </row>
    <row r="45" spans="2:9" x14ac:dyDescent="0.2">
      <c r="B45" s="16">
        <v>2017</v>
      </c>
      <c r="C45" s="21">
        <v>0.89651646998936463</v>
      </c>
      <c r="D45" s="21">
        <v>0.34822056440365862</v>
      </c>
      <c r="E45" s="21">
        <v>15.630499424867599</v>
      </c>
      <c r="F45" s="21">
        <v>13.609780808098087</v>
      </c>
      <c r="G45" s="21">
        <v>10.750489023188441</v>
      </c>
      <c r="H45" s="21">
        <v>3</v>
      </c>
      <c r="I45" s="20"/>
    </row>
    <row r="46" spans="2:9" x14ac:dyDescent="0.2">
      <c r="B46" s="16">
        <v>2018</v>
      </c>
      <c r="C46" s="21">
        <v>0.89125653267315175</v>
      </c>
      <c r="D46" s="21">
        <v>0.33718949913063412</v>
      </c>
      <c r="E46" s="21">
        <v>15.647096528092465</v>
      </c>
      <c r="F46" s="21">
        <v>13.656623687251724</v>
      </c>
      <c r="G46" s="21">
        <v>10.951483474230704</v>
      </c>
      <c r="H46" s="21">
        <v>3</v>
      </c>
      <c r="I46" s="20"/>
    </row>
    <row r="47" spans="2:9" x14ac:dyDescent="0.2">
      <c r="B47" s="16">
        <v>2019</v>
      </c>
      <c r="C47" s="21">
        <v>0.88477884933167561</v>
      </c>
      <c r="D47" s="21">
        <v>0.35761430014996615</v>
      </c>
      <c r="E47" s="21">
        <v>15.70112279471571</v>
      </c>
      <c r="F47" s="21">
        <v>13.381115901182996</v>
      </c>
      <c r="G47" s="21">
        <v>10.693446482473416</v>
      </c>
      <c r="H47" s="21">
        <v>3</v>
      </c>
      <c r="I47" s="20"/>
    </row>
    <row r="48" spans="2:9" ht="13.5" thickBot="1" x14ac:dyDescent="0.25">
      <c r="B48" s="17">
        <v>2020</v>
      </c>
      <c r="C48" s="22">
        <v>1.0947570963608111</v>
      </c>
      <c r="D48" s="22">
        <v>0.50810897147800493</v>
      </c>
      <c r="E48" s="22">
        <v>15.200547265339987</v>
      </c>
      <c r="F48" s="22">
        <v>13.397748666271179</v>
      </c>
      <c r="G48" s="22">
        <v>9.3383149931998233</v>
      </c>
      <c r="H48" s="23">
        <v>2</v>
      </c>
      <c r="I48" s="20"/>
    </row>
  </sheetData>
  <hyperlinks>
    <hyperlink ref="A1" location="Contents!A1" display="Contents!A1" xr:uid="{BA1C976A-247B-48A5-9071-C1BFD0ABB65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670B5-A213-4691-993D-7D975944D470}">
  <sheetPr codeName="Sheet11"/>
  <dimension ref="A1:D34"/>
  <sheetViews>
    <sheetView showGridLines="0" workbookViewId="0"/>
  </sheetViews>
  <sheetFormatPr defaultColWidth="8.88671875" defaultRowHeight="12.75" x14ac:dyDescent="0.2"/>
  <cols>
    <col min="1" max="16384" width="8.88671875" style="5"/>
  </cols>
  <sheetData>
    <row r="1" spans="1:2" ht="39.950000000000003" customHeight="1" x14ac:dyDescent="0.2">
      <c r="A1" s="7" t="s">
        <v>11</v>
      </c>
    </row>
    <row r="2" spans="1:2" ht="17.25" x14ac:dyDescent="0.3">
      <c r="B2" s="6" t="s">
        <v>8</v>
      </c>
    </row>
    <row r="26" spans="2:4" ht="13.5" thickBot="1" x14ac:dyDescent="0.25"/>
    <row r="27" spans="2:4" ht="26.25" thickBot="1" x14ac:dyDescent="0.25">
      <c r="B27" s="13"/>
      <c r="C27" s="14" t="s">
        <v>126</v>
      </c>
      <c r="D27" s="15" t="s">
        <v>127</v>
      </c>
    </row>
    <row r="28" spans="2:4" ht="25.5" x14ac:dyDescent="0.2">
      <c r="B28" s="16" t="s">
        <v>128</v>
      </c>
      <c r="C28" s="8">
        <v>10</v>
      </c>
      <c r="D28" s="9">
        <v>3</v>
      </c>
    </row>
    <row r="29" spans="2:4" x14ac:dyDescent="0.2">
      <c r="B29" s="16" t="s">
        <v>129</v>
      </c>
      <c r="C29" s="8">
        <v>15</v>
      </c>
      <c r="D29" s="9">
        <v>4</v>
      </c>
    </row>
    <row r="30" spans="2:4" x14ac:dyDescent="0.2">
      <c r="B30" s="16" t="s">
        <v>130</v>
      </c>
      <c r="C30" s="8">
        <v>3</v>
      </c>
      <c r="D30" s="9">
        <v>26</v>
      </c>
    </row>
    <row r="31" spans="2:4" x14ac:dyDescent="0.2">
      <c r="B31" s="16" t="s">
        <v>131</v>
      </c>
      <c r="C31" s="8">
        <v>7</v>
      </c>
      <c r="D31" s="9">
        <v>4</v>
      </c>
    </row>
    <row r="32" spans="2:4" x14ac:dyDescent="0.2">
      <c r="B32" s="16" t="s">
        <v>132</v>
      </c>
      <c r="C32" s="8">
        <v>1</v>
      </c>
      <c r="D32" s="9">
        <v>2</v>
      </c>
    </row>
    <row r="33" spans="2:4" x14ac:dyDescent="0.2">
      <c r="B33" s="16" t="s">
        <v>133</v>
      </c>
      <c r="C33" s="8">
        <v>2</v>
      </c>
      <c r="D33" s="9">
        <v>20</v>
      </c>
    </row>
    <row r="34" spans="2:4" ht="13.5" thickBot="1" x14ac:dyDescent="0.25">
      <c r="B34" s="17" t="s">
        <v>134</v>
      </c>
      <c r="C34" s="11">
        <v>12</v>
      </c>
      <c r="D34" s="12">
        <v>3</v>
      </c>
    </row>
  </sheetData>
  <hyperlinks>
    <hyperlink ref="A1" location="Contents!A1" display="Contents!A1" xr:uid="{B3373F7B-5F3C-49CE-80D0-902BCC9FE3C9}"/>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65E54-AE50-41A2-8948-EDD054BEA319}">
  <sheetPr codeName="Sheet13"/>
  <dimension ref="A1:F52"/>
  <sheetViews>
    <sheetView showGridLines="0" workbookViewId="0"/>
  </sheetViews>
  <sheetFormatPr defaultColWidth="8.88671875" defaultRowHeight="12.75" x14ac:dyDescent="0.2"/>
  <cols>
    <col min="1" max="1" width="8.88671875" style="5"/>
    <col min="2" max="2" width="23.109375" style="5" customWidth="1"/>
    <col min="3" max="3" width="58.6640625" style="5" customWidth="1"/>
    <col min="4" max="4" width="13.21875" style="5" customWidth="1"/>
    <col min="5" max="5" width="62.5546875" style="5" customWidth="1"/>
    <col min="6" max="6" width="64.5546875" style="5" customWidth="1"/>
    <col min="7" max="16384" width="8.88671875" style="5"/>
  </cols>
  <sheetData>
    <row r="1" spans="1:2" ht="39.950000000000003" customHeight="1" x14ac:dyDescent="0.2">
      <c r="A1" s="7" t="s">
        <v>11</v>
      </c>
    </row>
    <row r="2" spans="1:2" ht="17.25" x14ac:dyDescent="0.3">
      <c r="B2" s="6" t="s">
        <v>9</v>
      </c>
    </row>
    <row r="26" spans="2:6" ht="13.5" thickBot="1" x14ac:dyDescent="0.25"/>
    <row r="27" spans="2:6" ht="26.25" customHeight="1" thickBot="1" x14ac:dyDescent="0.25">
      <c r="B27" s="37" t="s">
        <v>147</v>
      </c>
      <c r="C27" s="38" t="s">
        <v>148</v>
      </c>
      <c r="D27" s="38" t="s">
        <v>149</v>
      </c>
      <c r="E27" s="38" t="s">
        <v>150</v>
      </c>
      <c r="F27" s="39" t="s">
        <v>151</v>
      </c>
    </row>
    <row r="28" spans="2:6" ht="39" customHeight="1" x14ac:dyDescent="0.2">
      <c r="B28" s="40" t="s">
        <v>223</v>
      </c>
      <c r="C28" s="41" t="s">
        <v>224</v>
      </c>
      <c r="D28" s="41" t="s">
        <v>153</v>
      </c>
      <c r="E28" s="42" t="s">
        <v>225</v>
      </c>
      <c r="F28" s="43" t="s">
        <v>226</v>
      </c>
    </row>
    <row r="29" spans="2:6" ht="39" customHeight="1" x14ac:dyDescent="0.2">
      <c r="B29" s="40" t="s">
        <v>227</v>
      </c>
      <c r="C29" s="41" t="s">
        <v>228</v>
      </c>
      <c r="D29" s="44" t="s">
        <v>153</v>
      </c>
      <c r="E29" s="42" t="s">
        <v>229</v>
      </c>
      <c r="F29" s="43" t="s">
        <v>230</v>
      </c>
    </row>
    <row r="30" spans="2:6" ht="39" customHeight="1" x14ac:dyDescent="0.2">
      <c r="B30" s="40" t="s">
        <v>231</v>
      </c>
      <c r="C30" s="41" t="s">
        <v>232</v>
      </c>
      <c r="D30" s="44" t="s">
        <v>153</v>
      </c>
      <c r="E30" s="42" t="s">
        <v>233</v>
      </c>
      <c r="F30" s="43" t="s">
        <v>234</v>
      </c>
    </row>
    <row r="31" spans="2:6" ht="39" customHeight="1" x14ac:dyDescent="0.2">
      <c r="B31" s="40" t="s">
        <v>235</v>
      </c>
      <c r="C31" s="41" t="s">
        <v>236</v>
      </c>
      <c r="D31" s="44" t="s">
        <v>153</v>
      </c>
      <c r="E31" s="42" t="s">
        <v>237</v>
      </c>
      <c r="F31" s="43" t="s">
        <v>238</v>
      </c>
    </row>
    <row r="32" spans="2:6" ht="39" customHeight="1" x14ac:dyDescent="0.2">
      <c r="B32" s="40" t="s">
        <v>239</v>
      </c>
      <c r="C32" s="41" t="s">
        <v>240</v>
      </c>
      <c r="D32" s="44" t="s">
        <v>153</v>
      </c>
      <c r="E32" s="42" t="s">
        <v>241</v>
      </c>
      <c r="F32" s="43" t="s">
        <v>242</v>
      </c>
    </row>
    <row r="33" spans="2:6" ht="39" customHeight="1" x14ac:dyDescent="0.2">
      <c r="B33" s="45" t="s">
        <v>213</v>
      </c>
      <c r="C33" s="44" t="s">
        <v>243</v>
      </c>
      <c r="D33" s="44" t="s">
        <v>162</v>
      </c>
      <c r="E33" s="47" t="s">
        <v>244</v>
      </c>
      <c r="F33" s="48" t="s">
        <v>245</v>
      </c>
    </row>
    <row r="34" spans="2:6" ht="39" customHeight="1" x14ac:dyDescent="0.2">
      <c r="B34" s="45" t="s">
        <v>246</v>
      </c>
      <c r="C34" s="44" t="s">
        <v>247</v>
      </c>
      <c r="D34" s="44" t="s">
        <v>166</v>
      </c>
      <c r="E34" s="47" t="s">
        <v>248</v>
      </c>
      <c r="F34" s="48" t="s">
        <v>249</v>
      </c>
    </row>
    <row r="35" spans="2:6" ht="39" customHeight="1" x14ac:dyDescent="0.2">
      <c r="B35" s="45" t="s">
        <v>250</v>
      </c>
      <c r="C35" s="44" t="s">
        <v>251</v>
      </c>
      <c r="D35" s="44" t="s">
        <v>166</v>
      </c>
      <c r="E35" s="47" t="s">
        <v>248</v>
      </c>
      <c r="F35" s="48" t="s">
        <v>252</v>
      </c>
    </row>
    <row r="36" spans="2:6" ht="39" customHeight="1" x14ac:dyDescent="0.2">
      <c r="B36" s="45" t="s">
        <v>253</v>
      </c>
      <c r="C36" s="44" t="s">
        <v>254</v>
      </c>
      <c r="D36" s="44" t="s">
        <v>166</v>
      </c>
      <c r="E36" s="47" t="s">
        <v>255</v>
      </c>
      <c r="F36" s="48" t="s">
        <v>256</v>
      </c>
    </row>
    <row r="37" spans="2:6" ht="39" customHeight="1" x14ac:dyDescent="0.2">
      <c r="B37" s="45" t="s">
        <v>257</v>
      </c>
      <c r="C37" s="44" t="s">
        <v>258</v>
      </c>
      <c r="D37" s="44" t="s">
        <v>166</v>
      </c>
      <c r="E37" s="47" t="s">
        <v>248</v>
      </c>
      <c r="F37" s="48" t="s">
        <v>259</v>
      </c>
    </row>
    <row r="38" spans="2:6" ht="39" customHeight="1" x14ac:dyDescent="0.2">
      <c r="B38" s="45" t="s">
        <v>260</v>
      </c>
      <c r="C38" s="44" t="s">
        <v>261</v>
      </c>
      <c r="D38" s="44" t="s">
        <v>166</v>
      </c>
      <c r="E38" s="47" t="s">
        <v>248</v>
      </c>
      <c r="F38" s="48" t="s">
        <v>262</v>
      </c>
    </row>
    <row r="39" spans="2:6" ht="39" customHeight="1" x14ac:dyDescent="0.2">
      <c r="B39" s="45" t="s">
        <v>263</v>
      </c>
      <c r="C39" s="44" t="s">
        <v>264</v>
      </c>
      <c r="D39" s="44" t="s">
        <v>166</v>
      </c>
      <c r="E39" s="47" t="s">
        <v>248</v>
      </c>
      <c r="F39" s="48" t="s">
        <v>265</v>
      </c>
    </row>
    <row r="40" spans="2:6" ht="39" customHeight="1" x14ac:dyDescent="0.2">
      <c r="B40" s="45" t="s">
        <v>266</v>
      </c>
      <c r="C40" s="44" t="s">
        <v>267</v>
      </c>
      <c r="D40" s="44" t="s">
        <v>175</v>
      </c>
      <c r="E40" s="47" t="s">
        <v>268</v>
      </c>
      <c r="F40" s="48" t="s">
        <v>269</v>
      </c>
    </row>
    <row r="41" spans="2:6" ht="39" customHeight="1" x14ac:dyDescent="0.2">
      <c r="B41" s="45" t="s">
        <v>270</v>
      </c>
      <c r="C41" s="44" t="s">
        <v>271</v>
      </c>
      <c r="D41" s="44" t="s">
        <v>175</v>
      </c>
      <c r="E41" s="47" t="s">
        <v>272</v>
      </c>
      <c r="F41" s="48" t="s">
        <v>273</v>
      </c>
    </row>
    <row r="42" spans="2:6" ht="39" customHeight="1" x14ac:dyDescent="0.2">
      <c r="B42" s="45" t="s">
        <v>274</v>
      </c>
      <c r="C42" s="44" t="s">
        <v>275</v>
      </c>
      <c r="D42" s="44" t="s">
        <v>175</v>
      </c>
      <c r="E42" s="47" t="s">
        <v>276</v>
      </c>
      <c r="F42" s="48" t="s">
        <v>277</v>
      </c>
    </row>
    <row r="43" spans="2:6" ht="39" customHeight="1" x14ac:dyDescent="0.2">
      <c r="B43" s="45" t="s">
        <v>278</v>
      </c>
      <c r="C43" s="44" t="s">
        <v>279</v>
      </c>
      <c r="D43" s="44" t="s">
        <v>175</v>
      </c>
      <c r="E43" s="47" t="s">
        <v>280</v>
      </c>
      <c r="F43" s="48" t="s">
        <v>281</v>
      </c>
    </row>
    <row r="44" spans="2:6" ht="39" customHeight="1" x14ac:dyDescent="0.2">
      <c r="B44" s="45" t="s">
        <v>282</v>
      </c>
      <c r="C44" s="44" t="s">
        <v>283</v>
      </c>
      <c r="D44" s="44" t="s">
        <v>284</v>
      </c>
      <c r="E44" s="47" t="s">
        <v>285</v>
      </c>
      <c r="F44" s="48" t="s">
        <v>286</v>
      </c>
    </row>
    <row r="45" spans="2:6" ht="38.25" customHeight="1" x14ac:dyDescent="0.2">
      <c r="B45" s="45" t="s">
        <v>287</v>
      </c>
      <c r="C45" s="44" t="s">
        <v>288</v>
      </c>
      <c r="D45" s="44" t="s">
        <v>193</v>
      </c>
      <c r="E45" s="47" t="s">
        <v>289</v>
      </c>
      <c r="F45" s="48" t="s">
        <v>290</v>
      </c>
    </row>
    <row r="46" spans="2:6" ht="38.25" customHeight="1" x14ac:dyDescent="0.2">
      <c r="B46" s="45" t="s">
        <v>291</v>
      </c>
      <c r="C46" s="44" t="s">
        <v>292</v>
      </c>
      <c r="D46" s="44" t="s">
        <v>193</v>
      </c>
      <c r="E46" s="47" t="s">
        <v>293</v>
      </c>
      <c r="F46" s="48" t="s">
        <v>290</v>
      </c>
    </row>
    <row r="47" spans="2:6" ht="38.25" customHeight="1" x14ac:dyDescent="0.2">
      <c r="B47" s="45" t="s">
        <v>294</v>
      </c>
      <c r="C47" s="44" t="s">
        <v>295</v>
      </c>
      <c r="D47" s="44" t="s">
        <v>296</v>
      </c>
      <c r="E47" s="47" t="s">
        <v>297</v>
      </c>
      <c r="F47" s="48" t="s">
        <v>298</v>
      </c>
    </row>
    <row r="48" spans="2:6" ht="38.25" customHeight="1" x14ac:dyDescent="0.2">
      <c r="B48" s="45" t="s">
        <v>299</v>
      </c>
      <c r="C48" s="44" t="s">
        <v>300</v>
      </c>
      <c r="D48" s="44" t="s">
        <v>301</v>
      </c>
      <c r="E48" s="47" t="s">
        <v>302</v>
      </c>
      <c r="F48" s="48" t="s">
        <v>303</v>
      </c>
    </row>
    <row r="49" spans="2:6" ht="38.25" customHeight="1" x14ac:dyDescent="0.2">
      <c r="B49" s="49" t="s">
        <v>304</v>
      </c>
      <c r="C49" s="50" t="s">
        <v>305</v>
      </c>
      <c r="D49" s="50" t="s">
        <v>193</v>
      </c>
      <c r="E49" s="51" t="s">
        <v>306</v>
      </c>
      <c r="F49" s="54" t="s">
        <v>195</v>
      </c>
    </row>
    <row r="50" spans="2:6" ht="38.25" customHeight="1" x14ac:dyDescent="0.2">
      <c r="B50" s="49" t="s">
        <v>307</v>
      </c>
      <c r="C50" s="50" t="s">
        <v>308</v>
      </c>
      <c r="D50" s="50" t="s">
        <v>207</v>
      </c>
      <c r="E50" s="50" t="s">
        <v>248</v>
      </c>
      <c r="F50" s="54" t="s">
        <v>309</v>
      </c>
    </row>
    <row r="51" spans="2:6" ht="38.25" customHeight="1" x14ac:dyDescent="0.2">
      <c r="B51" s="49" t="s">
        <v>310</v>
      </c>
      <c r="C51" s="50" t="s">
        <v>311</v>
      </c>
      <c r="D51" s="50" t="s">
        <v>207</v>
      </c>
      <c r="E51" s="50" t="s">
        <v>248</v>
      </c>
      <c r="F51" s="54" t="s">
        <v>312</v>
      </c>
    </row>
    <row r="52" spans="2:6" ht="38.25" customHeight="1" thickBot="1" x14ac:dyDescent="0.25">
      <c r="B52" s="55" t="s">
        <v>313</v>
      </c>
      <c r="C52" s="56" t="s">
        <v>314</v>
      </c>
      <c r="D52" s="56" t="s">
        <v>207</v>
      </c>
      <c r="E52" s="56" t="s">
        <v>248</v>
      </c>
      <c r="F52" s="57" t="s">
        <v>315</v>
      </c>
    </row>
  </sheetData>
  <hyperlinks>
    <hyperlink ref="A1" location="Contents!A1" display="Contents!A1" xr:uid="{43915659-CC4B-4215-BC18-3DC8E7D5EBA9}"/>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989C8-604C-4684-8875-CED7EB55A43A}">
  <sheetPr codeName="Sheet14"/>
  <dimension ref="A1:F45"/>
  <sheetViews>
    <sheetView showGridLines="0" workbookViewId="0"/>
  </sheetViews>
  <sheetFormatPr defaultColWidth="8.88671875" defaultRowHeight="12.75" x14ac:dyDescent="0.2"/>
  <cols>
    <col min="1" max="1" width="8.88671875" style="5"/>
    <col min="2" max="2" width="23.109375" style="5" customWidth="1"/>
    <col min="3" max="3" width="58.6640625" style="5" customWidth="1"/>
    <col min="4" max="4" width="13.21875" style="5" customWidth="1"/>
    <col min="5" max="5" width="62.5546875" style="5" customWidth="1"/>
    <col min="6" max="6" width="64.5546875" style="5" customWidth="1"/>
    <col min="7" max="16384" width="8.88671875" style="5"/>
  </cols>
  <sheetData>
    <row r="1" spans="1:2" ht="39.950000000000003" customHeight="1" x14ac:dyDescent="0.2">
      <c r="A1" s="7" t="s">
        <v>11</v>
      </c>
    </row>
    <row r="2" spans="1:2" ht="17.25" x14ac:dyDescent="0.3">
      <c r="B2" s="6" t="s">
        <v>10</v>
      </c>
    </row>
    <row r="26" spans="2:6" ht="13.5" thickBot="1" x14ac:dyDescent="0.25"/>
    <row r="27" spans="2:6" ht="26.25" thickBot="1" x14ac:dyDescent="0.25">
      <c r="B27" s="37" t="s">
        <v>147</v>
      </c>
      <c r="C27" s="38" t="s">
        <v>148</v>
      </c>
      <c r="D27" s="38" t="s">
        <v>149</v>
      </c>
      <c r="E27" s="38" t="s">
        <v>150</v>
      </c>
      <c r="F27" s="39" t="s">
        <v>151</v>
      </c>
    </row>
    <row r="28" spans="2:6" ht="38.25" customHeight="1" x14ac:dyDescent="0.2">
      <c r="B28" s="40" t="s">
        <v>210</v>
      </c>
      <c r="C28" s="41" t="s">
        <v>152</v>
      </c>
      <c r="D28" s="41" t="s">
        <v>153</v>
      </c>
      <c r="E28" s="42" t="s">
        <v>154</v>
      </c>
      <c r="F28" s="43" t="s">
        <v>155</v>
      </c>
    </row>
    <row r="29" spans="2:6" ht="38.25" customHeight="1" x14ac:dyDescent="0.2">
      <c r="B29" s="40" t="s">
        <v>211</v>
      </c>
      <c r="C29" s="41" t="s">
        <v>156</v>
      </c>
      <c r="D29" s="44" t="s">
        <v>153</v>
      </c>
      <c r="E29" s="42" t="s">
        <v>154</v>
      </c>
      <c r="F29" s="43" t="s">
        <v>157</v>
      </c>
    </row>
    <row r="30" spans="2:6" ht="38.25" customHeight="1" x14ac:dyDescent="0.2">
      <c r="B30" s="40" t="s">
        <v>212</v>
      </c>
      <c r="C30" s="41" t="s">
        <v>158</v>
      </c>
      <c r="D30" s="44" t="s">
        <v>153</v>
      </c>
      <c r="E30" s="42" t="s">
        <v>159</v>
      </c>
      <c r="F30" s="43" t="s">
        <v>160</v>
      </c>
    </row>
    <row r="31" spans="2:6" ht="38.25" customHeight="1" x14ac:dyDescent="0.2">
      <c r="B31" s="45" t="s">
        <v>213</v>
      </c>
      <c r="C31" s="44" t="s">
        <v>161</v>
      </c>
      <c r="D31" s="44" t="s">
        <v>162</v>
      </c>
      <c r="E31" s="44" t="s">
        <v>163</v>
      </c>
      <c r="F31" s="46" t="s">
        <v>164</v>
      </c>
    </row>
    <row r="32" spans="2:6" ht="38.25" customHeight="1" x14ac:dyDescent="0.2">
      <c r="B32" s="45" t="s">
        <v>214</v>
      </c>
      <c r="C32" s="44" t="s">
        <v>165</v>
      </c>
      <c r="D32" s="44" t="s">
        <v>166</v>
      </c>
      <c r="E32" s="44" t="s">
        <v>167</v>
      </c>
      <c r="F32" s="46" t="s">
        <v>168</v>
      </c>
    </row>
    <row r="33" spans="2:6" ht="38.25" customHeight="1" x14ac:dyDescent="0.2">
      <c r="B33" s="45" t="s">
        <v>215</v>
      </c>
      <c r="C33" s="44" t="s">
        <v>169</v>
      </c>
      <c r="D33" s="44" t="s">
        <v>166</v>
      </c>
      <c r="E33" s="44" t="s">
        <v>170</v>
      </c>
      <c r="F33" s="46" t="s">
        <v>168</v>
      </c>
    </row>
    <row r="34" spans="2:6" ht="38.25" customHeight="1" x14ac:dyDescent="0.2">
      <c r="B34" s="45" t="s">
        <v>216</v>
      </c>
      <c r="C34" s="44" t="s">
        <v>171</v>
      </c>
      <c r="D34" s="44" t="s">
        <v>166</v>
      </c>
      <c r="E34" s="44" t="s">
        <v>172</v>
      </c>
      <c r="F34" s="46" t="s">
        <v>173</v>
      </c>
    </row>
    <row r="35" spans="2:6" ht="38.25" customHeight="1" x14ac:dyDescent="0.2">
      <c r="B35" s="45" t="s">
        <v>217</v>
      </c>
      <c r="C35" s="44" t="s">
        <v>174</v>
      </c>
      <c r="D35" s="44" t="s">
        <v>175</v>
      </c>
      <c r="E35" s="47" t="s">
        <v>176</v>
      </c>
      <c r="F35" s="48" t="s">
        <v>177</v>
      </c>
    </row>
    <row r="36" spans="2:6" ht="38.25" customHeight="1" x14ac:dyDescent="0.2">
      <c r="B36" s="45" t="s">
        <v>218</v>
      </c>
      <c r="C36" s="44" t="s">
        <v>178</v>
      </c>
      <c r="D36" s="44" t="s">
        <v>175</v>
      </c>
      <c r="E36" s="47" t="s">
        <v>179</v>
      </c>
      <c r="F36" s="48" t="s">
        <v>177</v>
      </c>
    </row>
    <row r="37" spans="2:6" ht="38.25" customHeight="1" x14ac:dyDescent="0.2">
      <c r="B37" s="45" t="s">
        <v>219</v>
      </c>
      <c r="C37" s="44" t="s">
        <v>180</v>
      </c>
      <c r="D37" s="44" t="s">
        <v>175</v>
      </c>
      <c r="E37" s="47" t="s">
        <v>181</v>
      </c>
      <c r="F37" s="48" t="s">
        <v>182</v>
      </c>
    </row>
    <row r="38" spans="2:6" ht="38.25" customHeight="1" x14ac:dyDescent="0.2">
      <c r="B38" s="45" t="s">
        <v>220</v>
      </c>
      <c r="C38" s="44" t="s">
        <v>183</v>
      </c>
      <c r="D38" s="44" t="s">
        <v>175</v>
      </c>
      <c r="E38" s="47" t="s">
        <v>184</v>
      </c>
      <c r="F38" s="48" t="s">
        <v>182</v>
      </c>
    </row>
    <row r="39" spans="2:6" ht="38.25" customHeight="1" x14ac:dyDescent="0.2">
      <c r="B39" s="45" t="s">
        <v>221</v>
      </c>
      <c r="C39" s="44" t="s">
        <v>185</v>
      </c>
      <c r="D39" s="44" t="s">
        <v>175</v>
      </c>
      <c r="E39" s="47" t="s">
        <v>186</v>
      </c>
      <c r="F39" s="48" t="s">
        <v>187</v>
      </c>
    </row>
    <row r="40" spans="2:6" ht="38.25" customHeight="1" x14ac:dyDescent="0.2">
      <c r="B40" s="45" t="s">
        <v>222</v>
      </c>
      <c r="C40" s="44" t="s">
        <v>188</v>
      </c>
      <c r="D40" s="44" t="s">
        <v>175</v>
      </c>
      <c r="E40" s="47" t="s">
        <v>189</v>
      </c>
      <c r="F40" s="48" t="s">
        <v>190</v>
      </c>
    </row>
    <row r="41" spans="2:6" ht="38.25" customHeight="1" x14ac:dyDescent="0.2">
      <c r="B41" s="49" t="s">
        <v>191</v>
      </c>
      <c r="C41" s="50" t="s">
        <v>192</v>
      </c>
      <c r="D41" s="50" t="s">
        <v>193</v>
      </c>
      <c r="E41" s="51" t="s">
        <v>194</v>
      </c>
      <c r="F41" s="52" t="s">
        <v>195</v>
      </c>
    </row>
    <row r="42" spans="2:6" ht="38.25" customHeight="1" x14ac:dyDescent="0.2">
      <c r="B42" s="49" t="s">
        <v>196</v>
      </c>
      <c r="C42" s="53" t="s">
        <v>197</v>
      </c>
      <c r="D42" s="50" t="s">
        <v>198</v>
      </c>
      <c r="E42" s="50" t="s">
        <v>199</v>
      </c>
      <c r="F42" s="54" t="s">
        <v>200</v>
      </c>
    </row>
    <row r="43" spans="2:6" ht="38.25" customHeight="1" x14ac:dyDescent="0.2">
      <c r="B43" s="49" t="s">
        <v>201</v>
      </c>
      <c r="C43" s="50" t="s">
        <v>202</v>
      </c>
      <c r="D43" s="50" t="s">
        <v>198</v>
      </c>
      <c r="E43" s="50" t="s">
        <v>199</v>
      </c>
      <c r="F43" s="54" t="s">
        <v>200</v>
      </c>
    </row>
    <row r="44" spans="2:6" ht="38.25" customHeight="1" x14ac:dyDescent="0.2">
      <c r="B44" s="49" t="s">
        <v>203</v>
      </c>
      <c r="C44" s="50" t="s">
        <v>204</v>
      </c>
      <c r="D44" s="50" t="s">
        <v>198</v>
      </c>
      <c r="E44" s="50" t="s">
        <v>199</v>
      </c>
      <c r="F44" s="54" t="s">
        <v>200</v>
      </c>
    </row>
    <row r="45" spans="2:6" ht="38.25" customHeight="1" thickBot="1" x14ac:dyDescent="0.25">
      <c r="B45" s="55" t="s">
        <v>205</v>
      </c>
      <c r="C45" s="56" t="s">
        <v>206</v>
      </c>
      <c r="D45" s="56" t="s">
        <v>207</v>
      </c>
      <c r="E45" s="56" t="s">
        <v>208</v>
      </c>
      <c r="F45" s="57" t="s">
        <v>209</v>
      </c>
    </row>
  </sheetData>
  <hyperlinks>
    <hyperlink ref="A1" location="Contents!A1" display="Contents!A1" xr:uid="{3AABC67E-078C-422D-B73D-E79E1678C6EC}"/>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0803-7285-4151-8A83-EBA676F63E84}">
  <sheetPr codeName="Sheet2">
    <tabColor theme="6"/>
  </sheetPr>
  <dimension ref="A1"/>
  <sheetViews>
    <sheetView showGridLines="0" workbookViewId="0"/>
  </sheetViews>
  <sheetFormatPr defaultRowHeight="15" x14ac:dyDescent="0.2"/>
  <sheetData>
    <row r="1" spans="1:1" ht="39.75" customHeight="1" x14ac:dyDescent="0.2">
      <c r="A1" s="7" t="s">
        <v>11</v>
      </c>
    </row>
  </sheetData>
  <hyperlinks>
    <hyperlink ref="A1" location="Contents!A1" display="Contents!A1" xr:uid="{68045F88-8D48-408F-998C-DB75513EBD6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48CA-4483-499E-97AB-ADA801A1F8A1}">
  <sheetPr codeName="Sheet3"/>
  <dimension ref="A1:F65"/>
  <sheetViews>
    <sheetView showGridLines="0" workbookViewId="0"/>
  </sheetViews>
  <sheetFormatPr defaultColWidth="8.88671875" defaultRowHeight="12.75" x14ac:dyDescent="0.2"/>
  <cols>
    <col min="1" max="3" width="8.88671875" style="5"/>
    <col min="4" max="4" width="10.6640625" style="5" customWidth="1"/>
    <col min="5" max="5" width="8.88671875" style="5"/>
    <col min="6" max="6" width="9.5546875" style="5" customWidth="1"/>
    <col min="7" max="16384" width="8.88671875" style="5"/>
  </cols>
  <sheetData>
    <row r="1" spans="1:2" ht="39.950000000000003" customHeight="1" x14ac:dyDescent="0.2">
      <c r="A1" s="7" t="s">
        <v>11</v>
      </c>
    </row>
    <row r="2" spans="1:2" ht="17.25" x14ac:dyDescent="0.3">
      <c r="B2" s="6" t="s">
        <v>0</v>
      </c>
    </row>
    <row r="24" spans="2:6" ht="13.5" thickBot="1" x14ac:dyDescent="0.25"/>
    <row r="25" spans="2:6" ht="26.25" thickBot="1" x14ac:dyDescent="0.25">
      <c r="B25" s="13" t="s">
        <v>12</v>
      </c>
      <c r="C25" s="14" t="s">
        <v>13</v>
      </c>
      <c r="D25" s="14" t="s">
        <v>14</v>
      </c>
      <c r="E25" s="14" t="s">
        <v>15</v>
      </c>
      <c r="F25" s="15" t="s">
        <v>16</v>
      </c>
    </row>
    <row r="26" spans="2:6" x14ac:dyDescent="0.2">
      <c r="B26" s="16">
        <v>1980</v>
      </c>
      <c r="C26" s="8">
        <v>26</v>
      </c>
      <c r="D26" s="8">
        <v>42</v>
      </c>
      <c r="E26" s="8">
        <v>40</v>
      </c>
      <c r="F26" s="9">
        <v>21</v>
      </c>
    </row>
    <row r="27" spans="2:6" x14ac:dyDescent="0.2">
      <c r="B27" s="16">
        <v>1981</v>
      </c>
      <c r="C27" s="8">
        <v>18</v>
      </c>
      <c r="D27" s="8">
        <v>50</v>
      </c>
      <c r="E27" s="8">
        <v>43</v>
      </c>
      <c r="F27" s="9">
        <v>19</v>
      </c>
    </row>
    <row r="28" spans="2:6" x14ac:dyDescent="0.2">
      <c r="B28" s="16">
        <v>1982</v>
      </c>
      <c r="C28" s="8">
        <v>21</v>
      </c>
      <c r="D28" s="8">
        <v>52</v>
      </c>
      <c r="E28" s="8">
        <v>50</v>
      </c>
      <c r="F28" s="9">
        <v>19</v>
      </c>
    </row>
    <row r="29" spans="2:6" x14ac:dyDescent="0.2">
      <c r="B29" s="16">
        <v>1983</v>
      </c>
      <c r="C29" s="8">
        <v>32</v>
      </c>
      <c r="D29" s="8">
        <v>59</v>
      </c>
      <c r="E29" s="8">
        <v>53</v>
      </c>
      <c r="F29" s="9">
        <v>46</v>
      </c>
    </row>
    <row r="30" spans="2:6" x14ac:dyDescent="0.2">
      <c r="B30" s="16">
        <v>1984</v>
      </c>
      <c r="C30" s="8">
        <v>20</v>
      </c>
      <c r="D30" s="8">
        <v>57</v>
      </c>
      <c r="E30" s="8">
        <v>47</v>
      </c>
      <c r="F30" s="9">
        <v>16</v>
      </c>
    </row>
    <row r="31" spans="2:6" x14ac:dyDescent="0.2">
      <c r="B31" s="16">
        <v>1985</v>
      </c>
      <c r="C31" s="8">
        <v>24</v>
      </c>
      <c r="D31" s="8">
        <v>51</v>
      </c>
      <c r="E31" s="8">
        <v>60</v>
      </c>
      <c r="F31" s="9">
        <v>24</v>
      </c>
    </row>
    <row r="32" spans="2:6" x14ac:dyDescent="0.2">
      <c r="B32" s="16">
        <v>1986</v>
      </c>
      <c r="C32" s="8">
        <v>23</v>
      </c>
      <c r="D32" s="8">
        <v>56</v>
      </c>
      <c r="E32" s="8">
        <v>50</v>
      </c>
      <c r="F32" s="9">
        <v>12</v>
      </c>
    </row>
    <row r="33" spans="2:6" x14ac:dyDescent="0.2">
      <c r="B33" s="16">
        <v>1987</v>
      </c>
      <c r="C33" s="8">
        <v>21</v>
      </c>
      <c r="D33" s="8">
        <v>58</v>
      </c>
      <c r="E33" s="8">
        <v>70</v>
      </c>
      <c r="F33" s="9">
        <v>29</v>
      </c>
    </row>
    <row r="34" spans="2:6" x14ac:dyDescent="0.2">
      <c r="B34" s="16">
        <v>1988</v>
      </c>
      <c r="C34" s="8">
        <v>23</v>
      </c>
      <c r="D34" s="8">
        <v>60</v>
      </c>
      <c r="E34" s="8">
        <v>79</v>
      </c>
      <c r="F34" s="9">
        <v>23</v>
      </c>
    </row>
    <row r="35" spans="2:6" x14ac:dyDescent="0.2">
      <c r="B35" s="16">
        <v>1989</v>
      </c>
      <c r="C35" s="8">
        <v>20</v>
      </c>
      <c r="D35" s="8">
        <v>73</v>
      </c>
      <c r="E35" s="8">
        <v>49</v>
      </c>
      <c r="F35" s="9">
        <v>15</v>
      </c>
    </row>
    <row r="36" spans="2:6" x14ac:dyDescent="0.2">
      <c r="B36" s="16">
        <v>1990</v>
      </c>
      <c r="C36" s="8">
        <v>45</v>
      </c>
      <c r="D36" s="8">
        <v>137</v>
      </c>
      <c r="E36" s="8">
        <v>63</v>
      </c>
      <c r="F36" s="9">
        <v>29</v>
      </c>
    </row>
    <row r="37" spans="2:6" x14ac:dyDescent="0.2">
      <c r="B37" s="16">
        <v>1991</v>
      </c>
      <c r="C37" s="8">
        <v>39</v>
      </c>
      <c r="D37" s="8">
        <v>66</v>
      </c>
      <c r="E37" s="8">
        <v>80</v>
      </c>
      <c r="F37" s="9">
        <v>34</v>
      </c>
    </row>
    <row r="38" spans="2:6" x14ac:dyDescent="0.2">
      <c r="B38" s="16">
        <v>1992</v>
      </c>
      <c r="C38" s="8">
        <v>30</v>
      </c>
      <c r="D38" s="8">
        <v>76</v>
      </c>
      <c r="E38" s="8">
        <v>64</v>
      </c>
      <c r="F38" s="9">
        <v>27</v>
      </c>
    </row>
    <row r="39" spans="2:6" x14ac:dyDescent="0.2">
      <c r="B39" s="16">
        <v>1993</v>
      </c>
      <c r="C39" s="8">
        <v>26</v>
      </c>
      <c r="D39" s="8">
        <v>108</v>
      </c>
      <c r="E39" s="8">
        <v>89</v>
      </c>
      <c r="F39" s="9">
        <v>15</v>
      </c>
    </row>
    <row r="40" spans="2:6" x14ac:dyDescent="0.2">
      <c r="B40" s="16">
        <v>1994</v>
      </c>
      <c r="C40" s="8">
        <v>31</v>
      </c>
      <c r="D40" s="8">
        <v>81</v>
      </c>
      <c r="E40" s="8">
        <v>88</v>
      </c>
      <c r="F40" s="9">
        <v>35</v>
      </c>
    </row>
    <row r="41" spans="2:6" x14ac:dyDescent="0.2">
      <c r="B41" s="16">
        <v>1995</v>
      </c>
      <c r="C41" s="8">
        <v>31</v>
      </c>
      <c r="D41" s="8">
        <v>81</v>
      </c>
      <c r="E41" s="8">
        <v>94</v>
      </c>
      <c r="F41" s="9">
        <v>26</v>
      </c>
    </row>
    <row r="42" spans="2:6" x14ac:dyDescent="0.2">
      <c r="B42" s="16">
        <v>1996</v>
      </c>
      <c r="C42" s="8">
        <v>18</v>
      </c>
      <c r="D42" s="8">
        <v>77</v>
      </c>
      <c r="E42" s="8">
        <v>92</v>
      </c>
      <c r="F42" s="9">
        <v>16</v>
      </c>
    </row>
    <row r="43" spans="2:6" x14ac:dyDescent="0.2">
      <c r="B43" s="16">
        <v>1997</v>
      </c>
      <c r="C43" s="8">
        <v>27</v>
      </c>
      <c r="D43" s="8">
        <v>79</v>
      </c>
      <c r="E43" s="8">
        <v>95</v>
      </c>
      <c r="F43" s="9">
        <v>47</v>
      </c>
    </row>
    <row r="44" spans="2:6" x14ac:dyDescent="0.2">
      <c r="B44" s="16">
        <v>1998</v>
      </c>
      <c r="C44" s="8">
        <v>34</v>
      </c>
      <c r="D44" s="8">
        <v>88</v>
      </c>
      <c r="E44" s="8">
        <v>94</v>
      </c>
      <c r="F44" s="9">
        <v>50</v>
      </c>
    </row>
    <row r="45" spans="2:6" x14ac:dyDescent="0.2">
      <c r="B45" s="16">
        <v>1999</v>
      </c>
      <c r="C45" s="8">
        <v>38</v>
      </c>
      <c r="D45" s="8">
        <v>106</v>
      </c>
      <c r="E45" s="8">
        <v>122</v>
      </c>
      <c r="F45" s="9">
        <v>53</v>
      </c>
    </row>
    <row r="46" spans="2:6" x14ac:dyDescent="0.2">
      <c r="B46" s="16">
        <v>2000</v>
      </c>
      <c r="C46" s="8">
        <v>35</v>
      </c>
      <c r="D46" s="8">
        <v>102</v>
      </c>
      <c r="E46" s="8">
        <v>158</v>
      </c>
      <c r="F46" s="9">
        <v>88</v>
      </c>
    </row>
    <row r="47" spans="2:6" x14ac:dyDescent="0.2">
      <c r="B47" s="16">
        <v>2001</v>
      </c>
      <c r="C47" s="8">
        <v>31</v>
      </c>
      <c r="D47" s="8">
        <v>105</v>
      </c>
      <c r="E47" s="8">
        <v>157</v>
      </c>
      <c r="F47" s="9">
        <v>59</v>
      </c>
    </row>
    <row r="48" spans="2:6" x14ac:dyDescent="0.2">
      <c r="B48" s="16">
        <v>2002</v>
      </c>
      <c r="C48" s="8">
        <v>44</v>
      </c>
      <c r="D48" s="8">
        <v>122</v>
      </c>
      <c r="E48" s="8">
        <v>173</v>
      </c>
      <c r="F48" s="9">
        <v>62</v>
      </c>
    </row>
    <row r="49" spans="2:6" x14ac:dyDescent="0.2">
      <c r="B49" s="16">
        <v>2003</v>
      </c>
      <c r="C49" s="8">
        <v>42</v>
      </c>
      <c r="D49" s="8">
        <v>86</v>
      </c>
      <c r="E49" s="8">
        <v>158</v>
      </c>
      <c r="F49" s="9">
        <v>53</v>
      </c>
    </row>
    <row r="50" spans="2:6" x14ac:dyDescent="0.2">
      <c r="B50" s="16">
        <v>2004</v>
      </c>
      <c r="C50" s="8">
        <v>47</v>
      </c>
      <c r="D50" s="8">
        <v>124</v>
      </c>
      <c r="E50" s="8">
        <v>129</v>
      </c>
      <c r="F50" s="9">
        <v>35</v>
      </c>
    </row>
    <row r="51" spans="2:6" x14ac:dyDescent="0.2">
      <c r="B51" s="16">
        <v>2005</v>
      </c>
      <c r="C51" s="8">
        <v>33</v>
      </c>
      <c r="D51" s="8">
        <v>130</v>
      </c>
      <c r="E51" s="8">
        <v>193</v>
      </c>
      <c r="F51" s="9">
        <v>63</v>
      </c>
    </row>
    <row r="52" spans="2:6" x14ac:dyDescent="0.2">
      <c r="B52" s="16">
        <v>2006</v>
      </c>
      <c r="C52" s="8">
        <v>36</v>
      </c>
      <c r="D52" s="8">
        <v>76</v>
      </c>
      <c r="E52" s="8">
        <v>227</v>
      </c>
      <c r="F52" s="9">
        <v>42</v>
      </c>
    </row>
    <row r="53" spans="2:6" x14ac:dyDescent="0.2">
      <c r="B53" s="16">
        <v>2007</v>
      </c>
      <c r="C53" s="8">
        <v>27</v>
      </c>
      <c r="D53" s="8">
        <v>105</v>
      </c>
      <c r="E53" s="8">
        <v>218</v>
      </c>
      <c r="F53" s="9">
        <v>54</v>
      </c>
    </row>
    <row r="54" spans="2:6" x14ac:dyDescent="0.2">
      <c r="B54" s="16">
        <v>2008</v>
      </c>
      <c r="C54" s="8">
        <v>30</v>
      </c>
      <c r="D54" s="8">
        <v>111</v>
      </c>
      <c r="E54" s="8">
        <v>168</v>
      </c>
      <c r="F54" s="9">
        <v>31</v>
      </c>
    </row>
    <row r="55" spans="2:6" x14ac:dyDescent="0.2">
      <c r="B55" s="16">
        <v>2009</v>
      </c>
      <c r="C55" s="8">
        <v>24</v>
      </c>
      <c r="D55" s="8">
        <v>87</v>
      </c>
      <c r="E55" s="8">
        <v>152</v>
      </c>
      <c r="F55" s="9">
        <v>52</v>
      </c>
    </row>
    <row r="56" spans="2:6" x14ac:dyDescent="0.2">
      <c r="B56" s="16">
        <v>2010</v>
      </c>
      <c r="C56" s="8">
        <v>30</v>
      </c>
      <c r="D56" s="8">
        <v>94</v>
      </c>
      <c r="E56" s="8">
        <v>184</v>
      </c>
      <c r="F56" s="9">
        <v>53</v>
      </c>
    </row>
    <row r="57" spans="2:6" x14ac:dyDescent="0.2">
      <c r="B57" s="16">
        <v>2011</v>
      </c>
      <c r="C57" s="8">
        <v>36</v>
      </c>
      <c r="D57" s="8">
        <v>84</v>
      </c>
      <c r="E57" s="8">
        <v>156</v>
      </c>
      <c r="F57" s="9">
        <v>41</v>
      </c>
    </row>
    <row r="58" spans="2:6" x14ac:dyDescent="0.2">
      <c r="B58" s="16">
        <v>2012</v>
      </c>
      <c r="C58" s="8">
        <v>28</v>
      </c>
      <c r="D58" s="8">
        <v>90</v>
      </c>
      <c r="E58" s="8">
        <v>137</v>
      </c>
      <c r="F58" s="9">
        <v>78</v>
      </c>
    </row>
    <row r="59" spans="2:6" x14ac:dyDescent="0.2">
      <c r="B59" s="16">
        <v>2013</v>
      </c>
      <c r="C59" s="8">
        <v>33</v>
      </c>
      <c r="D59" s="8">
        <v>105</v>
      </c>
      <c r="E59" s="8">
        <v>150</v>
      </c>
      <c r="F59" s="9">
        <v>33</v>
      </c>
    </row>
    <row r="60" spans="2:6" x14ac:dyDescent="0.2">
      <c r="B60" s="16">
        <v>2014</v>
      </c>
      <c r="C60" s="8">
        <v>32</v>
      </c>
      <c r="D60" s="8">
        <v>99</v>
      </c>
      <c r="E60" s="8">
        <v>135</v>
      </c>
      <c r="F60" s="9">
        <v>39</v>
      </c>
    </row>
    <row r="61" spans="2:6" x14ac:dyDescent="0.2">
      <c r="B61" s="16">
        <v>2015</v>
      </c>
      <c r="C61" s="8">
        <v>29</v>
      </c>
      <c r="D61" s="8">
        <v>118</v>
      </c>
      <c r="E61" s="8">
        <v>161</v>
      </c>
      <c r="F61" s="9">
        <v>52</v>
      </c>
    </row>
    <row r="62" spans="2:6" x14ac:dyDescent="0.2">
      <c r="B62" s="16">
        <v>2016</v>
      </c>
      <c r="C62" s="8">
        <v>30</v>
      </c>
      <c r="D62" s="8">
        <v>84</v>
      </c>
      <c r="E62" s="8">
        <v>161</v>
      </c>
      <c r="F62" s="9">
        <v>37</v>
      </c>
    </row>
    <row r="63" spans="2:6" x14ac:dyDescent="0.2">
      <c r="B63" s="16">
        <v>2017</v>
      </c>
      <c r="C63" s="8">
        <v>21</v>
      </c>
      <c r="D63" s="8">
        <v>85</v>
      </c>
      <c r="E63" s="8">
        <v>114</v>
      </c>
      <c r="F63" s="9">
        <v>31</v>
      </c>
    </row>
    <row r="64" spans="2:6" x14ac:dyDescent="0.2">
      <c r="B64" s="16">
        <v>2018</v>
      </c>
      <c r="C64" s="8">
        <v>27</v>
      </c>
      <c r="D64" s="8">
        <v>84</v>
      </c>
      <c r="E64" s="8">
        <v>110</v>
      </c>
      <c r="F64" s="9">
        <v>48</v>
      </c>
    </row>
    <row r="65" spans="2:6" ht="13.5" thickBot="1" x14ac:dyDescent="0.25">
      <c r="B65" s="17">
        <v>2019</v>
      </c>
      <c r="C65" s="11">
        <v>36</v>
      </c>
      <c r="D65" s="11">
        <v>85</v>
      </c>
      <c r="E65" s="11">
        <v>170</v>
      </c>
      <c r="F65" s="12">
        <v>48</v>
      </c>
    </row>
  </sheetData>
  <hyperlinks>
    <hyperlink ref="A1" location="Contents!A1" display="Contents!A1" xr:uid="{1AF2C8B5-5AF0-4EED-9D8B-9C0EE098F89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9609-FF42-4F0F-A2B0-33A4D51DB130}">
  <sheetPr codeName="Sheet4"/>
  <dimension ref="A1:D61"/>
  <sheetViews>
    <sheetView showGridLines="0" workbookViewId="0"/>
  </sheetViews>
  <sheetFormatPr defaultColWidth="8.88671875" defaultRowHeight="12.75" x14ac:dyDescent="0.2"/>
  <cols>
    <col min="1" max="1" width="8.88671875" style="5"/>
    <col min="2" max="2" width="8.88671875" style="18"/>
    <col min="3" max="3" width="9.33203125" style="8" bestFit="1" customWidth="1"/>
    <col min="4" max="16384" width="8.88671875" style="8"/>
  </cols>
  <sheetData>
    <row r="1" spans="1:2" s="5" customFormat="1" ht="39.950000000000003" customHeight="1" x14ac:dyDescent="0.2">
      <c r="A1" s="7" t="s">
        <v>11</v>
      </c>
    </row>
    <row r="2" spans="1:2" s="5" customFormat="1" ht="17.25" x14ac:dyDescent="0.3">
      <c r="B2" s="6" t="s">
        <v>1</v>
      </c>
    </row>
    <row r="3" spans="1:2" s="5" customFormat="1" x14ac:dyDescent="0.2"/>
    <row r="4" spans="1:2" s="5" customFormat="1" x14ac:dyDescent="0.2"/>
    <row r="5" spans="1:2" s="5" customFormat="1" x14ac:dyDescent="0.2"/>
    <row r="6" spans="1:2" s="5" customFormat="1" x14ac:dyDescent="0.2"/>
    <row r="7" spans="1:2" s="5" customFormat="1" x14ac:dyDescent="0.2"/>
    <row r="8" spans="1:2" s="5" customFormat="1" x14ac:dyDescent="0.2"/>
    <row r="9" spans="1:2" s="5" customFormat="1" x14ac:dyDescent="0.2"/>
    <row r="10" spans="1:2" s="5" customFormat="1" x14ac:dyDescent="0.2"/>
    <row r="11" spans="1:2" s="5" customFormat="1" x14ac:dyDescent="0.2"/>
    <row r="12" spans="1:2" s="5" customFormat="1" x14ac:dyDescent="0.2"/>
    <row r="13" spans="1:2" s="5" customFormat="1" x14ac:dyDescent="0.2"/>
    <row r="14" spans="1:2" s="5" customFormat="1" x14ac:dyDescent="0.2"/>
    <row r="15" spans="1:2" s="5" customFormat="1" x14ac:dyDescent="0.2"/>
    <row r="16" spans="1:2" s="5" customFormat="1" x14ac:dyDescent="0.2"/>
    <row r="17" spans="1:4" s="5" customFormat="1" x14ac:dyDescent="0.2"/>
    <row r="18" spans="1:4" s="5" customFormat="1" x14ac:dyDescent="0.2"/>
    <row r="19" spans="1:4" s="5" customFormat="1" x14ac:dyDescent="0.2"/>
    <row r="20" spans="1:4" s="5" customFormat="1" x14ac:dyDescent="0.2"/>
    <row r="21" spans="1:4" s="5" customFormat="1" x14ac:dyDescent="0.2"/>
    <row r="22" spans="1:4" s="5" customFormat="1" x14ac:dyDescent="0.2"/>
    <row r="23" spans="1:4" s="5" customFormat="1" x14ac:dyDescent="0.2"/>
    <row r="24" spans="1:4" s="5" customFormat="1" ht="13.5" thickBot="1" x14ac:dyDescent="0.25"/>
    <row r="25" spans="1:4" s="19" customFormat="1" ht="26.25" thickBot="1" x14ac:dyDescent="0.25">
      <c r="A25" s="5"/>
      <c r="B25" s="26" t="s">
        <v>144</v>
      </c>
      <c r="C25" s="14" t="s">
        <v>17</v>
      </c>
      <c r="D25" s="20"/>
    </row>
    <row r="26" spans="1:4" x14ac:dyDescent="0.2">
      <c r="B26" s="16" t="s">
        <v>18</v>
      </c>
      <c r="C26" s="21">
        <v>-10.964</v>
      </c>
      <c r="D26" s="10"/>
    </row>
    <row r="27" spans="1:4" ht="25.5" x14ac:dyDescent="0.2">
      <c r="B27" s="16" t="s">
        <v>19</v>
      </c>
      <c r="C27" s="21">
        <v>-9.8466705116798003</v>
      </c>
      <c r="D27" s="10"/>
    </row>
    <row r="28" spans="1:4" x14ac:dyDescent="0.2">
      <c r="B28" s="16" t="s">
        <v>20</v>
      </c>
      <c r="C28" s="21">
        <v>-8.8710000000000004</v>
      </c>
      <c r="D28" s="10"/>
    </row>
    <row r="29" spans="1:4" x14ac:dyDescent="0.2">
      <c r="B29" s="16" t="s">
        <v>21</v>
      </c>
      <c r="C29" s="21">
        <v>-8.2479999999999993</v>
      </c>
      <c r="D29" s="10"/>
    </row>
    <row r="30" spans="1:4" x14ac:dyDescent="0.2">
      <c r="B30" s="16" t="s">
        <v>22</v>
      </c>
      <c r="C30" s="21">
        <v>-8.2319999999999993</v>
      </c>
      <c r="D30" s="10"/>
    </row>
    <row r="31" spans="1:4" x14ac:dyDescent="0.2">
      <c r="B31" s="16" t="s">
        <v>23</v>
      </c>
      <c r="C31" s="21">
        <v>-7.5869999999999997</v>
      </c>
      <c r="D31" s="10"/>
    </row>
    <row r="32" spans="1:4" x14ac:dyDescent="0.2">
      <c r="B32" s="16" t="s">
        <v>24</v>
      </c>
      <c r="C32" s="21">
        <v>-7.0010000000000003</v>
      </c>
      <c r="D32" s="10"/>
    </row>
    <row r="33" spans="2:4" x14ac:dyDescent="0.2">
      <c r="B33" s="16" t="s">
        <v>25</v>
      </c>
      <c r="C33" s="21">
        <v>-6.649</v>
      </c>
      <c r="D33" s="10"/>
    </row>
    <row r="34" spans="2:4" x14ac:dyDescent="0.2">
      <c r="B34" s="16" t="s">
        <v>26</v>
      </c>
      <c r="C34" s="21">
        <v>-6.59</v>
      </c>
      <c r="D34" s="10"/>
    </row>
    <row r="35" spans="2:4" x14ac:dyDescent="0.2">
      <c r="B35" s="16" t="s">
        <v>27</v>
      </c>
      <c r="C35" s="21">
        <v>-6.4240000000000004</v>
      </c>
      <c r="D35" s="10"/>
    </row>
    <row r="36" spans="2:4" x14ac:dyDescent="0.2">
      <c r="B36" s="16" t="s">
        <v>28</v>
      </c>
      <c r="C36" s="21">
        <v>-6.1420000000000003</v>
      </c>
      <c r="D36" s="10"/>
    </row>
    <row r="37" spans="2:4" ht="25.5" x14ac:dyDescent="0.2">
      <c r="B37" s="16" t="s">
        <v>29</v>
      </c>
      <c r="C37" s="21">
        <v>-5.556</v>
      </c>
      <c r="D37" s="10"/>
    </row>
    <row r="38" spans="2:4" x14ac:dyDescent="0.2">
      <c r="B38" s="16" t="s">
        <v>30</v>
      </c>
      <c r="C38" s="21">
        <v>-5.532</v>
      </c>
      <c r="D38" s="10"/>
    </row>
    <row r="39" spans="2:4" x14ac:dyDescent="0.2">
      <c r="B39" s="16" t="s">
        <v>31</v>
      </c>
      <c r="C39" s="21">
        <v>-5.4029999999999996</v>
      </c>
      <c r="D39" s="10"/>
    </row>
    <row r="40" spans="2:4" x14ac:dyDescent="0.2">
      <c r="B40" s="16" t="s">
        <v>32</v>
      </c>
      <c r="C40" s="21">
        <v>-5.391</v>
      </c>
      <c r="D40" s="10"/>
    </row>
    <row r="41" spans="2:4" ht="25.5" x14ac:dyDescent="0.2">
      <c r="B41" s="16" t="s">
        <v>33</v>
      </c>
      <c r="C41" s="21">
        <v>-5.2</v>
      </c>
      <c r="D41" s="10"/>
    </row>
    <row r="42" spans="2:4" x14ac:dyDescent="0.2">
      <c r="B42" s="16" t="s">
        <v>34</v>
      </c>
      <c r="C42" s="21">
        <v>-5.1059999999999999</v>
      </c>
      <c r="D42" s="10"/>
    </row>
    <row r="43" spans="2:4" x14ac:dyDescent="0.2">
      <c r="B43" s="16" t="s">
        <v>35</v>
      </c>
      <c r="C43" s="21">
        <v>-4.9029999999999996</v>
      </c>
      <c r="D43" s="10"/>
    </row>
    <row r="44" spans="2:4" x14ac:dyDescent="0.2">
      <c r="B44" s="16" t="s">
        <v>36</v>
      </c>
      <c r="C44" s="21">
        <v>-4.83</v>
      </c>
      <c r="D44" s="10"/>
    </row>
    <row r="45" spans="2:4" x14ac:dyDescent="0.2">
      <c r="B45" s="16" t="s">
        <v>37</v>
      </c>
      <c r="C45" s="21">
        <v>-3.7959999999999998</v>
      </c>
      <c r="D45" s="10"/>
    </row>
    <row r="46" spans="2:4" x14ac:dyDescent="0.2">
      <c r="B46" s="16" t="s">
        <v>38</v>
      </c>
      <c r="C46" s="21">
        <v>-3.6240000000000001</v>
      </c>
      <c r="D46" s="10"/>
    </row>
    <row r="47" spans="2:4" x14ac:dyDescent="0.2">
      <c r="B47" s="16" t="s">
        <v>39</v>
      </c>
      <c r="C47" s="21">
        <v>-3.5049999999999999</v>
      </c>
      <c r="D47" s="10"/>
    </row>
    <row r="48" spans="2:4" x14ac:dyDescent="0.2">
      <c r="B48" s="16" t="s">
        <v>40</v>
      </c>
      <c r="C48" s="21">
        <v>-3.2869999999999999</v>
      </c>
      <c r="D48" s="10"/>
    </row>
    <row r="49" spans="2:4" x14ac:dyDescent="0.2">
      <c r="B49" s="16" t="s">
        <v>41</v>
      </c>
      <c r="C49" s="21">
        <v>-2.9910000000000001</v>
      </c>
      <c r="D49" s="10"/>
    </row>
    <row r="50" spans="2:4" x14ac:dyDescent="0.2">
      <c r="B50" s="16" t="s">
        <v>42</v>
      </c>
      <c r="C50" s="21">
        <v>-2.9830000000000001</v>
      </c>
      <c r="D50" s="10"/>
    </row>
    <row r="51" spans="2:4" x14ac:dyDescent="0.2">
      <c r="B51" s="16" t="s">
        <v>43</v>
      </c>
      <c r="C51" s="21">
        <v>-2.9319999999999999</v>
      </c>
      <c r="D51" s="10"/>
    </row>
    <row r="52" spans="2:4" x14ac:dyDescent="0.2">
      <c r="B52" s="16" t="s">
        <v>44</v>
      </c>
      <c r="C52" s="21">
        <v>-2.8929999999999998</v>
      </c>
      <c r="D52" s="10"/>
    </row>
    <row r="53" spans="2:4" x14ac:dyDescent="0.2">
      <c r="B53" s="16" t="s">
        <v>45</v>
      </c>
      <c r="C53" s="21">
        <v>-2.8180000000000001</v>
      </c>
      <c r="D53" s="10"/>
    </row>
    <row r="54" spans="2:4" x14ac:dyDescent="0.2">
      <c r="B54" s="16" t="s">
        <v>46</v>
      </c>
      <c r="C54" s="21">
        <v>-2.4380000000000002</v>
      </c>
      <c r="D54" s="10"/>
    </row>
    <row r="55" spans="2:4" x14ac:dyDescent="0.2">
      <c r="B55" s="16" t="s">
        <v>47</v>
      </c>
      <c r="C55" s="21">
        <v>-2.3769999999999998</v>
      </c>
      <c r="D55" s="10"/>
    </row>
    <row r="56" spans="2:4" x14ac:dyDescent="0.2">
      <c r="B56" s="16" t="s">
        <v>48</v>
      </c>
      <c r="C56" s="21">
        <v>-1.3140000000000001</v>
      </c>
      <c r="D56" s="10"/>
    </row>
    <row r="57" spans="2:4" x14ac:dyDescent="0.2">
      <c r="B57" s="16" t="s">
        <v>49</v>
      </c>
      <c r="C57" s="21">
        <v>-0.95799999999999996</v>
      </c>
      <c r="D57" s="10"/>
    </row>
    <row r="58" spans="2:4" x14ac:dyDescent="0.2">
      <c r="B58" s="16" t="s">
        <v>50</v>
      </c>
      <c r="C58" s="21">
        <v>-0.82299999999999995</v>
      </c>
      <c r="D58" s="10"/>
    </row>
    <row r="59" spans="2:4" x14ac:dyDescent="0.2">
      <c r="B59" s="16" t="s">
        <v>51</v>
      </c>
      <c r="C59" s="21">
        <v>-0.76200000000000001</v>
      </c>
      <c r="D59" s="10"/>
    </row>
    <row r="60" spans="2:4" x14ac:dyDescent="0.2">
      <c r="B60" s="16" t="s">
        <v>52</v>
      </c>
      <c r="C60" s="21">
        <v>2.4750000000000001</v>
      </c>
      <c r="D60" s="10"/>
    </row>
    <row r="61" spans="2:4" ht="13.5" thickBot="1" x14ac:dyDescent="0.25">
      <c r="B61" s="17" t="s">
        <v>53</v>
      </c>
      <c r="C61" s="22">
        <v>3.109</v>
      </c>
      <c r="D61" s="10"/>
    </row>
  </sheetData>
  <hyperlinks>
    <hyperlink ref="A1" location="Contents!A1" display="Contents!A1" xr:uid="{660FFC09-15BC-47EB-9B5B-122B43775E72}"/>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43555-92B7-4A36-A335-471C8533026A}">
  <sheetPr codeName="Sheet5"/>
  <dimension ref="A1:H37"/>
  <sheetViews>
    <sheetView showGridLines="0" workbookViewId="0"/>
  </sheetViews>
  <sheetFormatPr defaultColWidth="8.88671875" defaultRowHeight="12.75" x14ac:dyDescent="0.2"/>
  <cols>
    <col min="1" max="16384" width="8.88671875" style="5"/>
  </cols>
  <sheetData>
    <row r="1" spans="1:2" ht="39.950000000000003" customHeight="1" x14ac:dyDescent="0.2">
      <c r="A1" s="7" t="s">
        <v>11</v>
      </c>
    </row>
    <row r="2" spans="1:2" ht="17.25" x14ac:dyDescent="0.3">
      <c r="B2" s="6" t="s">
        <v>2</v>
      </c>
    </row>
    <row r="26" spans="2:8" ht="13.5" thickBot="1" x14ac:dyDescent="0.25"/>
    <row r="27" spans="2:8" ht="13.5" thickBot="1" x14ac:dyDescent="0.25">
      <c r="B27" s="13" t="s">
        <v>54</v>
      </c>
      <c r="C27" s="14" t="s">
        <v>135</v>
      </c>
      <c r="D27" s="14" t="s">
        <v>136</v>
      </c>
      <c r="E27" s="14" t="s">
        <v>137</v>
      </c>
      <c r="F27" s="14" t="s">
        <v>138</v>
      </c>
      <c r="G27" s="14" t="s">
        <v>145</v>
      </c>
      <c r="H27" s="15" t="s">
        <v>139</v>
      </c>
    </row>
    <row r="28" spans="2:8" x14ac:dyDescent="0.2">
      <c r="B28" s="16" t="s">
        <v>18</v>
      </c>
      <c r="C28" s="31">
        <f>0.0124997439597254*100</f>
        <v>1.24997439597254</v>
      </c>
      <c r="D28" s="31">
        <f>0.013059832060339*100</f>
        <v>1.3059832060339001</v>
      </c>
      <c r="E28" s="31">
        <f>0.0261641155572347*100</f>
        <v>2.6164115557234702</v>
      </c>
      <c r="F28" s="31">
        <f>0.0150957078546329*100</f>
        <v>1.50957078546329</v>
      </c>
      <c r="G28" s="31">
        <v>0</v>
      </c>
      <c r="H28" s="32">
        <f>0.00872137185241156*100</f>
        <v>0.87213718524115602</v>
      </c>
    </row>
    <row r="29" spans="2:8" x14ac:dyDescent="0.2">
      <c r="B29" s="16" t="s">
        <v>22</v>
      </c>
      <c r="C29" s="31">
        <f>0.00822023887874263*100</f>
        <v>0.82202388787426306</v>
      </c>
      <c r="D29" s="31">
        <f>0.00214250906945951*100</f>
        <v>0.214250906945951</v>
      </c>
      <c r="E29" s="31">
        <f>0.0214688153694821</f>
        <v>2.14688153694821E-2</v>
      </c>
      <c r="F29" s="31">
        <v>2.7459095828991326E-2</v>
      </c>
      <c r="G29" s="31">
        <v>1.3642098564721806E-2</v>
      </c>
      <c r="H29" s="32">
        <v>2.6672051681026604E-3</v>
      </c>
    </row>
    <row r="30" spans="2:8" x14ac:dyDescent="0.2">
      <c r="B30" s="16" t="s">
        <v>20</v>
      </c>
      <c r="C30" s="31">
        <f>0.00602866218921945*100</f>
        <v>0.60286621892194492</v>
      </c>
      <c r="D30" s="31">
        <f>0.00602866218921945*100</f>
        <v>0.60286621892194492</v>
      </c>
      <c r="E30" s="31">
        <f>0.0422006353245361*100</f>
        <v>4.2200635324536098</v>
      </c>
      <c r="F30" s="31">
        <f>0.0271289798514875*100</f>
        <v>2.71289798514875</v>
      </c>
      <c r="G30" s="31">
        <f>0.00301433109460972*100</f>
        <v>0.30143310946097202</v>
      </c>
      <c r="H30" s="32">
        <f>0*100</f>
        <v>0</v>
      </c>
    </row>
    <row r="31" spans="2:8" x14ac:dyDescent="0.2">
      <c r="B31" s="16" t="s">
        <v>35</v>
      </c>
      <c r="C31" s="31">
        <f>0.0119522424725614*100</f>
        <v>1.1952242472561401</v>
      </c>
      <c r="D31" s="31">
        <f>0.0107570182253052*100</f>
        <v>1.0757018225305199</v>
      </c>
      <c r="E31" s="31">
        <f>0.0110558242871193*100</f>
        <v>1.10558242871193</v>
      </c>
      <c r="F31" s="31">
        <f>0.034960309232242*100</f>
        <v>3.4960309232241999</v>
      </c>
      <c r="G31" s="31">
        <f>0.0143426909670736*100</f>
        <v>1.4342690967073599</v>
      </c>
      <c r="H31" s="32">
        <f>0.026593739501449*100</f>
        <v>2.6593739501449001</v>
      </c>
    </row>
    <row r="32" spans="2:8" x14ac:dyDescent="0.2">
      <c r="B32" s="16" t="s">
        <v>31</v>
      </c>
      <c r="C32" s="31">
        <f>0.023930976488465*100</f>
        <v>2.3930976488465001</v>
      </c>
      <c r="D32" s="31">
        <v>6.1530309567115783E-2</v>
      </c>
      <c r="E32" s="31">
        <v>4.7771133331812404E-2</v>
      </c>
      <c r="F32" s="31">
        <v>1.3259668187157054E-2</v>
      </c>
      <c r="G32" s="31">
        <v>0</v>
      </c>
      <c r="H32" s="32">
        <v>0</v>
      </c>
    </row>
    <row r="33" spans="2:8" x14ac:dyDescent="0.2">
      <c r="B33" s="16" t="s">
        <v>36</v>
      </c>
      <c r="C33" s="31">
        <f>0.0178091608911358*100</f>
        <v>1.7809160891135802</v>
      </c>
      <c r="D33" s="31">
        <f>0.0358038338748875*100</f>
        <v>3.5803833874887503</v>
      </c>
      <c r="E33" s="31">
        <f>0.00760599579725589*100</f>
        <v>0.760599579725589</v>
      </c>
      <c r="F33" s="31">
        <f>0.0638161598599031*100</f>
        <v>6.3816159859903108</v>
      </c>
      <c r="G33" s="31">
        <f>0.0178091608911358*100</f>
        <v>1.7809160891135802</v>
      </c>
      <c r="H33" s="32">
        <f>0.0155830157797438*100</f>
        <v>1.5583015779743798</v>
      </c>
    </row>
    <row r="34" spans="2:8" ht="25.5" x14ac:dyDescent="0.2">
      <c r="B34" s="16" t="s">
        <v>19</v>
      </c>
      <c r="C34" s="31">
        <f>0.0534390992418931*100</f>
        <v>5.34390992418931</v>
      </c>
      <c r="D34" s="31">
        <f>0.0061005697364639*100</f>
        <v>0.61005697364639</v>
      </c>
      <c r="E34" s="31">
        <f>0.0369817483249207*100</f>
        <v>3.6981748324920702</v>
      </c>
      <c r="F34" s="31">
        <f>0.0304555574440523*100</f>
        <v>3.0455557444052301</v>
      </c>
      <c r="G34" s="31">
        <f>0.000520203620938782*100</f>
        <v>5.2020362093878197E-2</v>
      </c>
      <c r="H34" s="32">
        <f>0.0351846812707685*100</f>
        <v>3.5184681270768499</v>
      </c>
    </row>
    <row r="35" spans="2:8" x14ac:dyDescent="0.2">
      <c r="B35" s="16" t="s">
        <v>39</v>
      </c>
      <c r="C35" s="31">
        <f>0.0329627019861222*100</f>
        <v>3.2962701986122203</v>
      </c>
      <c r="D35" s="31">
        <f>0.0984514695871302*100</f>
        <v>9.8451469587130198</v>
      </c>
      <c r="E35" s="31">
        <f>0.0456671961400198*100</f>
        <v>4.5667196140019799</v>
      </c>
      <c r="F35" s="31">
        <f>0.0194981548052693*100</f>
        <v>1.9498154805269299</v>
      </c>
      <c r="G35" s="31">
        <f>0*100</f>
        <v>0</v>
      </c>
      <c r="H35" s="32">
        <f>0.0580750259760423*100</f>
        <v>5.8075025976042296</v>
      </c>
    </row>
    <row r="36" spans="2:8" x14ac:dyDescent="0.2">
      <c r="B36" s="16"/>
      <c r="C36" s="31"/>
      <c r="D36" s="31"/>
      <c r="E36" s="31"/>
      <c r="F36" s="31"/>
      <c r="G36" s="31"/>
      <c r="H36" s="32"/>
    </row>
    <row r="37" spans="2:8" ht="13.5" thickBot="1" x14ac:dyDescent="0.25">
      <c r="B37" s="17" t="s">
        <v>55</v>
      </c>
      <c r="C37" s="33">
        <f>0.0176492942295975*100</f>
        <v>1.7649294229597501</v>
      </c>
      <c r="D37" s="33">
        <f>0.0272617142083913*100</f>
        <v>2.7261714208391301</v>
      </c>
      <c r="E37" s="33">
        <f>0.0297289507790082*100</f>
        <v>2.9728950779008199</v>
      </c>
      <c r="F37" s="33">
        <f>0.0263633166385614*100</f>
        <v>2.63633166385614</v>
      </c>
      <c r="G37" s="33">
        <f>0.00513071533699516*100</f>
        <v>0.51307153369951597</v>
      </c>
      <c r="H37" s="34">
        <f>0.0146825039548518*100</f>
        <v>1.46825039548518</v>
      </c>
    </row>
  </sheetData>
  <hyperlinks>
    <hyperlink ref="A1" location="Contents!A1" display="Contents!A1" xr:uid="{B0323AC3-53E5-4217-A6D0-F4FC9C678412}"/>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3475C-2EAA-4F06-A3D7-4519F8B669D7}">
  <dimension ref="A1:E31"/>
  <sheetViews>
    <sheetView showGridLines="0" workbookViewId="0"/>
  </sheetViews>
  <sheetFormatPr defaultColWidth="8.88671875" defaultRowHeight="12.75" x14ac:dyDescent="0.2"/>
  <cols>
    <col min="1" max="1" width="8.88671875" style="5"/>
    <col min="2" max="2" width="15" style="5" customWidth="1"/>
    <col min="3" max="16384" width="8.88671875" style="5"/>
  </cols>
  <sheetData>
    <row r="1" spans="1:2" ht="39.950000000000003" customHeight="1" x14ac:dyDescent="0.2">
      <c r="A1" s="7" t="s">
        <v>11</v>
      </c>
    </row>
    <row r="2" spans="1:2" ht="17.25" x14ac:dyDescent="0.3">
      <c r="B2" s="6" t="s">
        <v>3</v>
      </c>
    </row>
    <row r="24" spans="2:5" ht="13.5" thickBot="1" x14ac:dyDescent="0.25"/>
    <row r="25" spans="2:5" ht="13.5" thickBot="1" x14ac:dyDescent="0.25">
      <c r="B25" s="27"/>
      <c r="C25" s="35" t="s">
        <v>140</v>
      </c>
      <c r="D25" s="35"/>
      <c r="E25" s="36"/>
    </row>
    <row r="26" spans="2:5" ht="13.5" thickBot="1" x14ac:dyDescent="0.25">
      <c r="B26" s="17"/>
      <c r="C26" s="28" t="s">
        <v>56</v>
      </c>
      <c r="D26" s="28" t="s">
        <v>57</v>
      </c>
      <c r="E26" s="29" t="s">
        <v>58</v>
      </c>
    </row>
    <row r="27" spans="2:5" ht="25.5" x14ac:dyDescent="0.2">
      <c r="B27" s="16" t="s">
        <v>141</v>
      </c>
      <c r="C27" s="30">
        <v>2.8971999999999998</v>
      </c>
      <c r="D27" s="30">
        <v>1.9596999999999998</v>
      </c>
      <c r="E27" s="24">
        <v>1.4909499999999998</v>
      </c>
    </row>
    <row r="28" spans="2:5" x14ac:dyDescent="0.2">
      <c r="B28" s="16" t="s">
        <v>142</v>
      </c>
      <c r="C28" s="30">
        <v>1.9</v>
      </c>
      <c r="D28" s="30">
        <v>1.9</v>
      </c>
      <c r="E28" s="24">
        <v>1.9</v>
      </c>
    </row>
    <row r="29" spans="2:5" ht="25.5" x14ac:dyDescent="0.2">
      <c r="B29" s="16" t="s">
        <v>143</v>
      </c>
      <c r="C29" s="30">
        <v>2.7800000000000002</v>
      </c>
      <c r="D29" s="30">
        <v>3.0259999999999998</v>
      </c>
      <c r="E29" s="24">
        <v>3.2774857142857146</v>
      </c>
    </row>
    <row r="30" spans="2:5" x14ac:dyDescent="0.2">
      <c r="B30" s="16" t="s">
        <v>59</v>
      </c>
      <c r="C30" s="30">
        <v>1.2833333333333334</v>
      </c>
      <c r="D30" s="30">
        <v>1.2833333333333334</v>
      </c>
      <c r="E30" s="24">
        <v>1.2833333333333334</v>
      </c>
    </row>
    <row r="31" spans="2:5" ht="13.5" thickBot="1" x14ac:dyDescent="0.25">
      <c r="B31" s="17" t="s">
        <v>60</v>
      </c>
      <c r="C31" s="22">
        <v>2.9724999999999997</v>
      </c>
      <c r="D31" s="22">
        <v>2.1327687499999994</v>
      </c>
      <c r="E31" s="23">
        <v>1.2491931249999999</v>
      </c>
    </row>
  </sheetData>
  <mergeCells count="1">
    <mergeCell ref="C25:E25"/>
  </mergeCells>
  <hyperlinks>
    <hyperlink ref="A1" location="Contents!A1" display="Contents!A1" xr:uid="{F69EBE6A-9A55-4DD2-9ED9-54D7F3721C9D}"/>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71A15-DDA7-4EBB-BFB2-3B6279CC7013}">
  <sheetPr codeName="Sheet7"/>
  <dimension ref="A1:AG32"/>
  <sheetViews>
    <sheetView showGridLines="0" workbookViewId="0"/>
  </sheetViews>
  <sheetFormatPr defaultColWidth="8.88671875" defaultRowHeight="12.75" x14ac:dyDescent="0.2"/>
  <cols>
    <col min="1" max="2" width="8.88671875" style="5"/>
    <col min="3" max="8" width="9" style="5" bestFit="1" customWidth="1"/>
    <col min="9" max="25" width="9.33203125" style="5" bestFit="1" customWidth="1"/>
    <col min="26" max="27" width="9" style="5" bestFit="1" customWidth="1"/>
    <col min="28" max="32" width="9.33203125" style="5" bestFit="1" customWidth="1"/>
    <col min="33" max="33" width="9" style="5" bestFit="1" customWidth="1"/>
    <col min="34" max="16384" width="8.88671875" style="5"/>
  </cols>
  <sheetData>
    <row r="1" spans="1:2" ht="39.950000000000003" customHeight="1" x14ac:dyDescent="0.2">
      <c r="A1" s="7" t="s">
        <v>11</v>
      </c>
    </row>
    <row r="2" spans="1:2" ht="17.25" x14ac:dyDescent="0.3">
      <c r="B2" s="6" t="s">
        <v>4</v>
      </c>
    </row>
    <row r="24" spans="2:33" ht="13.5" thickBot="1" x14ac:dyDescent="0.25"/>
    <row r="25" spans="2:33" ht="13.5" thickBot="1" x14ac:dyDescent="0.25">
      <c r="B25" s="13"/>
      <c r="C25" s="14" t="s">
        <v>61</v>
      </c>
      <c r="D25" s="14" t="s">
        <v>99</v>
      </c>
      <c r="E25" s="14" t="s">
        <v>56</v>
      </c>
      <c r="F25" s="14" t="s">
        <v>57</v>
      </c>
      <c r="G25" s="14" t="s">
        <v>58</v>
      </c>
      <c r="H25" s="14" t="s">
        <v>100</v>
      </c>
      <c r="I25" s="14" t="s">
        <v>62</v>
      </c>
      <c r="J25" s="14" t="s">
        <v>101</v>
      </c>
      <c r="K25" s="14" t="s">
        <v>102</v>
      </c>
      <c r="L25" s="14" t="s">
        <v>63</v>
      </c>
      <c r="M25" s="14" t="s">
        <v>64</v>
      </c>
      <c r="N25" s="14" t="s">
        <v>103</v>
      </c>
      <c r="O25" s="14" t="s">
        <v>65</v>
      </c>
      <c r="P25" s="14" t="s">
        <v>104</v>
      </c>
      <c r="Q25" s="14" t="s">
        <v>105</v>
      </c>
      <c r="R25" s="14" t="s">
        <v>66</v>
      </c>
      <c r="S25" s="14" t="s">
        <v>106</v>
      </c>
      <c r="T25" s="14" t="s">
        <v>107</v>
      </c>
      <c r="U25" s="14" t="s">
        <v>67</v>
      </c>
      <c r="V25" s="14" t="s">
        <v>108</v>
      </c>
      <c r="W25" s="14" t="s">
        <v>68</v>
      </c>
      <c r="X25" s="14" t="s">
        <v>69</v>
      </c>
      <c r="Y25" s="14" t="s">
        <v>109</v>
      </c>
      <c r="Z25" s="14" t="s">
        <v>110</v>
      </c>
      <c r="AA25" s="14" t="s">
        <v>70</v>
      </c>
      <c r="AB25" s="14" t="s">
        <v>111</v>
      </c>
      <c r="AC25" s="14" t="s">
        <v>112</v>
      </c>
      <c r="AD25" s="14" t="s">
        <v>71</v>
      </c>
      <c r="AE25" s="14" t="s">
        <v>113</v>
      </c>
      <c r="AF25" s="14" t="s">
        <v>114</v>
      </c>
      <c r="AG25" s="15" t="s">
        <v>72</v>
      </c>
    </row>
    <row r="26" spans="2:33" ht="25.5" x14ac:dyDescent="0.2">
      <c r="B26" s="16" t="s">
        <v>73</v>
      </c>
      <c r="C26" s="21">
        <v>0</v>
      </c>
      <c r="D26" s="21">
        <v>9.4332507891238038E-2</v>
      </c>
      <c r="E26" s="21">
        <v>0.46133985301901248</v>
      </c>
      <c r="F26" s="21">
        <v>0.92355239630505537</v>
      </c>
      <c r="G26" s="21">
        <v>1.246699010159432</v>
      </c>
      <c r="H26" s="21">
        <v>1.5830021484643453</v>
      </c>
      <c r="I26" s="21">
        <v>0.71877321313549203</v>
      </c>
      <c r="J26" s="21">
        <v>5.6451008607780295E-2</v>
      </c>
      <c r="K26" s="21">
        <v>-0.4797038764710635</v>
      </c>
      <c r="L26" s="21">
        <v>-0.83255174553661959</v>
      </c>
      <c r="M26" s="21">
        <v>-0.89826093845658761</v>
      </c>
      <c r="N26" s="21">
        <v>-0.78089789547908595</v>
      </c>
      <c r="O26" s="21">
        <v>-0.45289321394770354</v>
      </c>
      <c r="P26" s="21">
        <v>9.1756313747524132E-2</v>
      </c>
      <c r="Q26" s="21">
        <v>0.79809665630503446</v>
      </c>
      <c r="R26" s="21">
        <v>1.6548008487038004</v>
      </c>
      <c r="S26" s="21">
        <v>2.5592437155830368</v>
      </c>
      <c r="T26" s="21">
        <v>3.4964445362996486</v>
      </c>
      <c r="U26" s="21">
        <v>4.4486607244822665</v>
      </c>
      <c r="V26" s="21">
        <v>5.4168703819445199</v>
      </c>
      <c r="W26" s="21">
        <v>6.4839420624391124</v>
      </c>
      <c r="X26" s="21">
        <v>7.7774231102466018</v>
      </c>
      <c r="Y26" s="21">
        <v>9.10147191450055</v>
      </c>
      <c r="Z26" s="21">
        <v>10.529037120469326</v>
      </c>
      <c r="AA26" s="21">
        <v>11.994439942029629</v>
      </c>
      <c r="AB26" s="21">
        <v>13.448612920743685</v>
      </c>
      <c r="AC26" s="21">
        <v>14.875305321357899</v>
      </c>
      <c r="AD26" s="21">
        <v>16.318672504717483</v>
      </c>
      <c r="AE26" s="21">
        <v>17.802132938363485</v>
      </c>
      <c r="AF26" s="21">
        <v>19.262159600187843</v>
      </c>
      <c r="AG26" s="24">
        <v>20.730571401116094</v>
      </c>
    </row>
    <row r="27" spans="2:33" ht="25.5" x14ac:dyDescent="0.2">
      <c r="B27" s="16" t="s">
        <v>74</v>
      </c>
      <c r="C27" s="21">
        <v>0</v>
      </c>
      <c r="D27" s="21">
        <v>7.088181749264777E-2</v>
      </c>
      <c r="E27" s="21">
        <v>0.36160200860859959</v>
      </c>
      <c r="F27" s="21">
        <v>0.68675008734018661</v>
      </c>
      <c r="G27" s="21">
        <v>0.81577977914771793</v>
      </c>
      <c r="H27" s="21">
        <v>0.9166596348297702</v>
      </c>
      <c r="I27" s="21">
        <v>1.1205423008283191</v>
      </c>
      <c r="J27" s="21">
        <v>1.2790244249214879</v>
      </c>
      <c r="K27" s="21">
        <v>1.3479500137923992</v>
      </c>
      <c r="L27" s="21">
        <v>1.4104443706775527</v>
      </c>
      <c r="M27" s="21">
        <v>1.5117251547402191</v>
      </c>
      <c r="N27" s="21">
        <v>1.6534110055069959</v>
      </c>
      <c r="O27" s="21">
        <v>1.786360634769153</v>
      </c>
      <c r="P27" s="21">
        <v>1.9389140285131958</v>
      </c>
      <c r="Q27" s="21">
        <v>2.0561330713791506</v>
      </c>
      <c r="R27" s="21">
        <v>2.1146454096180491</v>
      </c>
      <c r="S27" s="21">
        <v>2.1133059778988326</v>
      </c>
      <c r="T27" s="21">
        <v>2.0584050128253466</v>
      </c>
      <c r="U27" s="21">
        <v>1.9563151464188167</v>
      </c>
      <c r="V27" s="21">
        <v>1.7939449294068908</v>
      </c>
      <c r="W27" s="21">
        <v>1.6562749598698332</v>
      </c>
      <c r="X27" s="21">
        <v>1.6690899634939171</v>
      </c>
      <c r="Y27" s="21">
        <v>1.6552489612119672</v>
      </c>
      <c r="Z27" s="21">
        <v>1.687206956880388</v>
      </c>
      <c r="AA27" s="21">
        <v>1.7110323711763158</v>
      </c>
      <c r="AB27" s="21">
        <v>1.690452896743011</v>
      </c>
      <c r="AC27" s="21">
        <v>1.6180117777975198</v>
      </c>
      <c r="AD27" s="21">
        <v>1.5414323584287786</v>
      </c>
      <c r="AE27" s="21">
        <v>1.4843928438464502</v>
      </c>
      <c r="AF27" s="21">
        <v>1.431261579257594</v>
      </c>
      <c r="AG27" s="24">
        <v>1.3845751975636631</v>
      </c>
    </row>
    <row r="28" spans="2:33" ht="38.25" x14ac:dyDescent="0.2">
      <c r="B28" s="16" t="s">
        <v>75</v>
      </c>
      <c r="C28" s="21">
        <v>0</v>
      </c>
      <c r="D28" s="21">
        <v>1.62793937352314E-2</v>
      </c>
      <c r="E28" s="21">
        <v>4.5235027154880175E-2</v>
      </c>
      <c r="F28" s="21">
        <v>8.7529879061537849E-2</v>
      </c>
      <c r="G28" s="21">
        <v>0.16335439461025092</v>
      </c>
      <c r="H28" s="21">
        <v>0.26348633996650167</v>
      </c>
      <c r="I28" s="21">
        <v>0.41020134291711358</v>
      </c>
      <c r="J28" s="21">
        <v>0.61800724979603727</v>
      </c>
      <c r="K28" s="21">
        <v>0.90485396926994888</v>
      </c>
      <c r="L28" s="21">
        <v>1.2743151472757817</v>
      </c>
      <c r="M28" s="21">
        <v>1.748400193386304</v>
      </c>
      <c r="N28" s="21">
        <v>2.3150761390471972</v>
      </c>
      <c r="O28" s="21">
        <v>2.9676512129295607</v>
      </c>
      <c r="P28" s="21">
        <v>3.6998008545971648</v>
      </c>
      <c r="Q28" s="21">
        <v>4.4975040716305239</v>
      </c>
      <c r="R28" s="21">
        <v>5.3561334041606319</v>
      </c>
      <c r="S28" s="21">
        <v>6.2500989471896515</v>
      </c>
      <c r="T28" s="21">
        <v>7.1743555493670232</v>
      </c>
      <c r="U28" s="21">
        <v>8.1188942146397611</v>
      </c>
      <c r="V28" s="21">
        <v>9.0723616432061913</v>
      </c>
      <c r="W28" s="21">
        <v>10.038022476478424</v>
      </c>
      <c r="X28" s="21">
        <v>11.02206262555964</v>
      </c>
      <c r="Y28" s="21">
        <v>12.003394839992303</v>
      </c>
      <c r="Z28" s="21">
        <v>12.984092062570404</v>
      </c>
      <c r="AA28" s="21">
        <v>13.955011737131867</v>
      </c>
      <c r="AB28" s="21">
        <v>14.906158417894961</v>
      </c>
      <c r="AC28" s="21">
        <v>15.834116366776948</v>
      </c>
      <c r="AD28" s="21">
        <v>16.745403703246858</v>
      </c>
      <c r="AE28" s="21">
        <v>17.642974721171157</v>
      </c>
      <c r="AF28" s="21">
        <v>18.522583365037111</v>
      </c>
      <c r="AG28" s="24">
        <v>19.380882759017101</v>
      </c>
    </row>
    <row r="29" spans="2:33" ht="25.5" x14ac:dyDescent="0.2">
      <c r="B29" s="16" t="s">
        <v>76</v>
      </c>
      <c r="C29" s="21">
        <v>0</v>
      </c>
      <c r="D29" s="21">
        <v>0</v>
      </c>
      <c r="E29" s="21">
        <v>0</v>
      </c>
      <c r="F29" s="21">
        <v>0</v>
      </c>
      <c r="G29" s="21">
        <v>0</v>
      </c>
      <c r="H29" s="21">
        <v>0</v>
      </c>
      <c r="I29" s="21">
        <v>-1.7515501842360965</v>
      </c>
      <c r="J29" s="21">
        <v>-3.3697721039455049</v>
      </c>
      <c r="K29" s="21">
        <v>-4.8587092724649228</v>
      </c>
      <c r="L29" s="21">
        <v>-6.2213651612924368</v>
      </c>
      <c r="M29" s="21">
        <v>-7.4483705702150083</v>
      </c>
      <c r="N29" s="21">
        <v>-8.565233709557722</v>
      </c>
      <c r="O29" s="21">
        <v>-9.5564689352076044</v>
      </c>
      <c r="P29" s="21">
        <v>-10.440477137305034</v>
      </c>
      <c r="Q29" s="21">
        <v>-11.219813292476468</v>
      </c>
      <c r="R29" s="21">
        <v>-11.884041076700578</v>
      </c>
      <c r="S29" s="21">
        <v>-12.430734252636634</v>
      </c>
      <c r="T29" s="21">
        <v>-12.889230896895793</v>
      </c>
      <c r="U29" s="21">
        <v>-13.275222063596484</v>
      </c>
      <c r="V29" s="21">
        <v>-13.591589245091612</v>
      </c>
      <c r="W29" s="21">
        <v>-13.842122052829719</v>
      </c>
      <c r="X29" s="21">
        <v>-14.047887082487263</v>
      </c>
      <c r="Y29" s="21">
        <v>-14.198416858591042</v>
      </c>
      <c r="Z29" s="21">
        <v>-14.311085396056555</v>
      </c>
      <c r="AA29" s="21">
        <v>-14.379650902713609</v>
      </c>
      <c r="AB29" s="21">
        <v>-14.406053659526055</v>
      </c>
      <c r="AC29" s="21">
        <v>-14.396097472965467</v>
      </c>
      <c r="AD29" s="21">
        <v>-14.361425693313615</v>
      </c>
      <c r="AE29" s="21">
        <v>-14.316867489208349</v>
      </c>
      <c r="AF29" s="21">
        <v>-14.267028954138263</v>
      </c>
      <c r="AG29" s="24">
        <v>-14.21350049608392</v>
      </c>
    </row>
    <row r="30" spans="2:33" ht="38.25" x14ac:dyDescent="0.2">
      <c r="B30" s="16" t="s">
        <v>77</v>
      </c>
      <c r="C30" s="21">
        <v>0</v>
      </c>
      <c r="D30" s="21">
        <v>0</v>
      </c>
      <c r="E30" s="21">
        <v>0</v>
      </c>
      <c r="F30" s="21">
        <v>0</v>
      </c>
      <c r="G30" s="21">
        <v>0</v>
      </c>
      <c r="H30" s="21">
        <v>0</v>
      </c>
      <c r="I30" s="21">
        <v>0.37880686065310298</v>
      </c>
      <c r="J30" s="21">
        <v>0.80286735918554053</v>
      </c>
      <c r="K30" s="21">
        <v>1.2404663350266794</v>
      </c>
      <c r="L30" s="21">
        <v>1.6643138576461407</v>
      </c>
      <c r="M30" s="21">
        <v>2.0936885471221585</v>
      </c>
      <c r="N30" s="21">
        <v>2.4498804637522147</v>
      </c>
      <c r="O30" s="21">
        <v>2.8009232467581588</v>
      </c>
      <c r="P30" s="21">
        <v>3.1412401275545094</v>
      </c>
      <c r="Q30" s="21">
        <v>3.4889612431496388</v>
      </c>
      <c r="R30" s="21">
        <v>3.8545023787404755</v>
      </c>
      <c r="S30" s="21">
        <v>4.1644753988080367</v>
      </c>
      <c r="T30" s="21">
        <v>4.4334009810016681</v>
      </c>
      <c r="U30" s="21">
        <v>4.6657016955694859</v>
      </c>
      <c r="V30" s="21">
        <v>4.8957038791763345</v>
      </c>
      <c r="W30" s="21">
        <v>5.1093200651061617</v>
      </c>
      <c r="X30" s="21">
        <v>5.2948292716736809</v>
      </c>
      <c r="Y30" s="21">
        <v>5.4529851612346647</v>
      </c>
      <c r="Z30" s="21">
        <v>5.5873661622984541</v>
      </c>
      <c r="AA30" s="21">
        <v>5.6919592860852228</v>
      </c>
      <c r="AB30" s="21">
        <v>5.7753377956141296</v>
      </c>
      <c r="AC30" s="21">
        <v>5.8475556751762809</v>
      </c>
      <c r="AD30" s="21">
        <v>5.9075533658415349</v>
      </c>
      <c r="AE30" s="21">
        <v>5.9622835350155166</v>
      </c>
      <c r="AF30" s="21">
        <v>5.9732581059202943</v>
      </c>
      <c r="AG30" s="24">
        <v>5.9761333277139315</v>
      </c>
    </row>
    <row r="31" spans="2:33" ht="25.5" x14ac:dyDescent="0.2">
      <c r="B31" s="16" t="s">
        <v>78</v>
      </c>
      <c r="C31" s="21">
        <v>0</v>
      </c>
      <c r="D31" s="21">
        <v>7.1712966633451832E-3</v>
      </c>
      <c r="E31" s="21">
        <v>5.4327010206365545E-2</v>
      </c>
      <c r="F31" s="21">
        <v>0.14831233834349228</v>
      </c>
      <c r="G31" s="21">
        <v>0.26466614794209609</v>
      </c>
      <c r="H31" s="21">
        <v>0.39630235174017658</v>
      </c>
      <c r="I31" s="21">
        <v>0.54753223339420076</v>
      </c>
      <c r="J31" s="21">
        <v>0.71842972801833083</v>
      </c>
      <c r="K31" s="21">
        <v>0.89491696131371434</v>
      </c>
      <c r="L31" s="21">
        <v>1.0766875351264265</v>
      </c>
      <c r="M31" s="21">
        <v>1.2701138695752672</v>
      </c>
      <c r="N31" s="21">
        <v>1.4822113420249308</v>
      </c>
      <c r="O31" s="21">
        <v>1.7102873477134068</v>
      </c>
      <c r="P31" s="21">
        <v>1.9574868701175796</v>
      </c>
      <c r="Q31" s="21">
        <v>2.2168968721377889</v>
      </c>
      <c r="R31" s="21">
        <v>2.4782469355436323</v>
      </c>
      <c r="S31" s="21">
        <v>2.7290858088951868</v>
      </c>
      <c r="T31" s="21">
        <v>2.9633809855356308</v>
      </c>
      <c r="U31" s="21">
        <v>3.173711810587061</v>
      </c>
      <c r="V31" s="21">
        <v>3.3500159779694356</v>
      </c>
      <c r="W31" s="21">
        <v>3.5001529154669728</v>
      </c>
      <c r="X31" s="21">
        <v>3.6536947985452395</v>
      </c>
      <c r="Y31" s="21">
        <v>3.8001360271517144</v>
      </c>
      <c r="Z31" s="21">
        <v>3.9502674133192945</v>
      </c>
      <c r="AA31" s="21">
        <v>4.1005018618674605</v>
      </c>
      <c r="AB31" s="21">
        <v>4.2414107917799617</v>
      </c>
      <c r="AC31" s="21">
        <v>4.3637815264887214</v>
      </c>
      <c r="AD31" s="21">
        <v>4.4698292141567944</v>
      </c>
      <c r="AE31" s="21">
        <v>4.5641889701188338</v>
      </c>
      <c r="AF31" s="21">
        <v>4.6472279661775353</v>
      </c>
      <c r="AG31" s="24">
        <v>4.7198676413334901</v>
      </c>
    </row>
    <row r="32" spans="2:33" ht="26.25" thickBot="1" x14ac:dyDescent="0.25">
      <c r="B32" s="17" t="s">
        <v>79</v>
      </c>
      <c r="C32" s="22">
        <v>0</v>
      </c>
      <c r="D32" s="22">
        <v>0</v>
      </c>
      <c r="E32" s="22">
        <v>1.7580704916627269E-4</v>
      </c>
      <c r="F32" s="22">
        <v>9.6009155982735965E-4</v>
      </c>
      <c r="G32" s="22">
        <v>2.8986884593347833E-3</v>
      </c>
      <c r="H32" s="22">
        <v>6.5538219278980219E-3</v>
      </c>
      <c r="I32" s="22">
        <v>1.324065957881973E-2</v>
      </c>
      <c r="J32" s="22">
        <v>7.8943506318555762E-3</v>
      </c>
      <c r="K32" s="22">
        <v>-9.1818834089105357E-3</v>
      </c>
      <c r="L32" s="22">
        <v>-3.6947494970106E-2</v>
      </c>
      <c r="M32" s="22">
        <v>-7.3818133065561425E-2</v>
      </c>
      <c r="N32" s="22">
        <v>-0.1162431362527423</v>
      </c>
      <c r="O32" s="22">
        <v>-0.16164672091039939</v>
      </c>
      <c r="P32" s="22">
        <v>-0.205208429729903</v>
      </c>
      <c r="Q32" s="22">
        <v>-0.24158530951559171</v>
      </c>
      <c r="R32" s="22">
        <v>-0.26468620265842391</v>
      </c>
      <c r="S32" s="22">
        <v>-0.26698816457204705</v>
      </c>
      <c r="T32" s="22">
        <v>-0.24386709553422986</v>
      </c>
      <c r="U32" s="22">
        <v>-0.19074007913637397</v>
      </c>
      <c r="V32" s="22">
        <v>-0.10356680272274792</v>
      </c>
      <c r="W32" s="22">
        <v>2.2293698347424142E-2</v>
      </c>
      <c r="X32" s="22">
        <v>0.18563353346135861</v>
      </c>
      <c r="Y32" s="22">
        <v>0.38812378350089122</v>
      </c>
      <c r="Z32" s="22">
        <v>0.63118992145728992</v>
      </c>
      <c r="AA32" s="22">
        <v>0.91558558848231431</v>
      </c>
      <c r="AB32" s="22">
        <v>1.2413066782376245</v>
      </c>
      <c r="AC32" s="22">
        <v>1.6079374480838307</v>
      </c>
      <c r="AD32" s="22">
        <v>2.0158795563570533</v>
      </c>
      <c r="AE32" s="22">
        <v>2.4651603574198071</v>
      </c>
      <c r="AF32" s="22">
        <v>2.9548575379335023</v>
      </c>
      <c r="AG32" s="23">
        <v>3.4826129715717622</v>
      </c>
    </row>
  </sheetData>
  <hyperlinks>
    <hyperlink ref="A1" location="Contents!A1" display="Contents!A1" xr:uid="{1B18B89B-21B3-48B3-9F9A-6F4E457D12A4}"/>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3A99F-F73A-44FA-B713-367FB926B237}">
  <sheetPr codeName="Sheet8"/>
  <dimension ref="A1:G32"/>
  <sheetViews>
    <sheetView showGridLines="0" workbookViewId="0"/>
  </sheetViews>
  <sheetFormatPr defaultColWidth="8.88671875" defaultRowHeight="12.75" x14ac:dyDescent="0.2"/>
  <cols>
    <col min="1" max="2" width="8.88671875" style="5"/>
    <col min="3" max="4" width="9.33203125" style="5" bestFit="1" customWidth="1"/>
    <col min="5" max="5" width="9" style="5" bestFit="1" customWidth="1"/>
    <col min="6" max="7" width="9.33203125" style="5" bestFit="1" customWidth="1"/>
    <col min="8" max="16384" width="8.88671875" style="5"/>
  </cols>
  <sheetData>
    <row r="1" spans="1:2" ht="39.950000000000003" customHeight="1" x14ac:dyDescent="0.2">
      <c r="A1" s="7" t="s">
        <v>11</v>
      </c>
    </row>
    <row r="2" spans="1:2" ht="17.25" x14ac:dyDescent="0.3">
      <c r="B2" s="6" t="s">
        <v>5</v>
      </c>
    </row>
    <row r="24" spans="2:7" ht="13.5" thickBot="1" x14ac:dyDescent="0.25"/>
    <row r="25" spans="2:7" ht="51.75" thickBot="1" x14ac:dyDescent="0.25">
      <c r="B25" s="13"/>
      <c r="C25" s="14" t="s">
        <v>80</v>
      </c>
      <c r="D25" s="14" t="s">
        <v>81</v>
      </c>
      <c r="E25" s="14" t="s">
        <v>82</v>
      </c>
      <c r="F25" s="14" t="s">
        <v>83</v>
      </c>
      <c r="G25" s="15" t="s">
        <v>84</v>
      </c>
    </row>
    <row r="26" spans="2:7" ht="25.5" x14ac:dyDescent="0.2">
      <c r="B26" s="16" t="s">
        <v>73</v>
      </c>
      <c r="C26" s="21">
        <v>-11.610397186674319</v>
      </c>
      <c r="D26" s="21">
        <v>10.186600520738608</v>
      </c>
      <c r="E26" s="21">
        <v>20.730571401116094</v>
      </c>
      <c r="F26" s="21">
        <v>31.936554719482317</v>
      </c>
      <c r="G26" s="24">
        <v>43.293704018922085</v>
      </c>
    </row>
    <row r="27" spans="2:7" ht="25.5" x14ac:dyDescent="0.2">
      <c r="B27" s="16" t="s">
        <v>74</v>
      </c>
      <c r="C27" s="21">
        <v>1.3845751975636631</v>
      </c>
      <c r="D27" s="21">
        <v>-1.4612899183339891</v>
      </c>
      <c r="E27" s="21">
        <v>1.3845751975636631</v>
      </c>
      <c r="F27" s="21">
        <v>4.4091204449731549</v>
      </c>
      <c r="G27" s="24">
        <v>4.5945962828467088</v>
      </c>
    </row>
    <row r="28" spans="2:7" ht="38.25" x14ac:dyDescent="0.2">
      <c r="B28" s="16" t="s">
        <v>75</v>
      </c>
      <c r="C28" s="21">
        <v>1.3404528651447225</v>
      </c>
      <c r="D28" s="21">
        <v>18.808403527112404</v>
      </c>
      <c r="E28" s="21">
        <v>19.380882759017101</v>
      </c>
      <c r="F28" s="21">
        <v>19.989305600431997</v>
      </c>
      <c r="G28" s="24">
        <v>18.643308529527769</v>
      </c>
    </row>
    <row r="29" spans="2:7" ht="25.5" x14ac:dyDescent="0.2">
      <c r="B29" s="16" t="s">
        <v>76</v>
      </c>
      <c r="C29" s="21">
        <v>-14.21350049608392</v>
      </c>
      <c r="D29" s="21">
        <v>-13.793657192357756</v>
      </c>
      <c r="E29" s="21">
        <v>-14.21350049608392</v>
      </c>
      <c r="F29" s="21">
        <v>-14.65970402900896</v>
      </c>
      <c r="G29" s="24">
        <v>-14.153314234588427</v>
      </c>
    </row>
    <row r="30" spans="2:7" ht="38.25" x14ac:dyDescent="0.2">
      <c r="B30" s="16" t="s">
        <v>77</v>
      </c>
      <c r="C30" s="21">
        <v>0.38523921050184828</v>
      </c>
      <c r="D30" s="21">
        <v>5.7996082302893566</v>
      </c>
      <c r="E30" s="21">
        <v>5.9761333277139315</v>
      </c>
      <c r="F30" s="21">
        <v>6.1637417078446184</v>
      </c>
      <c r="G30" s="24">
        <v>11.8237498033179</v>
      </c>
    </row>
    <row r="31" spans="2:7" ht="25.5" x14ac:dyDescent="0.2">
      <c r="B31" s="16" t="s">
        <v>78</v>
      </c>
      <c r="C31" s="21">
        <v>4.7198676413334901</v>
      </c>
      <c r="D31" s="21">
        <v>-0.7894913936048743</v>
      </c>
      <c r="E31" s="21">
        <v>4.7198676413334901</v>
      </c>
      <c r="F31" s="21">
        <v>10.575136604120983</v>
      </c>
      <c r="G31" s="24">
        <v>12.69986220320096</v>
      </c>
    </row>
    <row r="32" spans="2:7" ht="26.25" thickBot="1" x14ac:dyDescent="0.25">
      <c r="B32" s="17" t="s">
        <v>79</v>
      </c>
      <c r="C32" s="22">
        <v>-5.2270316051341954</v>
      </c>
      <c r="D32" s="22">
        <v>1.6230272676334194</v>
      </c>
      <c r="E32" s="22">
        <v>3.4826129715717622</v>
      </c>
      <c r="F32" s="22">
        <v>5.4589543911204563</v>
      </c>
      <c r="G32" s="23">
        <v>9.6855014346171036</v>
      </c>
    </row>
  </sheetData>
  <hyperlinks>
    <hyperlink ref="A1" location="Contents!A1" display="Contents!A1" xr:uid="{2C6D4CFF-B0CA-4F3D-BF55-6430527A8AC3}"/>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77933-2E73-49AA-9C66-BA2927D1A77F}">
  <sheetPr codeName="Sheet9"/>
  <dimension ref="A1:AT30"/>
  <sheetViews>
    <sheetView showGridLines="0" workbookViewId="0"/>
  </sheetViews>
  <sheetFormatPr defaultColWidth="8.88671875" defaultRowHeight="12.75" x14ac:dyDescent="0.2"/>
  <cols>
    <col min="1" max="1" width="8.88671875" style="5"/>
    <col min="2" max="2" width="10.44140625" style="5" customWidth="1"/>
    <col min="3" max="16384" width="8.88671875" style="5"/>
  </cols>
  <sheetData>
    <row r="1" spans="1:2" ht="39.950000000000003" customHeight="1" x14ac:dyDescent="0.2">
      <c r="A1" s="7" t="s">
        <v>11</v>
      </c>
    </row>
    <row r="2" spans="1:2" ht="17.25" x14ac:dyDescent="0.3">
      <c r="B2" s="6" t="s">
        <v>6</v>
      </c>
    </row>
    <row r="24" spans="2:46" ht="13.5" thickBot="1" x14ac:dyDescent="0.25"/>
    <row r="25" spans="2:46" ht="26.25" thickBot="1" x14ac:dyDescent="0.25">
      <c r="B25" s="26" t="s">
        <v>146</v>
      </c>
      <c r="C25" s="14" t="s">
        <v>85</v>
      </c>
      <c r="D25" s="14" t="s">
        <v>86</v>
      </c>
      <c r="E25" s="14" t="s">
        <v>87</v>
      </c>
      <c r="F25" s="14" t="s">
        <v>88</v>
      </c>
      <c r="G25" s="14" t="s">
        <v>89</v>
      </c>
      <c r="H25" s="14" t="s">
        <v>90</v>
      </c>
      <c r="I25" s="14" t="s">
        <v>91</v>
      </c>
      <c r="J25" s="14" t="s">
        <v>92</v>
      </c>
      <c r="K25" s="14" t="s">
        <v>93</v>
      </c>
      <c r="L25" s="14" t="s">
        <v>94</v>
      </c>
      <c r="M25" s="14" t="s">
        <v>95</v>
      </c>
      <c r="N25" s="14" t="s">
        <v>96</v>
      </c>
      <c r="O25" s="14" t="s">
        <v>97</v>
      </c>
      <c r="P25" s="14" t="s">
        <v>98</v>
      </c>
      <c r="Q25" s="14" t="s">
        <v>61</v>
      </c>
      <c r="R25" s="14" t="s">
        <v>99</v>
      </c>
      <c r="S25" s="14" t="s">
        <v>56</v>
      </c>
      <c r="T25" s="14" t="s">
        <v>57</v>
      </c>
      <c r="U25" s="14" t="s">
        <v>58</v>
      </c>
      <c r="V25" s="14" t="s">
        <v>100</v>
      </c>
      <c r="W25" s="14" t="s">
        <v>62</v>
      </c>
      <c r="X25" s="14" t="s">
        <v>101</v>
      </c>
      <c r="Y25" s="14" t="s">
        <v>102</v>
      </c>
      <c r="Z25" s="14" t="s">
        <v>63</v>
      </c>
      <c r="AA25" s="14" t="s">
        <v>64</v>
      </c>
      <c r="AB25" s="14" t="s">
        <v>103</v>
      </c>
      <c r="AC25" s="14" t="s">
        <v>65</v>
      </c>
      <c r="AD25" s="14" t="s">
        <v>104</v>
      </c>
      <c r="AE25" s="14" t="s">
        <v>105</v>
      </c>
      <c r="AF25" s="14" t="s">
        <v>66</v>
      </c>
      <c r="AG25" s="14" t="s">
        <v>106</v>
      </c>
      <c r="AH25" s="14" t="s">
        <v>107</v>
      </c>
      <c r="AI25" s="14" t="s">
        <v>67</v>
      </c>
      <c r="AJ25" s="14" t="s">
        <v>108</v>
      </c>
      <c r="AK25" s="14" t="s">
        <v>68</v>
      </c>
      <c r="AL25" s="14" t="s">
        <v>69</v>
      </c>
      <c r="AM25" s="14" t="s">
        <v>109</v>
      </c>
      <c r="AN25" s="14" t="s">
        <v>110</v>
      </c>
      <c r="AO25" s="14" t="s">
        <v>70</v>
      </c>
      <c r="AP25" s="14" t="s">
        <v>111</v>
      </c>
      <c r="AQ25" s="14" t="s">
        <v>112</v>
      </c>
      <c r="AR25" s="14" t="s">
        <v>71</v>
      </c>
      <c r="AS25" s="14" t="s">
        <v>113</v>
      </c>
      <c r="AT25" s="15" t="s">
        <v>114</v>
      </c>
    </row>
    <row r="26" spans="2:46" x14ac:dyDescent="0.2">
      <c r="B26" s="16" t="s">
        <v>115</v>
      </c>
      <c r="C26" s="21">
        <v>33.426779606974549</v>
      </c>
      <c r="D26" s="21">
        <v>34.1655005764446</v>
      </c>
      <c r="E26" s="21">
        <v>48.708571767464917</v>
      </c>
      <c r="F26" s="21">
        <v>62.6</v>
      </c>
      <c r="G26" s="21">
        <v>69.2</v>
      </c>
      <c r="H26" s="21">
        <v>72.8</v>
      </c>
      <c r="I26" s="21">
        <v>76.2</v>
      </c>
      <c r="J26" s="21">
        <v>78</v>
      </c>
      <c r="K26" s="21">
        <v>80.2</v>
      </c>
      <c r="L26" s="21">
        <v>79.8</v>
      </c>
      <c r="M26" s="21">
        <v>82.5</v>
      </c>
      <c r="N26" s="21">
        <v>82.1</v>
      </c>
      <c r="O26" s="21">
        <v>80.400000000000006</v>
      </c>
      <c r="P26" s="21">
        <v>84.4</v>
      </c>
      <c r="Q26" s="21">
        <v>100.18536190439913</v>
      </c>
      <c r="R26" s="21">
        <v>107.35821544973156</v>
      </c>
      <c r="S26" s="21">
        <v>108.99735751435642</v>
      </c>
      <c r="T26" s="21">
        <v>109.68430399239715</v>
      </c>
      <c r="U26" s="21">
        <v>106.1770400913515</v>
      </c>
      <c r="V26" s="21">
        <v>103.76445646039882</v>
      </c>
      <c r="W26" s="21">
        <v>102.97149152380096</v>
      </c>
      <c r="X26" s="21">
        <v>102.23232907795699</v>
      </c>
      <c r="Y26" s="21">
        <v>101.58833760809181</v>
      </c>
      <c r="Z26" s="21">
        <v>101.02883875231208</v>
      </c>
      <c r="AA26" s="21">
        <v>100.54105255972149</v>
      </c>
      <c r="AB26" s="21">
        <v>100.26874838417919</v>
      </c>
      <c r="AC26" s="21">
        <v>100.00244969891902</v>
      </c>
      <c r="AD26" s="21">
        <v>99.741836107251075</v>
      </c>
      <c r="AE26" s="21">
        <v>99.486596236521791</v>
      </c>
      <c r="AF26" s="21">
        <v>99.236456331482501</v>
      </c>
      <c r="AG26" s="21">
        <v>98.99117573750911</v>
      </c>
      <c r="AH26" s="21">
        <v>98.750542817792649</v>
      </c>
      <c r="AI26" s="21">
        <v>98.514371335588848</v>
      </c>
      <c r="AJ26" s="21">
        <v>98.282497251014561</v>
      </c>
      <c r="AK26" s="21">
        <v>98.054775887075849</v>
      </c>
      <c r="AL26" s="21">
        <v>97.831079424462501</v>
      </c>
      <c r="AM26" s="21">
        <v>97.611294688980351</v>
      </c>
      <c r="AN26" s="21">
        <v>97.395321199368112</v>
      </c>
      <c r="AO26" s="21">
        <v>97.183069446708814</v>
      </c>
      <c r="AP26" s="21">
        <v>96.974459379743209</v>
      </c>
      <c r="AQ26" s="21">
        <v>96.76941907315782</v>
      </c>
      <c r="AR26" s="21">
        <v>96.567883558394357</v>
      </c>
      <c r="AS26" s="21">
        <v>96.369793798734676</v>
      </c>
      <c r="AT26" s="24">
        <v>96.175095792391716</v>
      </c>
    </row>
    <row r="27" spans="2:46" x14ac:dyDescent="0.2">
      <c r="B27" s="16" t="s">
        <v>116</v>
      </c>
      <c r="C27" s="21"/>
      <c r="D27" s="21"/>
      <c r="E27" s="21"/>
      <c r="F27" s="21"/>
      <c r="G27" s="21"/>
      <c r="H27" s="21"/>
      <c r="I27" s="21"/>
      <c r="J27" s="21"/>
      <c r="K27" s="21"/>
      <c r="L27" s="21"/>
      <c r="M27" s="21"/>
      <c r="N27" s="21"/>
      <c r="O27" s="21"/>
      <c r="P27" s="21"/>
      <c r="Q27" s="21"/>
      <c r="R27" s="21">
        <v>107.51262129393643</v>
      </c>
      <c r="S27" s="21">
        <v>108.80409064611504</v>
      </c>
      <c r="T27" s="21">
        <v>108.72725178453354</v>
      </c>
      <c r="U27" s="21">
        <v>104.71341536300902</v>
      </c>
      <c r="V27" s="21">
        <v>101.75754214048449</v>
      </c>
      <c r="W27" s="21">
        <v>100.37099001091079</v>
      </c>
      <c r="X27" s="21">
        <v>99.023446371100277</v>
      </c>
      <c r="Y27" s="21">
        <v>97.736608168861437</v>
      </c>
      <c r="Z27" s="21">
        <v>96.51226284199528</v>
      </c>
      <c r="AA27" s="21">
        <v>95.346527096735983</v>
      </c>
      <c r="AB27" s="21">
        <v>94.369217465282773</v>
      </c>
      <c r="AC27" s="21">
        <v>93.596143325756003</v>
      </c>
      <c r="AD27" s="21">
        <v>92.94014210139548</v>
      </c>
      <c r="AE27" s="21">
        <v>92.385378049310063</v>
      </c>
      <c r="AF27" s="21">
        <v>91.918106659687197</v>
      </c>
      <c r="AG27" s="21">
        <v>91.526403471211566</v>
      </c>
      <c r="AH27" s="21">
        <v>91.199927639834073</v>
      </c>
      <c r="AI27" s="21">
        <v>90.929715836217852</v>
      </c>
      <c r="AJ27" s="21">
        <v>90.708002608630551</v>
      </c>
      <c r="AK27" s="21">
        <v>90.528063838370244</v>
      </c>
      <c r="AL27" s="21">
        <v>90.384080343012258</v>
      </c>
      <c r="AM27" s="21">
        <v>90.271019056706052</v>
      </c>
      <c r="AN27" s="21">
        <v>90.184529543306382</v>
      </c>
      <c r="AO27" s="21">
        <v>90.120853883288149</v>
      </c>
      <c r="AP27" s="21">
        <v>90.076748224410679</v>
      </c>
      <c r="AQ27" s="21">
        <v>90.049414503542891</v>
      </c>
      <c r="AR27" s="21">
        <v>90.036441036931492</v>
      </c>
      <c r="AS27" s="21">
        <v>90.035750841983358</v>
      </c>
      <c r="AT27" s="24">
        <v>90.045556698391209</v>
      </c>
    </row>
    <row r="28" spans="2:46" x14ac:dyDescent="0.2">
      <c r="B28" s="16" t="s">
        <v>117</v>
      </c>
      <c r="C28" s="21"/>
      <c r="D28" s="21"/>
      <c r="E28" s="21"/>
      <c r="F28" s="21"/>
      <c r="G28" s="21"/>
      <c r="H28" s="21"/>
      <c r="I28" s="21"/>
      <c r="J28" s="21"/>
      <c r="K28" s="21"/>
      <c r="L28" s="21"/>
      <c r="M28" s="21"/>
      <c r="N28" s="21"/>
      <c r="O28" s="21"/>
      <c r="P28" s="21"/>
      <c r="Q28" s="21"/>
      <c r="R28" s="21">
        <v>107.51262129393643</v>
      </c>
      <c r="S28" s="21">
        <v>109.16954487001075</v>
      </c>
      <c r="T28" s="21">
        <v>109.92025320626976</v>
      </c>
      <c r="U28" s="21">
        <v>106.59072572494188</v>
      </c>
      <c r="V28" s="21">
        <v>104.51492744996828</v>
      </c>
      <c r="W28" s="21">
        <v>104.23384381080099</v>
      </c>
      <c r="X28" s="21">
        <v>104.18629543346849</v>
      </c>
      <c r="Y28" s="21">
        <v>104.39009545854481</v>
      </c>
      <c r="Z28" s="21">
        <v>104.84477361538363</v>
      </c>
      <c r="AA28" s="21">
        <v>105.54575673549876</v>
      </c>
      <c r="AB28" s="21">
        <v>106.64258547526364</v>
      </c>
      <c r="AC28" s="21">
        <v>107.9190194531749</v>
      </c>
      <c r="AD28" s="21">
        <v>109.28607211183932</v>
      </c>
      <c r="AE28" s="21">
        <v>110.73283368139208</v>
      </c>
      <c r="AF28" s="21">
        <v>112.24958521930142</v>
      </c>
      <c r="AG28" s="21">
        <v>113.82767151470993</v>
      </c>
      <c r="AH28" s="21">
        <v>115.45938745400181</v>
      </c>
      <c r="AI28" s="21">
        <v>117.13787642572191</v>
      </c>
      <c r="AJ28" s="21">
        <v>118.85703949301849</v>
      </c>
      <c r="AK28" s="21">
        <v>120.6114541959946</v>
      </c>
      <c r="AL28" s="21">
        <v>122.3963019664119</v>
      </c>
      <c r="AM28" s="21">
        <v>124.20730324458205</v>
      </c>
      <c r="AN28" s="21">
        <v>126.04065948434371</v>
      </c>
      <c r="AO28" s="21">
        <v>127.89300131795194</v>
      </c>
      <c r="AP28" s="21">
        <v>129.76134222957018</v>
      </c>
      <c r="AQ28" s="21">
        <v>131.64303715480898</v>
      </c>
      <c r="AR28" s="21">
        <v>133.53574548525674</v>
      </c>
      <c r="AS28" s="21">
        <v>135.43739801195974</v>
      </c>
      <c r="AT28" s="24">
        <v>137.34616739101523</v>
      </c>
    </row>
    <row r="29" spans="2:46" ht="25.5" x14ac:dyDescent="0.2">
      <c r="B29" s="16" t="s">
        <v>118</v>
      </c>
      <c r="C29" s="21"/>
      <c r="D29" s="21"/>
      <c r="E29" s="21"/>
      <c r="F29" s="21"/>
      <c r="G29" s="21"/>
      <c r="H29" s="21"/>
      <c r="I29" s="21"/>
      <c r="J29" s="21"/>
      <c r="K29" s="21"/>
      <c r="L29" s="21"/>
      <c r="M29" s="21"/>
      <c r="N29" s="21"/>
      <c r="O29" s="21"/>
      <c r="P29" s="21"/>
      <c r="Q29" s="21"/>
      <c r="R29" s="21">
        <v>107.51262129393643</v>
      </c>
      <c r="S29" s="21">
        <v>107.026181633552</v>
      </c>
      <c r="T29" s="21">
        <v>105.77471844308783</v>
      </c>
      <c r="U29" s="21">
        <v>102.31600587519981</v>
      </c>
      <c r="V29" s="21">
        <v>99.932190639770198</v>
      </c>
      <c r="W29" s="21">
        <v>99.255952076278859</v>
      </c>
      <c r="X29" s="21">
        <v>98.651822889420131</v>
      </c>
      <c r="Y29" s="21">
        <v>98.15052212507554</v>
      </c>
      <c r="Z29" s="21">
        <v>97.738583194816613</v>
      </c>
      <c r="AA29" s="21">
        <v>97.406275898574819</v>
      </c>
      <c r="AB29" s="21">
        <v>97.282450567925054</v>
      </c>
      <c r="AC29" s="21">
        <v>97.157899014761114</v>
      </c>
      <c r="AD29" s="21">
        <v>97.032622902089301</v>
      </c>
      <c r="AE29" s="21">
        <v>96.9066417758565</v>
      </c>
      <c r="AF29" s="21">
        <v>96.779990107530352</v>
      </c>
      <c r="AG29" s="21">
        <v>96.652714699006239</v>
      </c>
      <c r="AH29" s="21">
        <v>96.524872409468983</v>
      </c>
      <c r="AI29" s="21">
        <v>96.396528168182954</v>
      </c>
      <c r="AJ29" s="21">
        <v>96.267753241068334</v>
      </c>
      <c r="AK29" s="21">
        <v>96.138623722392907</v>
      </c>
      <c r="AL29" s="21">
        <v>96.00921922600979</v>
      </c>
      <c r="AM29" s="21">
        <v>95.879621753343883</v>
      </c>
      <c r="AN29" s="21">
        <v>95.749914717805467</v>
      </c>
      <c r="AO29" s="21">
        <v>95.620182107522268</v>
      </c>
      <c r="AP29" s="21">
        <v>95.490507770256613</v>
      </c>
      <c r="AQ29" s="21">
        <v>95.36097480614059</v>
      </c>
      <c r="AR29" s="21">
        <v>95.231665055437546</v>
      </c>
      <c r="AS29" s="21">
        <v>95.102658669946166</v>
      </c>
      <c r="AT29" s="24">
        <v>94.974033757921262</v>
      </c>
    </row>
    <row r="30" spans="2:46" ht="26.25" thickBot="1" x14ac:dyDescent="0.25">
      <c r="B30" s="17" t="s">
        <v>119</v>
      </c>
      <c r="C30" s="22"/>
      <c r="D30" s="22"/>
      <c r="E30" s="22"/>
      <c r="F30" s="22"/>
      <c r="G30" s="22"/>
      <c r="H30" s="22"/>
      <c r="I30" s="22"/>
      <c r="J30" s="22"/>
      <c r="K30" s="22"/>
      <c r="L30" s="22"/>
      <c r="M30" s="22"/>
      <c r="N30" s="22"/>
      <c r="O30" s="22"/>
      <c r="P30" s="22"/>
      <c r="Q30" s="22"/>
      <c r="R30" s="22">
        <v>107.51262129393643</v>
      </c>
      <c r="S30" s="22">
        <v>107.71821715073141</v>
      </c>
      <c r="T30" s="22">
        <v>106.59047630863606</v>
      </c>
      <c r="U30" s="22">
        <v>102.50477179447506</v>
      </c>
      <c r="V30" s="22">
        <v>100.03070238334031</v>
      </c>
      <c r="W30" s="22">
        <v>99.265137129256814</v>
      </c>
      <c r="X30" s="22">
        <v>98.69457478137528</v>
      </c>
      <c r="Y30" s="22">
        <v>98.315133908461775</v>
      </c>
      <c r="Z30" s="22">
        <v>98.107343675185703</v>
      </c>
      <c r="AA30" s="22">
        <v>98.048694603369597</v>
      </c>
      <c r="AB30" s="22">
        <v>98.246770489426069</v>
      </c>
      <c r="AC30" s="22">
        <v>98.499533227586909</v>
      </c>
      <c r="AD30" s="22">
        <v>98.799393779203299</v>
      </c>
      <c r="AE30" s="22">
        <v>99.139712179378435</v>
      </c>
      <c r="AF30" s="22">
        <v>99.514680250639984</v>
      </c>
      <c r="AG30" s="22">
        <v>99.91921874164909</v>
      </c>
      <c r="AH30" s="22">
        <v>100.34888712146277</v>
      </c>
      <c r="AI30" s="22">
        <v>100.79980447663655</v>
      </c>
      <c r="AJ30" s="22">
        <v>101.26858014868354</v>
      </c>
      <c r="AK30" s="22">
        <v>101.75225291634749</v>
      </c>
      <c r="AL30" s="22">
        <v>102.24823767364732</v>
      </c>
      <c r="AM30" s="22">
        <v>102.75427868321469</v>
      </c>
      <c r="AN30" s="22">
        <v>103.26840859726578</v>
      </c>
      <c r="AO30" s="22">
        <v>103.78891253755455</v>
      </c>
      <c r="AP30" s="22">
        <v>104.31429661253469</v>
      </c>
      <c r="AQ30" s="22">
        <v>104.84326032619846</v>
      </c>
      <c r="AR30" s="22">
        <v>105.37467239996303</v>
      </c>
      <c r="AS30" s="22">
        <v>105.90754958768255</v>
      </c>
      <c r="AT30" s="23">
        <v>106.44103811538064</v>
      </c>
    </row>
  </sheetData>
  <hyperlinks>
    <hyperlink ref="A1" location="Contents!A1" display="Contents!A1" xr:uid="{2458D779-7DE0-4F60-8825-622C3118E9EF}"/>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Executive Summary</vt:lpstr>
      <vt:lpstr>C1</vt:lpstr>
      <vt:lpstr>C2</vt:lpstr>
      <vt:lpstr>C3</vt:lpstr>
      <vt:lpstr>C4</vt:lpstr>
      <vt:lpstr>C5</vt:lpstr>
      <vt:lpstr>C6</vt:lpstr>
      <vt:lpstr>C7</vt:lpstr>
      <vt:lpstr>C8</vt:lpstr>
      <vt:lpstr>C9</vt:lpstr>
      <vt:lpstr>F1</vt:lpstr>
      <vt:lpstr>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Khanom, Fathima</dc:creator>
  <cp:lastModifiedBy>Price, Harriet</cp:lastModifiedBy>
  <dcterms:created xsi:type="dcterms:W3CDTF">2021-07-02T09:58:08Z</dcterms:created>
  <dcterms:modified xsi:type="dcterms:W3CDTF">2021-07-05T18:17:34Z</dcterms:modified>
</cp:coreProperties>
</file>