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G:\Groups\Documents and research\Fiscal Risks Report\2019 Fiscal risks report\FINAL WEB VERSIONS\"/>
    </mc:Choice>
  </mc:AlternateContent>
  <bookViews>
    <workbookView xWindow="0" yWindow="0" windowWidth="18660" windowHeight="3780"/>
  </bookViews>
  <sheets>
    <sheet name="Contents" sheetId="9" r:id="rId1"/>
    <sheet name="Receipts" sheetId="2" r:id="rId2"/>
    <sheet name="Receipts guidance" sheetId="12" r:id="rId3"/>
    <sheet name="Spending" sheetId="4" r:id="rId4"/>
    <sheet name="Spending guidance" sheetId="13"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sdas" hidden="1">{#N/A,#N/A,FALSE,"TMCOMP96";#N/A,#N/A,FALSE,"MAT96";#N/A,#N/A,FALSE,"FANDA96";#N/A,#N/A,FALSE,"INTRAN96";#N/A,#N/A,FALSE,"NAA9697";#N/A,#N/A,FALSE,"ECWEBB";#N/A,#N/A,FALSE,"MFT96";#N/A,#N/A,FALSE,"CTrecon"}</definedName>
    <definedName name="BLPH1" hidden="1">'[1]4.6 ten year bonds'!$A$4</definedName>
    <definedName name="BLPH2" hidden="1">'[1]4.6 ten year bonds'!$D$4</definedName>
    <definedName name="BLPH3" hidden="1">'[1]4.6 ten year bonds'!$G$4</definedName>
    <definedName name="BLPH4" hidden="1">'[1]4.6 ten year bonds'!$J$4</definedName>
    <definedName name="BLPH5" hidden="1">'[1]4.6 ten year bonds'!$M$4</definedName>
    <definedName name="dgsgf" hidden="1">{#N/A,#N/A,FALSE,"TMCOMP96";#N/A,#N/A,FALSE,"MAT96";#N/A,#N/A,FALSE,"FANDA96";#N/A,#N/A,FALSE,"INTRAN96";#N/A,#N/A,FALSE,"NAA9697";#N/A,#N/A,FALSE,"ECWEBB";#N/A,#N/A,FALSE,"MFT96";#N/A,#N/A,FALSE,"CTrecon"}</definedName>
    <definedName name="Distribution" localSheetId="2" hidden="1">#REF!</definedName>
    <definedName name="Distribution" localSheetId="4" hidden="1">#REF!</definedName>
    <definedName name="Distribution" hidden="1">#REF!</definedName>
    <definedName name="ExtraProfiles" localSheetId="2" hidden="1">#REF!</definedName>
    <definedName name="ExtraProfiles" localSheetId="4" hidden="1">#REF!</definedName>
    <definedName name="ExtraProfiles" hidden="1">#REF!</definedName>
    <definedName name="fg"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2" hidden="1">[3]Population!#REF!</definedName>
    <definedName name="Pop" localSheetId="4" hidden="1">[3]Population!#REF!</definedName>
    <definedName name="Pop" hidden="1">[3]Population!#REF!</definedName>
    <definedName name="Population" localSheetId="2" hidden="1">#REF!</definedName>
    <definedName name="Population" localSheetId="4" hidden="1">#REF!</definedName>
    <definedName name="Population" hidden="1">#REF!</definedName>
    <definedName name="Profiles" localSheetId="2" hidden="1">#REF!</definedName>
    <definedName name="Profiles" localSheetId="4" hidden="1">#REF!</definedName>
    <definedName name="Profiles" hidden="1">#REF!</definedName>
    <definedName name="Projections" localSheetId="2" hidden="1">#REF!</definedName>
    <definedName name="Projections" localSheetId="4" hidden="1">#REF!</definedName>
    <definedName name="Projections" hidden="1">#REF!</definedName>
    <definedName name="Results" hidden="1">[4]UK99!$A$1:$A$1</definedName>
    <definedName name="sdf"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71027"/>
</workbook>
</file>

<file path=xl/calcChain.xml><?xml version="1.0" encoding="utf-8"?>
<calcChain xmlns="http://schemas.openxmlformats.org/spreadsheetml/2006/main">
  <c r="F10" i="2" l="1"/>
  <c r="G10" i="2"/>
  <c r="H10" i="2"/>
  <c r="H30" i="2"/>
  <c r="G30" i="2"/>
  <c r="F30" i="2"/>
  <c r="E30" i="2"/>
  <c r="E31" i="2"/>
  <c r="E28" i="2"/>
  <c r="H31" i="2"/>
  <c r="G31" i="2"/>
  <c r="F31" i="2"/>
  <c r="H28" i="2"/>
  <c r="G28" i="2"/>
  <c r="F28" i="2"/>
  <c r="E18" i="2"/>
  <c r="F18" i="2"/>
  <c r="G18" i="2"/>
  <c r="H18" i="2"/>
  <c r="E25" i="2"/>
  <c r="F25" i="2"/>
  <c r="G25" i="2"/>
  <c r="H25" i="2"/>
  <c r="E23" i="2"/>
  <c r="F23" i="2"/>
  <c r="G23" i="2"/>
  <c r="H23" i="2"/>
  <c r="E22" i="2"/>
  <c r="F22" i="2"/>
  <c r="G22" i="2"/>
  <c r="H22" i="2"/>
  <c r="E19" i="2"/>
  <c r="F19" i="2"/>
  <c r="G19" i="2"/>
  <c r="H19" i="2"/>
  <c r="H12" i="2"/>
  <c r="G12" i="2"/>
  <c r="F12" i="2"/>
  <c r="E12" i="2"/>
  <c r="E13" i="2"/>
  <c r="F13" i="2"/>
  <c r="G13" i="2"/>
  <c r="H13" i="2"/>
  <c r="E8" i="2"/>
  <c r="F8" i="2"/>
  <c r="G8" i="2"/>
  <c r="H8" i="2"/>
  <c r="F15" i="4"/>
  <c r="G15" i="4"/>
  <c r="H15" i="4"/>
  <c r="E15" i="4"/>
  <c r="F10" i="4"/>
  <c r="G10" i="4"/>
  <c r="H10" i="4"/>
  <c r="E10" i="4"/>
  <c r="E29" i="2"/>
  <c r="F29" i="2"/>
  <c r="G29" i="2"/>
  <c r="H29" i="2"/>
  <c r="E27" i="2"/>
  <c r="F27" i="2"/>
  <c r="G27" i="2"/>
  <c r="H27" i="2"/>
  <c r="E21" i="2"/>
  <c r="F21" i="2"/>
  <c r="G21" i="2"/>
  <c r="H21" i="2"/>
  <c r="E24" i="2"/>
  <c r="F24" i="2"/>
  <c r="G24" i="2"/>
  <c r="H24" i="2"/>
  <c r="F33" i="2"/>
  <c r="G33" i="2"/>
  <c r="H33" i="2"/>
  <c r="E33" i="2"/>
  <c r="F15" i="2"/>
  <c r="G15" i="2"/>
  <c r="H15" i="2"/>
  <c r="F16" i="2"/>
  <c r="G16" i="2"/>
  <c r="H16" i="2"/>
  <c r="F17" i="2"/>
  <c r="G17" i="2"/>
  <c r="H17" i="2"/>
  <c r="E17" i="2"/>
  <c r="E16" i="2"/>
  <c r="E15" i="2"/>
  <c r="F9" i="2"/>
  <c r="G9" i="2"/>
  <c r="H9" i="2"/>
  <c r="E9" i="2"/>
  <c r="F7" i="2"/>
  <c r="G7" i="2"/>
  <c r="H7" i="2"/>
  <c r="E7" i="2"/>
  <c r="F9" i="4"/>
  <c r="G9" i="4"/>
  <c r="H9" i="4"/>
  <c r="E9" i="4"/>
  <c r="F13" i="4"/>
  <c r="G13" i="4"/>
  <c r="H13" i="4"/>
  <c r="E13" i="4"/>
  <c r="F12" i="4"/>
  <c r="G12" i="4"/>
  <c r="H12" i="4"/>
  <c r="E12" i="4"/>
  <c r="F7" i="4"/>
  <c r="G7" i="4"/>
  <c r="H7" i="4"/>
  <c r="E7" i="4"/>
  <c r="F16" i="4"/>
  <c r="G16" i="4"/>
  <c r="H16" i="4"/>
  <c r="E16" i="4"/>
  <c r="F8" i="4"/>
  <c r="G8" i="4"/>
  <c r="H8" i="4"/>
  <c r="E8" i="4"/>
</calcChain>
</file>

<file path=xl/sharedStrings.xml><?xml version="1.0" encoding="utf-8"?>
<sst xmlns="http://schemas.openxmlformats.org/spreadsheetml/2006/main" count="243" uniqueCount="123">
  <si>
    <t>2020-21</t>
  </si>
  <si>
    <t>2021-22</t>
  </si>
  <si>
    <t>VAT</t>
  </si>
  <si>
    <t>RPI</t>
  </si>
  <si>
    <t>Fuel duties</t>
  </si>
  <si>
    <t>Real GDP</t>
  </si>
  <si>
    <t>Equity prices</t>
  </si>
  <si>
    <t>Nominal consumption</t>
  </si>
  <si>
    <t>Employment</t>
  </si>
  <si>
    <t>CPI</t>
  </si>
  <si>
    <t>Interest rates</t>
  </si>
  <si>
    <t>£ billion</t>
  </si>
  <si>
    <t>Determinant</t>
  </si>
  <si>
    <t>Receipts stream</t>
  </si>
  <si>
    <t>Inflation</t>
  </si>
  <si>
    <t>Business rates</t>
  </si>
  <si>
    <t>Student loan interest</t>
  </si>
  <si>
    <t>Income tax and NICs</t>
  </si>
  <si>
    <t>Interest rates (1ppt)</t>
  </si>
  <si>
    <t>Savings rates</t>
  </si>
  <si>
    <t>Self-assessment income tax</t>
  </si>
  <si>
    <t>Interest on govt. assets</t>
  </si>
  <si>
    <t>Interest receipts</t>
  </si>
  <si>
    <t>GDP(E) components</t>
  </si>
  <si>
    <t>Other VAT tax bases</t>
  </si>
  <si>
    <t>Onshore corporation tax</t>
  </si>
  <si>
    <t>Nominal business investment</t>
  </si>
  <si>
    <t>Fuel duty and APD</t>
  </si>
  <si>
    <t>GDP(I) components</t>
  </si>
  <si>
    <t>Average earnings</t>
  </si>
  <si>
    <t>Non-oil, non-financial company profits</t>
  </si>
  <si>
    <t>Financial company profits</t>
  </si>
  <si>
    <t>Asset markets</t>
  </si>
  <si>
    <t>House prices</t>
  </si>
  <si>
    <t>SDLT</t>
  </si>
  <si>
    <t>Property transactions</t>
  </si>
  <si>
    <t>North Sea revenues</t>
  </si>
  <si>
    <t>Fuel, alcohol and tobacco</t>
  </si>
  <si>
    <t>Gilt rates</t>
  </si>
  <si>
    <t>Short rates</t>
  </si>
  <si>
    <t>CG debt interest</t>
  </si>
  <si>
    <t>Spending stream</t>
  </si>
  <si>
    <t>Welfare spending</t>
  </si>
  <si>
    <t>Public service pensions</t>
  </si>
  <si>
    <t>Labour market</t>
  </si>
  <si>
    <t>Unemployment (0.1m)</t>
  </si>
  <si>
    <t>Self employment income</t>
  </si>
  <si>
    <t>Inflation (1ppt)</t>
  </si>
  <si>
    <t>-</t>
  </si>
  <si>
    <t>These ready reckoners assume no changes to other determinants (i.e. a rise in CPI inflation, assuming earnings growth is unchanged)</t>
  </si>
  <si>
    <t>Notes</t>
  </si>
  <si>
    <t>In this spreadsheet, we set out a range of individual tax and spending ‘ready reckoners’ that show how the public finances could be affected by changes in selected economic determinants of our fiscal forecasts.</t>
  </si>
  <si>
    <t>Tax and spending ready reckoners</t>
  </si>
  <si>
    <t>Uncertainty</t>
  </si>
  <si>
    <t>A positive figure represents a increase in the tax or spending stream.</t>
  </si>
  <si>
    <t>Cyclical adjustment coefficients</t>
  </si>
  <si>
    <t>Receipts ready reckoners</t>
  </si>
  <si>
    <t>Spending ready reckoners</t>
  </si>
  <si>
    <t>Each ready reckoner assumes no changes to other determinants (i.e. the CPI ready reckoners assume no changes to average earnings)</t>
  </si>
  <si>
    <t>This spreadsheet contains the raw outputs of the models we use to build the fiscal forecast. It is important to focus only on the broad magnitude of the effects, rather than any spurious precision.</t>
  </si>
  <si>
    <t>Oil prices (£10 a barrel rise)</t>
  </si>
  <si>
    <t>CGT and IHT</t>
  </si>
  <si>
    <t>CGT</t>
  </si>
  <si>
    <r>
      <t>Consumption SRS (1ppt)</t>
    </r>
    <r>
      <rPr>
        <vertAlign val="superscript"/>
        <sz val="10"/>
        <color indexed="8"/>
        <rFont val="Calibri"/>
        <family val="2"/>
      </rPr>
      <t>1</t>
    </r>
  </si>
  <si>
    <t>Ready reckoner guidance (receipts)</t>
  </si>
  <si>
    <t>Back</t>
  </si>
  <si>
    <t>Guidance</t>
  </si>
  <si>
    <t>User guidance</t>
  </si>
  <si>
    <t>Assuming that average earnings growth is unchanged, higher inflation would reduce income tax and NICs receipts. Higher thresholds – which are uprated in line with inflation – mean that less income is taxed at higher rates.</t>
  </si>
  <si>
    <t>Around 70 per cent of VAT receipts are derived from household consumption, and these move largely one-for-one with changes in nominal consumer spending.</t>
  </si>
  <si>
    <t>Changes in the composition of consumption are also important, as different types of spending attract different VAT rates. The ‘standard rated share’ (SRS) is the share of nominal household consumer spending subject to the standard rate of VAT.</t>
  </si>
  <si>
    <t>Changes in spending from other sectors generally have smaller impacts on receipts. These sectors include the exempt, government and household investment sectors. Changes in nominal GDP, government consumption and household investment growth will feed into these sectors respectively.</t>
  </si>
  <si>
    <t>Higher nominal business investment would directly reduce corporation tax payments as capital allowances rise. This effect is lagged over time, as only a proportion of any investment above the Annual Investment Allowance (AIA) can be used to offset against taxable profits in each year.</t>
  </si>
  <si>
    <t>Real GDP is  used as a proxy for total demand in our forecasting models for fuel duties and air passenger duty, where receipts are affected by both business and household spending.</t>
  </si>
  <si>
    <t>Income tax receipts are more geared towards earnings than employment, given staggered income tax thresholds. This distinction is smaller for national insurance contributions, as a lower employee NICs rate is applied to earnings above the upper earnings limit.</t>
  </si>
  <si>
    <t>There is broadly a one-for-one relationship with employment and taxes on employment income.</t>
  </si>
  <si>
    <t>Increases in self-employment income  feed through into receipts with a longer time lag given the self assessment system, which requires taxpayers to file returns by the January after the financial year</t>
  </si>
  <si>
    <t>Property prices have a direct and geared effect on stamp duty land tax (SDLT) receipts, since the tax rate is based on the value of the property, with relatively more expensive property transactions subject to higher rates.</t>
  </si>
  <si>
    <t>Property prices also affect the value of assets subject to inheritance tax and capital gains tax, but this has a much smaller effect on total receipts.</t>
  </si>
  <si>
    <t>Stamp duty on shares, capital gains tax and inheritance tax are all directly affected by changes in equity prices. In particular, capital gains tax is very sensitive to equity price changes, as the tax is only due on the profit on sale of the asset, and not its overall value.</t>
  </si>
  <si>
    <t>The profits of UK oil and gas companies – and therefore their tax liabilities – are directly affected by changes in the oil price. Receipts will also be affected by the level of production and expenditure, which will themselves be influenced by the oil price, although the simple ready reckoner presented below assumes these are maintained at existing levels.</t>
  </si>
  <si>
    <t>Higher oil prices reduce the demand for fuel and therefore fuel duty receipts, which are charged on the number of litres consumed. Demand for fuel is relatively inelastic.</t>
  </si>
  <si>
    <t>Turnover in the housing stock is a key determinant for SDLT receipts, where the relationship is assumed to be proportionate.</t>
  </si>
  <si>
    <t>The guidance tabs contain specific information on each ready reckoner, setting out the reason behind the relationship. This should be taken into account when using the results of these ready reckoners.</t>
  </si>
  <si>
    <t>Ready reckoner guidance (spending)</t>
  </si>
  <si>
    <t>Changes to gilt rates only affect new and maturing gilts and so take effect more slowly and build up over time. Chapter 8 of our 2017 Fiscal risks report sets out more detail on debt interest spending.</t>
  </si>
  <si>
    <t>An increase in the claimant count leads to an increase in spending on jobseekers’ allowance and other directly-related benefits.</t>
  </si>
  <si>
    <t>For each line, we have included some specific guidance which should be considered when using these ready reckoners. The ready reckoners presented here do not cover every determinant that feeds into the fiscal forecasting models.</t>
  </si>
  <si>
    <r>
      <t xml:space="preserve">To construct our estimates of the structual deficit, we use cyclical adjustment coefficients that estimate the sensitivity of borrowing to the size of the output gap. These can be used to estimate the effect of changes in GDP growth on tax and spending as a share of national income. More information can be found in </t>
    </r>
    <r>
      <rPr>
        <i/>
        <sz val="12"/>
        <rFont val="Calibri"/>
        <family val="2"/>
      </rPr>
      <t>Working Paper No.3: Cyclically adjusting the public finances</t>
    </r>
    <r>
      <rPr>
        <sz val="12"/>
        <rFont val="Calibri"/>
        <family val="2"/>
      </rPr>
      <t xml:space="preserve">(Helgadottir et al (2012)) on our website.
These estimates show that if GDP growth was 1 per cent stronger than expected:
- the total </t>
    </r>
    <r>
      <rPr>
        <b/>
        <sz val="12"/>
        <rFont val="Calibri"/>
        <family val="2"/>
      </rPr>
      <t>spending-to-GDP ratio</t>
    </r>
    <r>
      <rPr>
        <sz val="12"/>
        <rFont val="Calibri"/>
        <family val="2"/>
      </rPr>
      <t xml:space="preserve"> would fall by 0.4 percentage points in the first year and by 0.5 percentage points after two years. This mainly reflects the 'denominator effect' as most DEL spending (which comprised 46 per cent of total expenditure in 2016-17) is set out in multi-year cash plans which are not typically linked to the economic cycle.
- the </t>
    </r>
    <r>
      <rPr>
        <b/>
        <sz val="12"/>
        <rFont val="Calibri"/>
        <family val="2"/>
      </rPr>
      <t xml:space="preserve">receipts-to-GDP ratio </t>
    </r>
    <r>
      <rPr>
        <sz val="12"/>
        <rFont val="Calibri"/>
        <family val="2"/>
      </rPr>
      <t xml:space="preserve">would rise by 0.1 percentage points in the first year and by 0.2 percentage points after two years. This result reflects 'fiscal drag', where effective tax rates of some receipts streams (particularly income tax) tend to rise as the tax base grows.
- taking those results together, </t>
    </r>
    <r>
      <rPr>
        <b/>
        <sz val="12"/>
        <rFont val="Calibri"/>
        <family val="2"/>
      </rPr>
      <t xml:space="preserve">public sector net borrowing </t>
    </r>
    <r>
      <rPr>
        <sz val="12"/>
        <rFont val="Calibri"/>
        <family val="2"/>
      </rPr>
      <t>would be 0.5 per cent of GDP lower in the first year and 0.7 per cent of GDP lower after two years.</t>
    </r>
  </si>
  <si>
    <t>CGT, IHT, stamp duty on shares</t>
  </si>
  <si>
    <r>
      <t>Changes in RPI inflation feed through into spending on index-li</t>
    </r>
    <r>
      <rPr>
        <sz val="10"/>
        <rFont val="Calibri"/>
        <family val="2"/>
      </rPr>
      <t xml:space="preserve">nked gilts with a </t>
    </r>
    <r>
      <rPr>
        <sz val="10"/>
        <rFont val="Calibri"/>
        <family val="2"/>
      </rPr>
      <t xml:space="preserve">three to eight month </t>
    </r>
    <r>
      <rPr>
        <sz val="10"/>
        <color indexed="8"/>
        <rFont val="Calibri"/>
        <family val="2"/>
      </rPr>
      <t xml:space="preserve">lag. Chapter 8 of our 2017 </t>
    </r>
    <r>
      <rPr>
        <i/>
        <sz val="10"/>
        <color indexed="8"/>
        <rFont val="Calibri"/>
        <family val="2"/>
      </rPr>
      <t xml:space="preserve">Fiscal risks report </t>
    </r>
    <r>
      <rPr>
        <sz val="10"/>
        <color indexed="8"/>
        <rFont val="Calibri"/>
        <family val="2"/>
      </rPr>
      <t>sets out more detail on debt interest spending.</t>
    </r>
  </si>
  <si>
    <t>Changes in short rates act swiftly on short-dated debt, with the full effect feeding through to spending almost immediately. Chapter 8 of our 2017 Fiscal risks report sets out more detail on debt interest spending.</t>
  </si>
  <si>
    <t>Interest rates (1ppt higher throughout the forecast)</t>
  </si>
  <si>
    <t>We assume that excise duty rates are uprated in line with the indexation paramenters set out by the Government. In general, these state that excise duties will rise each year in line with the forecast of September RPI growth. Cigarette duty rates are set to rise by RPI plus 2 per cent until 2020-21.</t>
  </si>
  <si>
    <r>
      <t>Around a third</t>
    </r>
    <r>
      <rPr>
        <sz val="10"/>
        <color indexed="8"/>
        <rFont val="Calibri"/>
        <family val="2"/>
      </rPr>
      <t xml:space="preserve"> of CGT disposals relate to residential property.</t>
    </r>
  </si>
  <si>
    <t>Holding deductions constant, higher profits would lead to higher corporation tax liabilities.</t>
  </si>
  <si>
    <t>Direct impact on tax stream of 1 per cent
increase in 2020-21 (unless otherwise stated)</t>
  </si>
  <si>
    <t>2022-23</t>
  </si>
  <si>
    <t>2023-24</t>
  </si>
  <si>
    <r>
      <t>CPI (1 per ce</t>
    </r>
    <r>
      <rPr>
        <sz val="10"/>
        <rFont val="Calibri"/>
        <family val="2"/>
      </rPr>
      <t>nt in Q3</t>
    </r>
    <r>
      <rPr>
        <sz val="10"/>
        <color indexed="8"/>
        <rFont val="Calibri"/>
        <family val="2"/>
      </rPr>
      <t xml:space="preserve"> 2020)</t>
    </r>
  </si>
  <si>
    <t>Direct impact on spending stream of 1 per cent
increase in 2020-21 (unless otherwise stated)</t>
  </si>
  <si>
    <r>
      <t xml:space="preserve">Note: These are ballpark figures specific to the March 2019 </t>
    </r>
    <r>
      <rPr>
        <i/>
        <sz val="10"/>
        <color indexed="8"/>
        <rFont val="Calibri"/>
        <family val="2"/>
      </rPr>
      <t xml:space="preserve">EFO </t>
    </r>
    <r>
      <rPr>
        <sz val="10"/>
        <color indexed="8"/>
        <rFont val="Calibri"/>
        <family val="2"/>
      </rPr>
      <t>forecast. The actual effects will differ over time as policy and our forecast continue to evolve.</t>
    </r>
  </si>
  <si>
    <t>RPI (1ppt higher throughout the forecast)</t>
  </si>
  <si>
    <t>CPI (1ppt higher in Q3 2020)</t>
  </si>
  <si>
    <r>
      <t>CPI (1 per cent in Q3 2020)</t>
    </r>
    <r>
      <rPr>
        <vertAlign val="superscript"/>
        <sz val="10"/>
        <color indexed="8"/>
        <rFont val="Calibri"/>
        <family val="2"/>
      </rPr>
      <t>1</t>
    </r>
  </si>
  <si>
    <r>
      <t>Consumption SRS (1ppt)</t>
    </r>
    <r>
      <rPr>
        <vertAlign val="superscript"/>
        <sz val="10"/>
        <color indexed="8"/>
        <rFont val="Calibri"/>
        <family val="2"/>
      </rPr>
      <t>2</t>
    </r>
  </si>
  <si>
    <r>
      <rPr>
        <vertAlign val="superscript"/>
        <sz val="10"/>
        <color indexed="8"/>
        <rFont val="Calibri"/>
        <family val="2"/>
      </rPr>
      <t>2</t>
    </r>
    <r>
      <rPr>
        <sz val="10"/>
        <color indexed="8"/>
        <rFont val="Calibri"/>
        <family val="2"/>
      </rPr>
      <t xml:space="preserve"> Standard rated share; share of nominal consumer spending subject to the standard rate of VAT.</t>
    </r>
  </si>
  <si>
    <t>CGT, IHT</t>
  </si>
  <si>
    <r>
      <t xml:space="preserve">Ready reckoners are stylised quantifications that reflect the typical impact of changes in economic variables on receipts and spending. The estimates are specific to our March 2019 </t>
    </r>
    <r>
      <rPr>
        <i/>
        <sz val="12"/>
        <rFont val="Calibri"/>
        <family val="2"/>
      </rPr>
      <t>EFO</t>
    </r>
    <r>
      <rPr>
        <sz val="12"/>
        <rFont val="Calibri"/>
        <family val="2"/>
      </rPr>
      <t xml:space="preserve"> forecast and we would expect them to become outdated over time, as the economy and public finances, and the policy setting, evolve.</t>
    </r>
  </si>
  <si>
    <r>
      <t xml:space="preserve">These ready reckoners are ballpark figures specific to the March 2019 </t>
    </r>
    <r>
      <rPr>
        <i/>
        <sz val="11"/>
        <rFont val="Calibri"/>
        <family val="2"/>
      </rPr>
      <t>EFO</t>
    </r>
    <r>
      <rPr>
        <sz val="11"/>
        <rFont val="Calibri"/>
        <family val="2"/>
      </rPr>
      <t xml:space="preserve"> forecast. The actual effects will differ over time as policy and our forecast continue to evolve.</t>
    </r>
  </si>
  <si>
    <t>Triple lock</t>
  </si>
  <si>
    <t>Average earnings affects welfare spending in two ways: The pension credit guarantee is uprated in line with average earnings, but offsetting that effect, an increase in earnings reduces spending on income-related benefits and tax credits, as the entitlement to these tapers away as incomes rise. Average earnings increases also affect the ‘triple lock’ for uprating basic state pension and new state pension. To avoid double counting against our 'triple lock' ready reckoner above, we assume increasing average earnings has no effect on the 'triple lock'.</t>
  </si>
  <si>
    <r>
      <t>CPI (1 per ce</t>
    </r>
    <r>
      <rPr>
        <sz val="10"/>
        <rFont val="Calibri"/>
        <family val="2"/>
      </rPr>
      <t xml:space="preserve">nt in </t>
    </r>
    <r>
      <rPr>
        <sz val="10"/>
        <rFont val="Calibri"/>
        <family val="2"/>
      </rPr>
      <t>Q3</t>
    </r>
    <r>
      <rPr>
        <sz val="10"/>
        <color indexed="8"/>
        <rFont val="Calibri"/>
        <family val="2"/>
      </rPr>
      <t xml:space="preserve"> 2020)</t>
    </r>
  </si>
  <si>
    <t>CPI (1 per cent in Q3 2020)</t>
  </si>
  <si>
    <t>Many welfare and public service pension payments are uprated each year in line with the previous September CPI inflation rate (according to policy set out by the Government). This means that the effect of changes in our inflation forecast on welfare spending is lagged by a year.</t>
  </si>
  <si>
    <t xml:space="preserve">The ‘triple lock’ on uprating guarantees that the basic state pension and the new state pension rises by the highest of 2.5 per cent, CPI inflation or average earnings growth. This ready reckoner treats the 'triple lock' as a separate variable to these other uprating parameters, but does include the knock-on effects on pension credit and pensioner housing benefit. Over the longer term changes in the 'triple lock' will most likely be driven by average earnings increases, but since 2010 have mostly been CPI-driven. The effect is lagged by one year as outturn earnings and CPI growth from the previous year is used to uprate awards. </t>
  </si>
  <si>
    <r>
      <t>Business rates receipts are calculated by multplying the rateable value of non-domestic property by the multiplier (which is uprated in line with CPI inflation).
Around</t>
    </r>
    <r>
      <rPr>
        <sz val="10"/>
        <rFont val="Calibri"/>
        <family val="2"/>
      </rPr>
      <t xml:space="preserve"> half per cent of business rates are retained by local authorities and so this proportion of any extra receipts will be offset by higher local authority expenditure.</t>
    </r>
  </si>
  <si>
    <t>The interest charged on some student loan repayments is linked to RPI inflation. The ready-reckoner is for a 1% increase in RPI inflation across the forecast not just 2020-21. This is under the current accounting treatment for student loans - which will change from our Budget forecast later this year.</t>
  </si>
  <si>
    <t>Higher interest rates would mean central government and local authorities receive higher income on their reserves and holdings of financial assets (such as bank deposits)</t>
  </si>
  <si>
    <t>An increase in deposit rates would increase income tax on savings income, which are received through self-assessment the following year. Assumes a 1% point rise in both short-term and long-term rates . Ready-reckoners would b around half for movements in just short or long-term rates.</t>
  </si>
  <si>
    <t>Self-assessment IT and NIC4</t>
  </si>
  <si>
    <r>
      <rPr>
        <vertAlign val="superscript"/>
        <sz val="10"/>
        <color indexed="8"/>
        <rFont val="Calibri"/>
        <family val="2"/>
      </rPr>
      <t>1</t>
    </r>
    <r>
      <rPr>
        <sz val="10"/>
        <color indexed="8"/>
        <rFont val="Calibri"/>
        <family val="2"/>
      </rPr>
      <t>Income tax and NICs thresholds are generally uprated in line with September CPI from the previous year, which we assume mean Q3 calendar year in our forecasts. The personal allowance and higher rate thresholds have been set until 2020-21, following the Autumn Budget 2018 announcements. Therefore, this ready reckoner shows the impact of changes in Q3 2020 CPI, which will affect thresholds in 2021-22.</t>
    </r>
  </si>
  <si>
    <r>
      <t xml:space="preserve">Ready reckoners are subject to uncertainty for a number of reasons. In particular:
- they only capture the </t>
    </r>
    <r>
      <rPr>
        <b/>
        <sz val="12"/>
        <rFont val="Calibri"/>
        <family val="2"/>
      </rPr>
      <t xml:space="preserve">static impact </t>
    </r>
    <r>
      <rPr>
        <sz val="12"/>
        <rFont val="Calibri"/>
        <family val="2"/>
      </rPr>
      <t>of</t>
    </r>
    <r>
      <rPr>
        <b/>
        <sz val="12"/>
        <rFont val="Calibri"/>
        <family val="2"/>
      </rPr>
      <t xml:space="preserve"> </t>
    </r>
    <r>
      <rPr>
        <sz val="12"/>
        <rFont val="Calibri"/>
        <family val="2"/>
      </rPr>
      <t xml:space="preserve">changes in the economic determinants. They do not attempt to capture interactions with other determinants or longer-term dynamic effects. For example, higher business investment would be expected to boost overall receipts in the longer term via its effect on potential output growth – this would far outweigh the short-term cost of greater use of capital allowances.
- they only capture the impact of </t>
    </r>
    <r>
      <rPr>
        <b/>
        <sz val="12"/>
        <rFont val="Calibri"/>
        <family val="2"/>
      </rPr>
      <t>small changes</t>
    </r>
    <r>
      <rPr>
        <sz val="12"/>
        <rFont val="Calibri"/>
        <family val="2"/>
      </rPr>
      <t xml:space="preserve"> in economic determinants. These ready reckoners reflect average, linear relationships between economic determinants and tax and spending streams. Larger changes in determinants may have non-linear impacts on tax and spending. For example, a sharp fall in profits would lead to greater use of corporation tax loss allowances in the future. This would significantly limit the sensitivity of receipts to profits in the future.
- they only capture the impact of </t>
    </r>
    <r>
      <rPr>
        <b/>
        <sz val="12"/>
        <rFont val="Calibri"/>
        <family val="2"/>
      </rPr>
      <t>average</t>
    </r>
    <r>
      <rPr>
        <sz val="12"/>
        <rFont val="Calibri"/>
        <family val="2"/>
      </rPr>
      <t xml:space="preserve"> changes in economic determinants. For many lines of tax and spending, the distribution of changes in a determinant is also very important. For example, SDLT receipts are much more sensitive to price changes at the top of the property price distribution, as the average tax rates paid are many times higher than those at the bottom of the distribution.
- they are </t>
    </r>
    <r>
      <rPr>
        <b/>
        <sz val="12"/>
        <rFont val="Calibri"/>
        <family val="2"/>
      </rPr>
      <t>based on models that draw on historical relationships</t>
    </r>
    <r>
      <rPr>
        <sz val="12"/>
        <rFont val="Calibri"/>
        <family val="2"/>
      </rPr>
      <t xml:space="preserve">. For example, the sensitivity of fuel duty receipts to GDP growth has increased in recent years, given the shift in the vehicle stock towards light goods vehicles (LGVs). While we try to incorporate the effect of these trends through the assumptions we feed into our models, these relationships may evolve in the future.
- they are </t>
    </r>
    <r>
      <rPr>
        <b/>
        <sz val="12"/>
        <rFont val="Calibri"/>
        <family val="2"/>
      </rPr>
      <t>based on the specific policy settings</t>
    </r>
    <r>
      <rPr>
        <sz val="12"/>
        <rFont val="Calibri"/>
        <family val="2"/>
      </rPr>
      <t xml:space="preserve"> assumed in our most recent forecast. Our forecasts reflect current Government policy. These policy parameters may change over time, which may affect the size of these ready reckoners. For example, the freeze on some income tax thresholds over the forecast period (e.g. the personal allowance taper and the additional rate threshold) affect the sensitivity of income tax to changes in earnings.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</si>
</sst>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
    <numFmt numFmtId="170" formatCode="#,##0.0"/>
  </numFmts>
  <fonts count="43" x14ac:knownFonts="1">
    <font>
      <sz val="11"/>
      <color theme="1"/>
      <name val="Calibri"/>
      <family val="2"/>
      <scheme val="minor"/>
    </font>
    <font>
      <sz val="10"/>
      <name val="Arial"/>
      <family val="2"/>
    </font>
    <font>
      <sz val="11"/>
      <name val="Calibri"/>
      <family val="2"/>
    </font>
    <font>
      <sz val="14"/>
      <name val="Calibri"/>
      <family val="2"/>
    </font>
    <font>
      <u/>
      <sz val="14"/>
      <name val="Calibri"/>
      <family val="2"/>
    </font>
    <font>
      <sz val="12"/>
      <name val="Calibri"/>
      <family val="2"/>
    </font>
    <font>
      <b/>
      <sz val="12"/>
      <name val="Calibri"/>
      <family val="2"/>
    </font>
    <font>
      <i/>
      <sz val="12"/>
      <name val="Calibri"/>
      <family val="2"/>
    </font>
    <font>
      <u/>
      <sz val="10"/>
      <color indexed="12"/>
      <name val="Arial"/>
      <family val="2"/>
    </font>
    <font>
      <u/>
      <sz val="11"/>
      <color indexed="12"/>
      <name val="Calibri"/>
      <family val="2"/>
    </font>
    <font>
      <b/>
      <sz val="11"/>
      <name val="Calibri"/>
      <family val="2"/>
    </font>
    <font>
      <sz val="10"/>
      <name val="Calibri"/>
      <family val="2"/>
    </font>
    <font>
      <sz val="10"/>
      <color indexed="8"/>
      <name val="Calibri"/>
      <family val="2"/>
    </font>
    <font>
      <vertAlign val="superscript"/>
      <sz val="10"/>
      <color indexed="8"/>
      <name val="Calibri"/>
      <family val="2"/>
    </font>
    <font>
      <i/>
      <sz val="10"/>
      <color indexed="8"/>
      <name val="Calibri"/>
      <family val="2"/>
    </font>
    <font>
      <sz val="10"/>
      <color indexed="8"/>
      <name val="Calibri"/>
      <family val="2"/>
    </font>
    <font>
      <i/>
      <sz val="11"/>
      <name val="Calibri"/>
      <family val="2"/>
    </font>
    <font>
      <sz val="10"/>
      <name val="Calibri"/>
      <family val="2"/>
    </font>
    <font>
      <sz val="10"/>
      <color indexed="8"/>
      <name val="Calibri"/>
      <family val="2"/>
    </font>
    <font>
      <i/>
      <sz val="10"/>
      <color indexed="8"/>
      <name val="Calibri"/>
      <family val="2"/>
    </font>
    <font>
      <sz val="10"/>
      <name val="Calibri"/>
      <family val="2"/>
    </font>
    <font>
      <sz val="10"/>
      <color indexed="8"/>
      <name val="Calibri"/>
      <family val="2"/>
    </font>
    <font>
      <vertAlign val="superscript"/>
      <sz val="10"/>
      <color indexed="8"/>
      <name val="Calibri"/>
      <family val="2"/>
    </font>
    <font>
      <u/>
      <sz val="10"/>
      <color indexed="12"/>
      <name val="Calibri"/>
      <family val="2"/>
    </font>
    <font>
      <u/>
      <sz val="12"/>
      <color theme="10"/>
      <name val="Arial"/>
      <family val="2"/>
    </font>
    <font>
      <sz val="12"/>
      <color theme="1"/>
      <name val="Arial"/>
      <family val="2"/>
    </font>
    <font>
      <sz val="11"/>
      <color rgb="FFFF0000"/>
      <name val="Calibri"/>
      <family val="2"/>
      <scheme val="minor"/>
    </font>
    <font>
      <sz val="11"/>
      <name val="Calibri"/>
      <family val="2"/>
      <scheme val="minor"/>
    </font>
    <font>
      <sz val="12"/>
      <color theme="1"/>
      <name val="Calibri"/>
      <family val="2"/>
    </font>
    <font>
      <sz val="22"/>
      <color theme="8"/>
      <name val="Calibri"/>
      <family val="2"/>
    </font>
    <font>
      <sz val="14"/>
      <color theme="8"/>
      <name val="Calibri"/>
      <family val="2"/>
    </font>
    <font>
      <sz val="11"/>
      <color theme="1"/>
      <name val="Calibri"/>
      <family val="2"/>
    </font>
    <font>
      <sz val="14"/>
      <color theme="1"/>
      <name val="Calibri"/>
      <family val="2"/>
    </font>
    <font>
      <sz val="10"/>
      <name val="Calibri"/>
      <family val="2"/>
      <scheme val="minor"/>
    </font>
    <font>
      <sz val="10"/>
      <color theme="1"/>
      <name val="Calibri"/>
      <family val="2"/>
      <scheme val="minor"/>
    </font>
    <font>
      <b/>
      <sz val="10"/>
      <name val="Calibri"/>
      <family val="2"/>
      <scheme val="minor"/>
    </font>
    <font>
      <sz val="11"/>
      <color rgb="FFFF0000"/>
      <name val="Calibri"/>
      <family val="2"/>
    </font>
    <font>
      <i/>
      <u/>
      <sz val="10"/>
      <color theme="10"/>
      <name val="Calibri"/>
      <family val="2"/>
      <scheme val="minor"/>
    </font>
    <font>
      <u/>
      <sz val="10"/>
      <color theme="10"/>
      <name val="Calibri"/>
      <family val="2"/>
      <scheme val="minor"/>
    </font>
    <font>
      <i/>
      <sz val="10"/>
      <color theme="1"/>
      <name val="Calibri"/>
      <family val="2"/>
      <scheme val="minor"/>
    </font>
    <font>
      <sz val="10"/>
      <color rgb="FFFF0000"/>
      <name val="Calibri"/>
      <family val="2"/>
      <scheme val="minor"/>
    </font>
    <font>
      <sz val="24"/>
      <color theme="8"/>
      <name val="Calibri"/>
      <family val="2"/>
    </font>
    <font>
      <sz val="18"/>
      <color theme="8"/>
      <name val="Calibri"/>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bgColor indexed="64"/>
      </patternFill>
    </fill>
  </fills>
  <borders count="19">
    <border>
      <left/>
      <right/>
      <top/>
      <bottom/>
      <diagonal/>
    </border>
    <border>
      <left style="thick">
        <color theme="0"/>
      </left>
      <right/>
      <top/>
      <bottom style="medium">
        <color theme="8"/>
      </bottom>
      <diagonal/>
    </border>
    <border>
      <left/>
      <right/>
      <top/>
      <bottom style="medium">
        <color theme="8"/>
      </bottom>
      <diagonal/>
    </border>
    <border>
      <left/>
      <right style="thick">
        <color theme="0"/>
      </right>
      <top/>
      <bottom style="medium">
        <color theme="8"/>
      </bottom>
      <diagonal/>
    </border>
    <border>
      <left/>
      <right style="thick">
        <color theme="0"/>
      </right>
      <top/>
      <bottom/>
      <diagonal/>
    </border>
    <border>
      <left style="thick">
        <color theme="0"/>
      </left>
      <right/>
      <top/>
      <bottom style="thin">
        <color theme="8"/>
      </bottom>
      <diagonal/>
    </border>
    <border>
      <left/>
      <right/>
      <top/>
      <bottom style="thin">
        <color theme="8"/>
      </bottom>
      <diagonal/>
    </border>
    <border>
      <left/>
      <right/>
      <top style="medium">
        <color theme="8"/>
      </top>
      <bottom/>
      <diagonal/>
    </border>
    <border>
      <left style="thick">
        <color theme="0"/>
      </left>
      <right/>
      <top/>
      <bottom style="thin">
        <color theme="3"/>
      </bottom>
      <diagonal/>
    </border>
    <border>
      <left/>
      <right/>
      <top/>
      <bottom style="thin">
        <color theme="3"/>
      </bottom>
      <diagonal/>
    </border>
    <border>
      <left style="thick">
        <color theme="0"/>
      </left>
      <right/>
      <top style="thin">
        <color theme="3"/>
      </top>
      <bottom style="thin">
        <color theme="3"/>
      </bottom>
      <diagonal/>
    </border>
    <border>
      <left/>
      <right/>
      <top style="thin">
        <color theme="3"/>
      </top>
      <bottom style="thin">
        <color theme="3"/>
      </bottom>
      <diagonal/>
    </border>
    <border>
      <left/>
      <right/>
      <top style="thin">
        <color theme="3"/>
      </top>
      <bottom/>
      <diagonal/>
    </border>
    <border>
      <left/>
      <right/>
      <top style="thin">
        <color theme="8"/>
      </top>
      <bottom/>
      <diagonal/>
    </border>
    <border>
      <left style="thick">
        <color theme="0"/>
      </left>
      <right/>
      <top/>
      <bottom style="thick">
        <color theme="0"/>
      </bottom>
      <diagonal/>
    </border>
    <border>
      <left/>
      <right/>
      <top/>
      <bottom style="thick">
        <color theme="0"/>
      </bottom>
      <diagonal/>
    </border>
    <border>
      <left/>
      <right style="thick">
        <color theme="0"/>
      </right>
      <top/>
      <bottom style="thin">
        <color theme="8"/>
      </bottom>
      <diagonal/>
    </border>
    <border>
      <left/>
      <right/>
      <top style="medium">
        <color theme="8"/>
      </top>
      <bottom style="thin">
        <color theme="8"/>
      </bottom>
      <diagonal/>
    </border>
    <border>
      <left/>
      <right style="thick">
        <color theme="0"/>
      </right>
      <top style="medium">
        <color theme="8"/>
      </top>
      <bottom style="thin">
        <color theme="8"/>
      </bottom>
      <diagonal/>
    </border>
  </borders>
  <cellStyleXfs count="8">
    <xf numFmtId="0" fontId="0" fillId="0" borderId="0"/>
    <xf numFmtId="0" fontId="24" fillId="0" borderId="0" applyNumberFormat="0" applyFill="0" applyBorder="0" applyAlignment="0" applyProtection="0"/>
    <xf numFmtId="0" fontId="8" fillId="0" borderId="0" applyNumberFormat="0" applyFill="0" applyBorder="0" applyAlignment="0" applyProtection="0">
      <alignment vertical="top"/>
      <protection locked="0"/>
    </xf>
    <xf numFmtId="0" fontId="25" fillId="0" borderId="0"/>
    <xf numFmtId="0" fontId="1" fillId="0" borderId="0"/>
    <xf numFmtId="0" fontId="1" fillId="0" borderId="0"/>
    <xf numFmtId="0" fontId="25" fillId="0" borderId="0"/>
    <xf numFmtId="0" fontId="1" fillId="0" borderId="0"/>
  </cellStyleXfs>
  <cellXfs count="126">
    <xf numFmtId="0" fontId="0" fillId="0" borderId="0" xfId="0"/>
    <xf numFmtId="0" fontId="26" fillId="2" borderId="0" xfId="0" applyFont="1" applyFill="1"/>
    <xf numFmtId="0" fontId="27" fillId="2" borderId="0" xfId="0" applyFont="1" applyFill="1"/>
    <xf numFmtId="0" fontId="28" fillId="3" borderId="0" xfId="3" applyFont="1" applyFill="1"/>
    <xf numFmtId="0" fontId="29" fillId="3" borderId="0" xfId="4" applyFont="1" applyFill="1" applyBorder="1" applyAlignment="1">
      <alignment horizontal="center" vertical="center"/>
    </xf>
    <xf numFmtId="0" fontId="28" fillId="3" borderId="0" xfId="3" applyFont="1" applyFill="1" applyBorder="1"/>
    <xf numFmtId="0" fontId="2" fillId="3" borderId="0" xfId="5" applyFont="1" applyFill="1"/>
    <xf numFmtId="0" fontId="30" fillId="3" borderId="0" xfId="4" applyFont="1" applyFill="1"/>
    <xf numFmtId="0" fontId="10" fillId="3" borderId="0" xfId="5" applyFont="1" applyFill="1"/>
    <xf numFmtId="0" fontId="2" fillId="3" borderId="0" xfId="5" applyFont="1" applyFill="1" applyAlignment="1">
      <alignment wrapText="1"/>
    </xf>
    <xf numFmtId="0" fontId="2" fillId="3" borderId="0" xfId="5" applyFont="1" applyFill="1" applyAlignment="1">
      <alignment horizontal="left" vertical="top"/>
    </xf>
    <xf numFmtId="0" fontId="2" fillId="3" borderId="0" xfId="5" applyFont="1" applyFill="1" applyAlignment="1">
      <alignment vertical="top" wrapText="1"/>
    </xf>
    <xf numFmtId="0" fontId="31" fillId="3" borderId="0" xfId="6" applyFont="1" applyFill="1"/>
    <xf numFmtId="0" fontId="31" fillId="3" borderId="0" xfId="6" applyFont="1" applyFill="1" applyAlignment="1">
      <alignment wrapText="1"/>
    </xf>
    <xf numFmtId="0" fontId="11" fillId="3" borderId="0" xfId="3" applyFont="1" applyFill="1" applyBorder="1"/>
    <xf numFmtId="0" fontId="5" fillId="3" borderId="0" xfId="3" applyFont="1" applyFill="1" applyBorder="1"/>
    <xf numFmtId="0" fontId="5" fillId="3" borderId="0" xfId="3" applyFont="1" applyFill="1"/>
    <xf numFmtId="0" fontId="3" fillId="3" borderId="0" xfId="3" applyFont="1" applyFill="1" applyBorder="1"/>
    <xf numFmtId="0" fontId="4" fillId="3" borderId="0" xfId="1" applyFont="1" applyFill="1" applyBorder="1"/>
    <xf numFmtId="0" fontId="3" fillId="3" borderId="0" xfId="3" applyFont="1" applyFill="1"/>
    <xf numFmtId="0" fontId="11" fillId="3" borderId="0" xfId="3" applyFont="1" applyFill="1"/>
    <xf numFmtId="0" fontId="32" fillId="3" borderId="0" xfId="3" applyFont="1" applyFill="1"/>
    <xf numFmtId="0" fontId="0" fillId="2" borderId="0" xfId="0" applyFont="1" applyFill="1"/>
    <xf numFmtId="0" fontId="0" fillId="0" borderId="0" xfId="0" applyFont="1"/>
    <xf numFmtId="0" fontId="0" fillId="2" borderId="1" xfId="0" applyFont="1" applyFill="1" applyBorder="1"/>
    <xf numFmtId="0" fontId="0" fillId="2" borderId="2" xfId="0" applyFont="1" applyFill="1" applyBorder="1"/>
    <xf numFmtId="0" fontId="0" fillId="2" borderId="3" xfId="0" applyFont="1" applyFill="1" applyBorder="1"/>
    <xf numFmtId="0" fontId="0" fillId="2" borderId="4" xfId="0" applyFont="1" applyFill="1" applyBorder="1"/>
    <xf numFmtId="0" fontId="33" fillId="4" borderId="0" xfId="0" applyFont="1" applyFill="1" applyBorder="1" applyAlignment="1">
      <alignment vertical="center"/>
    </xf>
    <xf numFmtId="0" fontId="33" fillId="4" borderId="0" xfId="0" applyFont="1" applyFill="1" applyBorder="1" applyAlignment="1">
      <alignment horizontal="left" vertical="center"/>
    </xf>
    <xf numFmtId="0" fontId="33" fillId="4" borderId="0" xfId="7" applyFont="1" applyFill="1" applyBorder="1" applyAlignment="1">
      <alignment vertical="center"/>
    </xf>
    <xf numFmtId="0" fontId="33" fillId="4" borderId="0" xfId="0" applyFont="1" applyFill="1" applyBorder="1" applyAlignment="1">
      <alignment horizontal="right" vertical="center" wrapText="1"/>
    </xf>
    <xf numFmtId="0" fontId="33" fillId="4" borderId="4" xfId="0" applyFont="1" applyFill="1" applyBorder="1" applyAlignment="1">
      <alignment horizontal="right" vertical="center" wrapText="1"/>
    </xf>
    <xf numFmtId="0" fontId="33" fillId="2" borderId="0" xfId="0" applyFont="1" applyFill="1" applyBorder="1" applyAlignment="1">
      <alignment horizontal="left" vertical="center"/>
    </xf>
    <xf numFmtId="166" fontId="33" fillId="2" borderId="0" xfId="0" applyNumberFormat="1" applyFont="1" applyFill="1" applyBorder="1" applyAlignment="1">
      <alignment horizontal="right" vertical="center" wrapText="1"/>
    </xf>
    <xf numFmtId="166" fontId="33" fillId="2" borderId="4" xfId="0" applyNumberFormat="1" applyFont="1" applyFill="1" applyBorder="1" applyAlignment="1">
      <alignment horizontal="right" vertical="center" wrapText="1"/>
    </xf>
    <xf numFmtId="0" fontId="34" fillId="2" borderId="0" xfId="0" applyFont="1" applyFill="1"/>
    <xf numFmtId="0" fontId="34" fillId="2" borderId="5" xfId="0" applyFont="1" applyFill="1" applyBorder="1"/>
    <xf numFmtId="0" fontId="34" fillId="2" borderId="6" xfId="0" applyFont="1" applyFill="1" applyBorder="1"/>
    <xf numFmtId="0" fontId="0" fillId="2" borderId="0" xfId="0" applyFont="1" applyFill="1" applyBorder="1"/>
    <xf numFmtId="0" fontId="35" fillId="2" borderId="0" xfId="0" applyFont="1" applyFill="1" applyBorder="1" applyAlignment="1">
      <alignment horizontal="left" vertical="center"/>
    </xf>
    <xf numFmtId="166" fontId="33" fillId="2" borderId="0" xfId="0" quotePrefix="1" applyNumberFormat="1" applyFont="1" applyFill="1" applyBorder="1" applyAlignment="1">
      <alignment horizontal="right" vertical="center" wrapText="1"/>
    </xf>
    <xf numFmtId="0" fontId="34" fillId="2" borderId="0" xfId="0" applyFont="1" applyFill="1" applyBorder="1"/>
    <xf numFmtId="0" fontId="9" fillId="3" borderId="0" xfId="2" applyFont="1" applyFill="1" applyAlignment="1" applyProtection="1">
      <alignment horizontal="left" vertical="center" wrapText="1"/>
    </xf>
    <xf numFmtId="0" fontId="29" fillId="3" borderId="0" xfId="4" applyFont="1" applyFill="1"/>
    <xf numFmtId="0" fontId="36" fillId="3" borderId="0" xfId="5" applyFont="1" applyFill="1" applyAlignment="1">
      <alignment horizontal="left" vertical="top"/>
    </xf>
    <xf numFmtId="0" fontId="36" fillId="3" borderId="0" xfId="5" applyFont="1" applyFill="1" applyAlignment="1">
      <alignment vertical="top" wrapText="1"/>
    </xf>
    <xf numFmtId="0" fontId="36" fillId="3" borderId="0" xfId="5" applyFont="1" applyFill="1" applyAlignment="1">
      <alignment horizontal="left" vertical="top" wrapText="1"/>
    </xf>
    <xf numFmtId="0" fontId="33" fillId="4" borderId="7" xfId="0" applyFont="1" applyFill="1" applyBorder="1" applyAlignment="1">
      <alignment horizontal="center" vertical="center" wrapText="1"/>
    </xf>
    <xf numFmtId="0" fontId="37" fillId="2" borderId="0" xfId="1" applyFont="1" applyFill="1"/>
    <xf numFmtId="0" fontId="34" fillId="2" borderId="0" xfId="0" applyFont="1" applyFill="1" applyBorder="1" applyAlignment="1">
      <alignment horizontal="left" vertical="top" wrapText="1"/>
    </xf>
    <xf numFmtId="0" fontId="38" fillId="2" borderId="0" xfId="1" applyFont="1" applyFill="1" applyAlignment="1">
      <alignment horizontal="right"/>
    </xf>
    <xf numFmtId="0" fontId="34" fillId="2" borderId="0" xfId="0" applyFont="1" applyFill="1" applyAlignment="1">
      <alignment vertical="center"/>
    </xf>
    <xf numFmtId="0" fontId="34" fillId="2" borderId="5" xfId="0" applyFont="1" applyFill="1" applyBorder="1" applyAlignment="1">
      <alignment vertical="center"/>
    </xf>
    <xf numFmtId="0" fontId="34" fillId="2" borderId="6" xfId="0" applyFont="1" applyFill="1" applyBorder="1" applyAlignment="1">
      <alignment vertical="center"/>
    </xf>
    <xf numFmtId="170" fontId="34" fillId="2" borderId="6" xfId="0" applyNumberFormat="1" applyFont="1" applyFill="1" applyBorder="1" applyAlignment="1">
      <alignment wrapText="1"/>
    </xf>
    <xf numFmtId="0" fontId="34" fillId="2" borderId="8" xfId="0" applyFont="1" applyFill="1" applyBorder="1" applyAlignment="1">
      <alignment vertical="center"/>
    </xf>
    <xf numFmtId="0" fontId="34" fillId="2" borderId="9" xfId="0" applyFont="1" applyFill="1" applyBorder="1" applyAlignment="1">
      <alignment vertical="center"/>
    </xf>
    <xf numFmtId="166" fontId="34" fillId="2" borderId="9" xfId="0" applyNumberFormat="1" applyFont="1" applyFill="1" applyBorder="1" applyAlignment="1">
      <alignment horizontal="left" vertical="top" wrapText="1"/>
    </xf>
    <xf numFmtId="0" fontId="34" fillId="2" borderId="10" xfId="0" applyFont="1" applyFill="1" applyBorder="1" applyAlignment="1">
      <alignment vertical="center"/>
    </xf>
    <xf numFmtId="0" fontId="34" fillId="2" borderId="11" xfId="0" applyFont="1" applyFill="1" applyBorder="1" applyAlignment="1">
      <alignment vertical="center"/>
    </xf>
    <xf numFmtId="0" fontId="33" fillId="2" borderId="11" xfId="0" applyFont="1" applyFill="1" applyBorder="1" applyAlignment="1">
      <alignment wrapText="1"/>
    </xf>
    <xf numFmtId="0" fontId="34" fillId="2" borderId="6" xfId="0" applyFont="1" applyFill="1" applyBorder="1" applyAlignment="1">
      <alignment wrapText="1"/>
    </xf>
    <xf numFmtId="0" fontId="34" fillId="2" borderId="6" xfId="0" applyFont="1" applyFill="1" applyBorder="1" applyAlignment="1">
      <alignment horizontal="left" wrapText="1"/>
    </xf>
    <xf numFmtId="166" fontId="34" fillId="2" borderId="9" xfId="0" applyNumberFormat="1" applyFont="1" applyFill="1" applyBorder="1" applyAlignment="1">
      <alignment wrapText="1"/>
    </xf>
    <xf numFmtId="166" fontId="34" fillId="2" borderId="11" xfId="0" applyNumberFormat="1" applyFont="1" applyFill="1" applyBorder="1" applyAlignment="1">
      <alignment wrapText="1"/>
    </xf>
    <xf numFmtId="166" fontId="34" fillId="2" borderId="6" xfId="0" applyNumberFormat="1" applyFont="1" applyFill="1" applyBorder="1" applyAlignment="1">
      <alignment wrapText="1"/>
    </xf>
    <xf numFmtId="170" fontId="34" fillId="2" borderId="11" xfId="0" applyNumberFormat="1" applyFont="1" applyFill="1" applyBorder="1"/>
    <xf numFmtId="170" fontId="34" fillId="2" borderId="11" xfId="0" applyNumberFormat="1" applyFont="1" applyFill="1" applyBorder="1" applyAlignment="1">
      <alignment wrapText="1"/>
    </xf>
    <xf numFmtId="0" fontId="34" fillId="2" borderId="9" xfId="0" applyFont="1" applyFill="1" applyBorder="1" applyAlignment="1">
      <alignment wrapText="1"/>
    </xf>
    <xf numFmtId="0" fontId="34" fillId="2" borderId="11" xfId="0" applyFont="1" applyFill="1" applyBorder="1" applyAlignment="1">
      <alignment wrapText="1"/>
    </xf>
    <xf numFmtId="0" fontId="34" fillId="2" borderId="11" xfId="0" applyFont="1" applyFill="1" applyBorder="1"/>
    <xf numFmtId="0" fontId="34" fillId="2" borderId="0" xfId="0" applyFont="1" applyFill="1" applyBorder="1" applyAlignment="1">
      <alignment vertical="center"/>
    </xf>
    <xf numFmtId="0" fontId="34" fillId="2" borderId="12" xfId="0" applyFont="1" applyFill="1" applyBorder="1" applyAlignment="1">
      <alignment vertical="center"/>
    </xf>
    <xf numFmtId="0" fontId="37" fillId="2" borderId="13" xfId="1" applyFont="1" applyFill="1" applyBorder="1"/>
    <xf numFmtId="0" fontId="33" fillId="4" borderId="0" xfId="7" applyFont="1" applyFill="1" applyBorder="1" applyAlignment="1">
      <alignment horizontal="right" vertical="center"/>
    </xf>
    <xf numFmtId="0" fontId="34" fillId="2" borderId="2" xfId="0" applyFont="1" applyFill="1" applyBorder="1" applyAlignment="1">
      <alignment vertical="center"/>
    </xf>
    <xf numFmtId="0" fontId="34" fillId="2" borderId="2" xfId="0" applyFont="1" applyFill="1" applyBorder="1" applyAlignment="1">
      <alignment wrapText="1"/>
    </xf>
    <xf numFmtId="0" fontId="39" fillId="2" borderId="0" xfId="0" applyFont="1" applyFill="1"/>
    <xf numFmtId="0" fontId="37" fillId="2" borderId="6" xfId="1" applyFont="1" applyFill="1" applyBorder="1"/>
    <xf numFmtId="0" fontId="34" fillId="2" borderId="9" xfId="0" applyFont="1" applyFill="1" applyBorder="1"/>
    <xf numFmtId="0" fontId="34" fillId="2" borderId="9" xfId="0" applyFont="1" applyFill="1" applyBorder="1" applyAlignment="1">
      <alignment vertical="center" wrapText="1"/>
    </xf>
    <xf numFmtId="0" fontId="39" fillId="2" borderId="13" xfId="0" applyFont="1" applyFill="1" applyBorder="1"/>
    <xf numFmtId="0" fontId="27" fillId="2" borderId="4" xfId="0" applyFont="1" applyFill="1" applyBorder="1"/>
    <xf numFmtId="0" fontId="33" fillId="2" borderId="8" xfId="0" applyFont="1" applyFill="1" applyBorder="1" applyAlignment="1">
      <alignment vertical="center"/>
    </xf>
    <xf numFmtId="0" fontId="33" fillId="2" borderId="11" xfId="0" applyFont="1" applyFill="1" applyBorder="1" applyAlignment="1">
      <alignment vertical="center"/>
    </xf>
    <xf numFmtId="0" fontId="40" fillId="2" borderId="0" xfId="0" applyFont="1" applyFill="1"/>
    <xf numFmtId="0" fontId="40" fillId="2" borderId="4" xfId="0" applyFont="1" applyFill="1" applyBorder="1"/>
    <xf numFmtId="166" fontId="40" fillId="2" borderId="0" xfId="0" applyNumberFormat="1" applyFont="1" applyFill="1" applyBorder="1" applyAlignment="1">
      <alignment horizontal="right" vertical="center" wrapText="1"/>
    </xf>
    <xf numFmtId="166" fontId="40" fillId="2" borderId="4" xfId="0" applyNumberFormat="1" applyFont="1" applyFill="1" applyBorder="1" applyAlignment="1">
      <alignment horizontal="right" vertical="center" wrapText="1"/>
    </xf>
    <xf numFmtId="166" fontId="33" fillId="2" borderId="6" xfId="0" applyNumberFormat="1" applyFont="1" applyFill="1" applyBorder="1" applyAlignment="1">
      <alignment horizontal="right" vertical="center" wrapText="1"/>
    </xf>
    <xf numFmtId="166" fontId="33" fillId="2" borderId="0" xfId="0" applyNumberFormat="1" applyFont="1" applyFill="1"/>
    <xf numFmtId="170" fontId="33" fillId="2" borderId="6" xfId="0" quotePrefix="1" applyNumberFormat="1" applyFont="1" applyFill="1" applyBorder="1" applyAlignment="1">
      <alignment horizontal="right"/>
    </xf>
    <xf numFmtId="170" fontId="33" fillId="2" borderId="6" xfId="0" applyNumberFormat="1" applyFont="1" applyFill="1" applyBorder="1"/>
    <xf numFmtId="166" fontId="33" fillId="2" borderId="6" xfId="0" applyNumberFormat="1" applyFont="1" applyFill="1" applyBorder="1"/>
    <xf numFmtId="166" fontId="33" fillId="2" borderId="0" xfId="0" applyNumberFormat="1" applyFont="1" applyFill="1" applyBorder="1"/>
    <xf numFmtId="170" fontId="33" fillId="2" borderId="0" xfId="0" applyNumberFormat="1" applyFont="1" applyFill="1"/>
    <xf numFmtId="0" fontId="33" fillId="2" borderId="0" xfId="0" applyFont="1" applyFill="1" applyBorder="1"/>
    <xf numFmtId="0" fontId="34" fillId="2" borderId="14" xfId="0" applyFont="1" applyFill="1" applyBorder="1"/>
    <xf numFmtId="0" fontId="34" fillId="2" borderId="15" xfId="0" applyFont="1" applyFill="1" applyBorder="1"/>
    <xf numFmtId="0" fontId="37" fillId="2" borderId="15" xfId="1" applyFont="1" applyFill="1" applyBorder="1"/>
    <xf numFmtId="166" fontId="33" fillId="2" borderId="15" xfId="0" applyNumberFormat="1" applyFont="1" applyFill="1" applyBorder="1" applyAlignment="1">
      <alignment horizontal="right" vertical="center" wrapText="1"/>
    </xf>
    <xf numFmtId="0" fontId="34" fillId="2" borderId="6" xfId="0" applyFont="1" applyFill="1" applyBorder="1" applyAlignment="1">
      <alignment vertical="center" wrapText="1"/>
    </xf>
    <xf numFmtId="0" fontId="34" fillId="2" borderId="0" xfId="0" applyFont="1" applyFill="1" applyAlignment="1">
      <alignment horizontal="left"/>
    </xf>
    <xf numFmtId="0" fontId="34" fillId="2" borderId="10" xfId="0" applyFont="1" applyFill="1" applyBorder="1" applyAlignment="1">
      <alignment horizontal="left"/>
    </xf>
    <xf numFmtId="0" fontId="34" fillId="2" borderId="5" xfId="0" applyFont="1" applyFill="1" applyBorder="1" applyAlignment="1">
      <alignment horizontal="left" vertical="center"/>
    </xf>
    <xf numFmtId="166" fontId="33" fillId="2" borderId="0" xfId="0" applyNumberFormat="1" applyFont="1" applyFill="1" applyAlignment="1">
      <alignment horizontal="right"/>
    </xf>
    <xf numFmtId="0" fontId="9" fillId="3" borderId="0" xfId="2" applyFont="1" applyFill="1" applyAlignment="1" applyProtection="1">
      <alignment horizontal="left" vertical="center" wrapText="1"/>
    </xf>
    <xf numFmtId="0" fontId="5" fillId="3" borderId="0" xfId="5" applyFont="1" applyFill="1" applyAlignment="1">
      <alignment horizontal="left" vertical="top" wrapText="1"/>
    </xf>
    <xf numFmtId="0" fontId="5" fillId="2" borderId="0" xfId="5" applyFont="1" applyFill="1" applyAlignment="1">
      <alignment horizontal="left" vertical="top" wrapText="1"/>
    </xf>
    <xf numFmtId="0" fontId="41" fillId="3" borderId="0" xfId="4" applyFont="1" applyFill="1" applyBorder="1" applyAlignment="1">
      <alignment horizontal="center" vertical="center"/>
    </xf>
    <xf numFmtId="0" fontId="33" fillId="4" borderId="6" xfId="0" applyFont="1" applyFill="1" applyBorder="1" applyAlignment="1">
      <alignment horizontal="center" vertical="center"/>
    </xf>
    <xf numFmtId="0" fontId="33" fillId="4" borderId="16" xfId="0" applyFont="1" applyFill="1" applyBorder="1" applyAlignment="1">
      <alignment horizontal="center" vertical="center"/>
    </xf>
    <xf numFmtId="0" fontId="33" fillId="4" borderId="17" xfId="0" applyFont="1" applyFill="1" applyBorder="1" applyAlignment="1">
      <alignment horizontal="center" vertical="center" wrapText="1"/>
    </xf>
    <xf numFmtId="0" fontId="33" fillId="4" borderId="18" xfId="0" applyFont="1" applyFill="1" applyBorder="1" applyAlignment="1">
      <alignment horizontal="center" vertical="center" wrapText="1"/>
    </xf>
    <xf numFmtId="0" fontId="34" fillId="2" borderId="13" xfId="0" applyFont="1" applyFill="1" applyBorder="1" applyAlignment="1">
      <alignment horizontal="left" vertical="top" wrapText="1"/>
    </xf>
    <xf numFmtId="0" fontId="34" fillId="2" borderId="0" xfId="0" applyFont="1" applyFill="1" applyBorder="1" applyAlignment="1">
      <alignment horizontal="left" vertical="top" wrapText="1"/>
    </xf>
    <xf numFmtId="0" fontId="12" fillId="2" borderId="2" xfId="0" applyFont="1" applyFill="1" applyBorder="1" applyAlignment="1">
      <alignment horizontal="left" vertical="top" wrapText="1"/>
    </xf>
    <xf numFmtId="0" fontId="34" fillId="2" borderId="2" xfId="0" applyFont="1" applyFill="1" applyBorder="1" applyAlignment="1">
      <alignment horizontal="left" vertical="top" wrapText="1"/>
    </xf>
    <xf numFmtId="0" fontId="12" fillId="2" borderId="0" xfId="0" applyFont="1" applyFill="1" applyBorder="1" applyAlignment="1">
      <alignment horizontal="left" vertical="top" wrapText="1"/>
    </xf>
    <xf numFmtId="166" fontId="34" fillId="2" borderId="12" xfId="0" applyNumberFormat="1" applyFont="1" applyFill="1" applyBorder="1" applyAlignment="1">
      <alignment horizontal="left" vertical="center" wrapText="1"/>
    </xf>
    <xf numFmtId="166" fontId="34" fillId="2" borderId="6" xfId="0" applyNumberFormat="1" applyFont="1" applyFill="1" applyBorder="1" applyAlignment="1">
      <alignment horizontal="left" vertical="center" wrapText="1"/>
    </xf>
    <xf numFmtId="0" fontId="34" fillId="2" borderId="12" xfId="0" applyFont="1" applyFill="1" applyBorder="1" applyAlignment="1">
      <alignment horizontal="left" vertical="center" wrapText="1"/>
    </xf>
    <xf numFmtId="0" fontId="34" fillId="2" borderId="9" xfId="0" applyFont="1" applyFill="1" applyBorder="1" applyAlignment="1">
      <alignment horizontal="left" vertical="center" wrapText="1"/>
    </xf>
    <xf numFmtId="0" fontId="23" fillId="3" borderId="0" xfId="2" applyFont="1" applyFill="1" applyAlignment="1" applyProtection="1">
      <alignment horizontal="left" vertical="center" wrapText="1"/>
    </xf>
    <xf numFmtId="0" fontId="42" fillId="3" borderId="0" xfId="4" applyFont="1" applyFill="1"/>
  </cellXfs>
  <cellStyles count="8">
    <cellStyle name="Hyperlink" xfId="1" builtinId="8"/>
    <cellStyle name="Hyperlink 2" xfId="2"/>
    <cellStyle name="Normal" xfId="0" builtinId="0"/>
    <cellStyle name="Normal 2" xfId="3"/>
    <cellStyle name="Normal 2 3" xfId="4"/>
    <cellStyle name="Normal 2 3 2" xfId="5"/>
    <cellStyle name="Normal 2 4" xfId="6"/>
    <cellStyle name="Normal_SOBR table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1123950</xdr:colOff>
      <xdr:row>1</xdr:row>
      <xdr:rowOff>742950</xdr:rowOff>
    </xdr:to>
    <xdr:pic>
      <xdr:nvPicPr>
        <xdr:cNvPr id="2182" name="Picture 5">
          <a:extLst>
            <a:ext uri="{FF2B5EF4-FFF2-40B4-BE49-F238E27FC236}">
              <a16:creationId xmlns:a16="http://schemas.microsoft.com/office/drawing/2014/main" id="{6B93C4C0-B1C8-48A3-895A-F01C31ECD2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00025"/>
          <a:ext cx="15811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Tax%20Ready%20Reckoners/Income%20tax%20and%20NICs%20-%20June%202019%20Interim.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Tax%20Ready%20Reckoners/Indirect%20Taxes%20Unrounded.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ax%20Ready%20Reckoners/FRR%20Ready%20Reckoners%20for%20OB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Groups/Documents%20and%20research/Devolved%20forecast/Mar%202019/SDLT/OBR%20scenario%20tests%20to%20send.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Groups/PSF/Projects/Ready%20Reckoners/2019/Welfare%20Ready%20Reckoners/Welfare%20ready%20reckoner%2020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Groups/PSF/Fiscal%20Risks/Fiscal%20risks%20report%202019/9.%20Stress%20test/FST%20scenarios%20-%20v3%20updating%20ready-reckoner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m1.infra.int\data\Groups\Documents%20and%20research\Economic%20and%20Fiscal%20Outlook\Budget%202017\Databases\Forecast%20revisions\Fiscal_forecast_revisions_database.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Welfare%20Ready%20Reckoners/Welfare%20ready%20reckoner%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roups/Documents%20and%20research/Economic%20and%20Fiscal%20Outlook/March%202019/x.FINAL%20WEB%20VERSIONS/Wave%201%20(doc,%20supps%20+%20CaTs)/Fiscal_Supplementary_Tables_Expenditure_March_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ensions%20RR%20.xlsb"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ax%20Ready%20Reckoners/Indirect%20RPI.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tudent%20loans%20ready%20recko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ommision"/>
      <sheetName val="PAYE"/>
      <sheetName val="PAYE IT"/>
      <sheetName val="PAYE NIC1 Employee"/>
      <sheetName val="PAYE NIC1 Employer"/>
      <sheetName val="SA IT"/>
      <sheetName val="SA NIC4"/>
    </sheetNames>
    <sheetDataSet>
      <sheetData sheetId="0">
        <row r="11">
          <cell r="E11">
            <v>2756.2920480414468</v>
          </cell>
          <cell r="F11">
            <v>2856.080972378084</v>
          </cell>
          <cell r="G11">
            <v>2957.8567433846183</v>
          </cell>
          <cell r="H11">
            <v>3061.7050853701367</v>
          </cell>
        </row>
        <row r="36">
          <cell r="E36">
            <v>707.83081724822114</v>
          </cell>
          <cell r="F36">
            <v>732.37606335248711</v>
          </cell>
          <cell r="G36">
            <v>757.06584292250773</v>
          </cell>
          <cell r="H36">
            <v>783.11015013766882</v>
          </cell>
        </row>
        <row r="58">
          <cell r="E58">
            <v>1253.6519814687927</v>
          </cell>
          <cell r="F58">
            <v>1297.4780863828346</v>
          </cell>
          <cell r="G58">
            <v>1342.0241931836936</v>
          </cell>
          <cell r="H58">
            <v>1389.1875786840101</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y Reckoners"/>
    </sheetNames>
    <sheetDataSet>
      <sheetData sheetId="0">
        <row r="7">
          <cell r="L7">
            <v>1035.6188673322322</v>
          </cell>
          <cell r="M7">
            <v>1068.6524968770391</v>
          </cell>
          <cell r="N7">
            <v>1101.3669762367208</v>
          </cell>
          <cell r="O7">
            <v>1135.1739146336622</v>
          </cell>
        </row>
        <row r="8">
          <cell r="L8">
            <v>197.1654428166803</v>
          </cell>
          <cell r="M8">
            <v>204.15557991404785</v>
          </cell>
          <cell r="N8">
            <v>211.35008521948475</v>
          </cell>
          <cell r="O8">
            <v>218.902024541836</v>
          </cell>
        </row>
        <row r="9">
          <cell r="L9">
            <v>22.035499972611433</v>
          </cell>
          <cell r="M9">
            <v>23.189568141999189</v>
          </cell>
          <cell r="N9">
            <v>23.795675665023737</v>
          </cell>
          <cell r="O9">
            <v>24.995279097522143</v>
          </cell>
        </row>
        <row r="10">
          <cell r="L10">
            <v>67.289732953795465</v>
          </cell>
          <cell r="M10">
            <v>68.801435579662211</v>
          </cell>
          <cell r="N10">
            <v>70.495739821053576</v>
          </cell>
          <cell r="O10">
            <v>72.496990705985809</v>
          </cell>
        </row>
        <row r="11">
          <cell r="L11">
            <v>52.921299321082188</v>
          </cell>
          <cell r="M11">
            <v>54.021425607497804</v>
          </cell>
          <cell r="N11">
            <v>55.463658520660829</v>
          </cell>
          <cell r="O11">
            <v>57.023508058045991</v>
          </cell>
        </row>
        <row r="12">
          <cell r="L12">
            <v>2062.2818772150786</v>
          </cell>
          <cell r="M12">
            <v>2137.6140028643131</v>
          </cell>
          <cell r="N12">
            <v>2215.2538291608798</v>
          </cell>
          <cell r="O12">
            <v>2296.9844158665219</v>
          </cell>
        </row>
        <row r="19">
          <cell r="T19">
            <v>-73.237614045063722</v>
          </cell>
          <cell r="U19">
            <v>-74.343067088063904</v>
          </cell>
          <cell r="V19">
            <v>-75.605020044939607</v>
          </cell>
          <cell r="W19">
            <v>-76.822241306634069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shore CT FRR Ready Reckoners"/>
    </sheetNames>
    <sheetDataSet>
      <sheetData sheetId="0">
        <row r="13">
          <cell r="G13">
            <v>0.44970951638811307</v>
          </cell>
          <cell r="H13">
            <v>0.45563400735289905</v>
          </cell>
          <cell r="I13">
            <v>0.46746814060383979</v>
          </cell>
          <cell r="J13">
            <v>0.48463793568292107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lay sheet"/>
    </sheetNames>
    <sheetDataSet>
      <sheetData sheetId="0">
        <row r="6">
          <cell r="F6">
            <v>-146.16570269999829</v>
          </cell>
          <cell r="G6">
            <v>-158.95202969999991</v>
          </cell>
          <cell r="H6">
            <v>-163.261876999999</v>
          </cell>
          <cell r="I6">
            <v>-162.60004300000037</v>
          </cell>
        </row>
        <row r="7">
          <cell r="F7">
            <v>-85.916552799999408</v>
          </cell>
          <cell r="G7">
            <v>-93.589350400001422</v>
          </cell>
          <cell r="H7">
            <v>-102.17262200000005</v>
          </cell>
          <cell r="I7">
            <v>-110.7004909999996</v>
          </cell>
        </row>
        <row r="12">
          <cell r="F12">
            <v>5.4616180699999859</v>
          </cell>
          <cell r="G12">
            <v>5.8743315199999415</v>
          </cell>
          <cell r="H12">
            <v>6.440109839999991</v>
          </cell>
          <cell r="I12">
            <v>5.8086323999999649</v>
          </cell>
        </row>
        <row r="13">
          <cell r="F13">
            <v>5.7806080100000372</v>
          </cell>
          <cell r="G13">
            <v>6.1560157999999774</v>
          </cell>
          <cell r="H13">
            <v>6.5507387899999685</v>
          </cell>
          <cell r="I13">
            <v>6.9568489399999862</v>
          </cell>
        </row>
        <row r="18">
          <cell r="F18">
            <v>-19.68234542118671</v>
          </cell>
          <cell r="G18">
            <v>-19.817074528704779</v>
          </cell>
          <cell r="H18">
            <v>-21.112936999034901</v>
          </cell>
          <cell r="I18">
            <v>-22.531285984980968</v>
          </cell>
        </row>
        <row r="19">
          <cell r="F19">
            <v>-19.682345421186483</v>
          </cell>
          <cell r="G19">
            <v>-19.817074528705007</v>
          </cell>
          <cell r="H19">
            <v>-21.112936999034446</v>
          </cell>
          <cell r="I19">
            <v>-22.531285984981878</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0">
          <cell r="E10">
            <v>0</v>
          </cell>
          <cell r="F10">
            <v>0.71542527431061209</v>
          </cell>
          <cell r="G10">
            <v>0.77571934438001899</v>
          </cell>
          <cell r="H10">
            <v>0.83989766310842651</v>
          </cell>
        </row>
        <row r="15">
          <cell r="E15">
            <v>-0.12788516614440726</v>
          </cell>
          <cell r="F15">
            <v>-0.26891904815889933</v>
          </cell>
          <cell r="G15">
            <v>-0.15174146702267602</v>
          </cell>
          <cell r="H15">
            <v>-0.16051596989320266</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log"/>
      <sheetName val="O1"/>
      <sheetName val="S0_2"/>
      <sheetName val="S2"/>
      <sheetName val="RRs"/>
      <sheetName val="Econ summary"/>
      <sheetName val="H_S0_2"/>
      <sheetName val="O2"/>
      <sheetName val="H_S2"/>
      <sheetName val="Fiscal summary"/>
      <sheetName val="S1"/>
      <sheetName val="S0_1"/>
      <sheetName val="H_S0_1"/>
      <sheetName val="H_S1"/>
      <sheetName val="Levels_1"/>
      <sheetName val="CaTs"/>
    </sheetNames>
    <sheetDataSet>
      <sheetData sheetId="0"/>
      <sheetData sheetId="1"/>
      <sheetData sheetId="2"/>
      <sheetData sheetId="3"/>
      <sheetData sheetId="4">
        <row r="6">
          <cell r="E6">
            <v>-1.4184579321813757</v>
          </cell>
          <cell r="F6">
            <v>-1.6246275758230235</v>
          </cell>
          <cell r="G6">
            <v>-1.534200809586691</v>
          </cell>
        </row>
        <row r="87">
          <cell r="D87">
            <v>0</v>
          </cell>
          <cell r="E87">
            <v>1009.132132369974</v>
          </cell>
          <cell r="F87">
            <v>1369.4861050580657</v>
          </cell>
          <cell r="G87">
            <v>1411.5555379636207</v>
          </cell>
        </row>
        <row r="141">
          <cell r="E141">
            <v>89.11363275729309</v>
          </cell>
          <cell r="F141">
            <v>88.054749990934397</v>
          </cell>
          <cell r="G141">
            <v>95.417576749872751</v>
          </cell>
        </row>
        <row r="149">
          <cell r="E149">
            <v>218.97943073758216</v>
          </cell>
          <cell r="F149">
            <v>248.39952842080092</v>
          </cell>
          <cell r="G149">
            <v>275.00202625572268</v>
          </cell>
        </row>
      </sheetData>
      <sheetData sheetId="5"/>
      <sheetData sheetId="6"/>
      <sheetData sheetId="7"/>
      <sheetData sheetId="8">
        <row r="25">
          <cell r="E25">
            <v>0.28528830234504859</v>
          </cell>
          <cell r="F25">
            <v>0.2907217870989916</v>
          </cell>
          <cell r="G25">
            <v>0.29114220899467547</v>
          </cell>
          <cell r="H25">
            <v>0.29157777092238757</v>
          </cell>
        </row>
        <row r="30">
          <cell r="E30">
            <v>2.2444249625515029</v>
          </cell>
          <cell r="F30">
            <v>2.2752232658704545</v>
          </cell>
          <cell r="G30">
            <v>2.3074299203100446</v>
          </cell>
          <cell r="H30">
            <v>2.3411587353144774</v>
          </cell>
        </row>
        <row r="37">
          <cell r="E37">
            <v>-4.5458936348758472E-2</v>
          </cell>
          <cell r="F37">
            <v>-5.4135702301330635E-2</v>
          </cell>
          <cell r="G37">
            <v>-5.9059416555000098E-2</v>
          </cell>
          <cell r="H37">
            <v>-6.507479875258014E-2</v>
          </cell>
        </row>
        <row r="38">
          <cell r="E38">
            <v>0.16409293427212707</v>
          </cell>
          <cell r="F38">
            <v>0.17147604360912932</v>
          </cell>
          <cell r="G38">
            <v>0.17860523233574307</v>
          </cell>
          <cell r="H38">
            <v>0.18583283992546643</v>
          </cell>
        </row>
        <row r="41">
          <cell r="E41">
            <v>3.0344089219416857</v>
          </cell>
          <cell r="F41">
            <v>3.1880539390042104</v>
          </cell>
          <cell r="G41">
            <v>3.3454440076910688</v>
          </cell>
          <cell r="H41">
            <v>3.720181440901055</v>
          </cell>
        </row>
        <row r="42">
          <cell r="D42">
            <v>3.1090030622271114E-2</v>
          </cell>
          <cell r="E42">
            <v>0.33265107760713819</v>
          </cell>
          <cell r="F42">
            <v>0.26144648676297766</v>
          </cell>
          <cell r="G42">
            <v>0.27586304282103991</v>
          </cell>
        </row>
        <row r="45">
          <cell r="E45">
            <v>7.0566819636598666E-2</v>
          </cell>
          <cell r="F45">
            <v>6.9257766907887347E-2</v>
          </cell>
          <cell r="G45">
            <v>6.8473962007892616E-2</v>
          </cell>
          <cell r="H45">
            <v>6.8556013495008297E-2</v>
          </cell>
        </row>
      </sheetData>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visions (Per cent of GDP)"/>
      <sheetName val="Revisions (£ billion)"/>
      <sheetName val="Classifications and one-off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
          <cell r="E8">
            <v>0</v>
          </cell>
          <cell r="F8">
            <v>1.7489735759541591</v>
          </cell>
          <cell r="G8">
            <v>1.7850699871966675</v>
          </cell>
          <cell r="H8">
            <v>1.8222466774819517</v>
          </cell>
        </row>
        <row r="16">
          <cell r="E16">
            <v>0.62443560613870097</v>
          </cell>
          <cell r="F16">
            <v>0.63720481478963087</v>
          </cell>
          <cell r="G16">
            <v>0.65234341087616121</v>
          </cell>
          <cell r="H16">
            <v>0.66674159850250103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Spending"/>
      <sheetName val="4.1"/>
      <sheetName val="4.2"/>
      <sheetName val="4.3"/>
      <sheetName val="4.4"/>
      <sheetName val="4.5"/>
      <sheetName val="4.6"/>
      <sheetName val="4.7"/>
      <sheetName val="4.8"/>
      <sheetName val="4.9"/>
      <sheetName val="4.10"/>
      <sheetName val="4.11"/>
      <sheetName val="4.12"/>
      <sheetName val="4.13"/>
      <sheetName val="4.14"/>
      <sheetName val="4.15"/>
      <sheetName val="4.16"/>
      <sheetName val="4.17"/>
      <sheetName val="4.18"/>
      <sheetName val="4.19"/>
      <sheetName val="4.20"/>
      <sheetName val="4.21"/>
      <sheetName val="4.22"/>
      <sheetName val="4.23"/>
      <sheetName val="4.24"/>
      <sheetName val="4.25"/>
      <sheetName val="4.26"/>
      <sheetName val="4.2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ow r="6">
          <cell r="D6">
            <v>1.4591448429968423</v>
          </cell>
          <cell r="E6">
            <v>2.4304709984329023</v>
          </cell>
          <cell r="F6">
            <v>3.2993293553763294</v>
          </cell>
          <cell r="G6">
            <v>4.1582629011837327</v>
          </cell>
        </row>
        <row r="7">
          <cell r="D7">
            <v>5.5423984535034991</v>
          </cell>
          <cell r="E7">
            <v>5.6571421249784999</v>
          </cell>
          <cell r="F7">
            <v>5.7708342010804996</v>
          </cell>
          <cell r="G7">
            <v>5.8561468875210005</v>
          </cell>
        </row>
        <row r="8">
          <cell r="D8">
            <v>4.8857781831369209</v>
          </cell>
          <cell r="E8">
            <v>5.470059031724702</v>
          </cell>
          <cell r="F8">
            <v>6.0660819103918158</v>
          </cell>
          <cell r="G8">
            <v>6.3556252237093389</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resentation--&gt;"/>
      <sheetName val="Charts"/>
      <sheetName val="Growth in cash"/>
      <sheetName val="Growth rates"/>
      <sheetName val="Outputs -&gt;"/>
      <sheetName val="Supp doc table"/>
      <sheetName val="PEF summary net of transfers"/>
      <sheetName val="PEF summary incl transfers"/>
      <sheetName val="Transfers"/>
      <sheetName val="Breakdown Summary"/>
      <sheetName val="Breakdown Summary LG"/>
      <sheetName val="Inputs-&gt;"/>
      <sheetName val="OBREAsAdj"/>
      <sheetName val="RecAdj"/>
      <sheetName val="CSPS"/>
      <sheetName val="NHS"/>
      <sheetName val="TPS"/>
      <sheetName val="AFPS"/>
      <sheetName val="Scot NHS"/>
      <sheetName val="Scot teachers"/>
      <sheetName val="NIE"/>
      <sheetName val="UKAEA"/>
      <sheetName val="MoJ"/>
      <sheetName val="DfID"/>
      <sheetName val="Royal Mail"/>
      <sheetName val="Police"/>
      <sheetName val="F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62">
          <cell r="Q62">
            <v>0</v>
          </cell>
          <cell r="R62">
            <v>383.15994375361049</v>
          </cell>
          <cell r="S62">
            <v>398.23311255067779</v>
          </cell>
          <cell r="T62">
            <v>415.37358491452648</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30">
          <cell r="B30">
            <v>451.22920336506996</v>
          </cell>
          <cell r="C30">
            <v>440.62690466492234</v>
          </cell>
          <cell r="D30">
            <v>434.53408234051983</v>
          </cell>
          <cell r="E30">
            <v>429.4965121941608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8">
          <cell r="D8">
            <v>1.1578450510298033</v>
          </cell>
          <cell r="E8">
            <v>1.3948803918660095</v>
          </cell>
          <cell r="F8">
            <v>1.6456486530303087</v>
          </cell>
          <cell r="G8">
            <v>1.9114714708809764</v>
          </cell>
        </row>
      </sheetData>
    </sheetDataSet>
  </externalBook>
</externalLink>
</file>

<file path=xl/theme/theme1.xml><?xml version="1.0" encoding="utf-8"?>
<a:theme xmlns:a="http://schemas.openxmlformats.org/drawingml/2006/main" name="FRR">
  <a:themeElements>
    <a:clrScheme name="FRR_excel">
      <a:dk1>
        <a:sysClr val="windowText" lastClr="000000"/>
      </a:dk1>
      <a:lt1>
        <a:sysClr val="window" lastClr="FFFFFF"/>
      </a:lt1>
      <a:dk2>
        <a:srgbClr val="CCE3E0"/>
      </a:dk2>
      <a:lt2>
        <a:srgbClr val="FFFFFF"/>
      </a:lt2>
      <a:accent1>
        <a:srgbClr val="CCE3E0"/>
      </a:accent1>
      <a:accent2>
        <a:srgbClr val="99C7C2"/>
      </a:accent2>
      <a:accent3>
        <a:srgbClr val="66AAA3"/>
      </a:accent3>
      <a:accent4>
        <a:srgbClr val="338E85"/>
      </a:accent4>
      <a:accent5>
        <a:srgbClr val="006F62"/>
      </a:accent5>
      <a:accent6>
        <a:srgbClr val="FFFFFF"/>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2:I183"/>
  <sheetViews>
    <sheetView tabSelected="1" zoomScaleNormal="100" workbookViewId="0">
      <selection activeCell="C16" sqref="C16:D16"/>
    </sheetView>
  </sheetViews>
  <sheetFormatPr defaultRowHeight="15.75" x14ac:dyDescent="0.25"/>
  <cols>
    <col min="1" max="1" width="2.28515625" style="3" customWidth="1"/>
    <col min="2" max="2" width="2.28515625" style="20" customWidth="1"/>
    <col min="3" max="3" width="4.5703125" style="20" customWidth="1"/>
    <col min="4" max="4" width="132.28515625" style="20" customWidth="1"/>
    <col min="5" max="6" width="9.140625" style="3"/>
    <col min="7" max="7" width="3.5703125" style="3" customWidth="1"/>
    <col min="8" max="16384" width="9.140625" style="3"/>
  </cols>
  <sheetData>
    <row r="2" spans="2:8" ht="59.25" customHeight="1" x14ac:dyDescent="0.25">
      <c r="B2" s="110" t="s">
        <v>52</v>
      </c>
      <c r="C2" s="110"/>
      <c r="D2" s="110"/>
    </row>
    <row r="3" spans="2:8" ht="11.25" customHeight="1" x14ac:dyDescent="0.25">
      <c r="B3" s="4"/>
      <c r="C3" s="4"/>
      <c r="D3" s="4"/>
      <c r="E3" s="5"/>
      <c r="F3" s="5"/>
      <c r="G3" s="5"/>
      <c r="H3" s="5"/>
    </row>
    <row r="4" spans="2:8" ht="34.5" customHeight="1" x14ac:dyDescent="0.25">
      <c r="B4" s="6"/>
      <c r="C4" s="108" t="s">
        <v>51</v>
      </c>
      <c r="D4" s="108"/>
    </row>
    <row r="5" spans="2:8" ht="7.5" customHeight="1" x14ac:dyDescent="0.25">
      <c r="B5" s="6"/>
      <c r="C5" s="107"/>
      <c r="D5" s="107"/>
    </row>
    <row r="6" spans="2:8" ht="49.5" customHeight="1" x14ac:dyDescent="0.25">
      <c r="B6" s="6"/>
      <c r="C6" s="108" t="s">
        <v>108</v>
      </c>
      <c r="D6" s="108"/>
    </row>
    <row r="7" spans="2:8" ht="6" customHeight="1" x14ac:dyDescent="0.25">
      <c r="B7" s="6"/>
      <c r="C7" s="43"/>
      <c r="D7" s="43"/>
    </row>
    <row r="8" spans="2:8" ht="34.5" customHeight="1" x14ac:dyDescent="0.25">
      <c r="B8" s="6"/>
      <c r="C8" s="108" t="s">
        <v>87</v>
      </c>
      <c r="D8" s="108"/>
    </row>
    <row r="9" spans="2:8" ht="3.75" customHeight="1" x14ac:dyDescent="0.25">
      <c r="B9" s="6"/>
      <c r="C9" s="43"/>
      <c r="D9" s="43"/>
    </row>
    <row r="10" spans="2:8" ht="23.25" x14ac:dyDescent="0.35">
      <c r="B10" s="6"/>
      <c r="C10" s="125" t="s">
        <v>53</v>
      </c>
      <c r="D10" s="124"/>
    </row>
    <row r="11" spans="2:8" ht="7.5" customHeight="1" x14ac:dyDescent="0.25">
      <c r="B11" s="6"/>
      <c r="C11" s="43"/>
      <c r="D11" s="43"/>
    </row>
    <row r="12" spans="2:8" ht="369" customHeight="1" x14ac:dyDescent="0.25">
      <c r="B12" s="6"/>
      <c r="C12" s="109" t="s">
        <v>122</v>
      </c>
      <c r="D12" s="109"/>
    </row>
    <row r="13" spans="2:8" ht="7.5" customHeight="1" x14ac:dyDescent="0.25">
      <c r="B13" s="6"/>
      <c r="C13" s="43"/>
      <c r="D13" s="43"/>
    </row>
    <row r="14" spans="2:8" ht="23.25" x14ac:dyDescent="0.35">
      <c r="B14" s="6"/>
      <c r="C14" s="125" t="s">
        <v>55</v>
      </c>
      <c r="D14" s="43"/>
    </row>
    <row r="15" spans="2:8" ht="7.5" customHeight="1" x14ac:dyDescent="0.25">
      <c r="B15" s="6"/>
      <c r="C15" s="43"/>
      <c r="D15" s="43"/>
    </row>
    <row r="16" spans="2:8" ht="241.5" customHeight="1" x14ac:dyDescent="0.25">
      <c r="B16" s="6"/>
      <c r="C16" s="108" t="s">
        <v>88</v>
      </c>
      <c r="D16" s="108"/>
    </row>
    <row r="17" spans="2:4" ht="9.75" customHeight="1" x14ac:dyDescent="0.25">
      <c r="B17" s="6"/>
      <c r="C17" s="43"/>
      <c r="D17" s="43"/>
    </row>
    <row r="18" spans="2:4" ht="21.75" customHeight="1" x14ac:dyDescent="0.35">
      <c r="B18" s="7"/>
      <c r="C18" s="125" t="s">
        <v>50</v>
      </c>
      <c r="D18" s="125"/>
    </row>
    <row r="19" spans="2:4" ht="10.5" customHeight="1" x14ac:dyDescent="0.25">
      <c r="B19" s="8"/>
      <c r="C19" s="8"/>
      <c r="D19" s="9"/>
    </row>
    <row r="20" spans="2:4" ht="29.25" customHeight="1" x14ac:dyDescent="0.25">
      <c r="B20" s="6"/>
      <c r="C20" s="10">
        <v>1</v>
      </c>
      <c r="D20" s="11" t="s">
        <v>109</v>
      </c>
    </row>
    <row r="21" spans="2:4" ht="8.25" customHeight="1" x14ac:dyDescent="0.25">
      <c r="B21" s="6"/>
      <c r="C21" s="10"/>
      <c r="D21" s="11"/>
    </row>
    <row r="22" spans="2:4" x14ac:dyDescent="0.25">
      <c r="B22" s="6"/>
      <c r="C22" s="10">
        <v>2</v>
      </c>
      <c r="D22" s="11" t="s">
        <v>58</v>
      </c>
    </row>
    <row r="23" spans="2:4" ht="7.5" customHeight="1" x14ac:dyDescent="0.25">
      <c r="B23" s="6"/>
      <c r="C23" s="10"/>
      <c r="D23" s="11"/>
    </row>
    <row r="24" spans="2:4" ht="30" x14ac:dyDescent="0.25">
      <c r="B24" s="6"/>
      <c r="C24" s="10">
        <v>3</v>
      </c>
      <c r="D24" s="11" t="s">
        <v>59</v>
      </c>
    </row>
    <row r="25" spans="2:4" ht="7.5" customHeight="1" x14ac:dyDescent="0.25">
      <c r="B25" s="6"/>
      <c r="C25" s="10"/>
      <c r="D25" s="11"/>
    </row>
    <row r="26" spans="2:4" ht="31.5" customHeight="1" x14ac:dyDescent="0.25">
      <c r="B26" s="6"/>
      <c r="C26" s="10">
        <v>4</v>
      </c>
      <c r="D26" s="11" t="s">
        <v>83</v>
      </c>
    </row>
    <row r="27" spans="2:4" ht="10.5" customHeight="1" x14ac:dyDescent="0.25">
      <c r="B27" s="6"/>
      <c r="C27" s="45"/>
      <c r="D27" s="46"/>
    </row>
    <row r="28" spans="2:4" ht="18" customHeight="1" x14ac:dyDescent="0.25">
      <c r="B28" s="6"/>
      <c r="C28" s="10">
        <v>5</v>
      </c>
      <c r="D28" s="11" t="s">
        <v>54</v>
      </c>
    </row>
    <row r="29" spans="2:4" ht="11.25" customHeight="1" x14ac:dyDescent="0.25">
      <c r="B29" s="12"/>
      <c r="C29" s="45"/>
      <c r="D29" s="46"/>
    </row>
    <row r="30" spans="2:4" x14ac:dyDescent="0.25">
      <c r="B30" s="6"/>
      <c r="C30" s="45"/>
      <c r="D30" s="47"/>
    </row>
    <row r="31" spans="2:4" x14ac:dyDescent="0.25">
      <c r="B31" s="12"/>
      <c r="C31" s="12"/>
      <c r="D31" s="13"/>
    </row>
    <row r="161" spans="4:9" x14ac:dyDescent="0.25">
      <c r="D161" s="14"/>
      <c r="E161" s="5"/>
      <c r="F161" s="5"/>
    </row>
    <row r="162" spans="4:9" x14ac:dyDescent="0.25">
      <c r="D162" s="14"/>
      <c r="E162" s="15"/>
      <c r="F162" s="15"/>
      <c r="G162" s="16"/>
      <c r="H162" s="16"/>
      <c r="I162" s="16"/>
    </row>
    <row r="163" spans="4:9" x14ac:dyDescent="0.25">
      <c r="D163" s="14"/>
      <c r="E163" s="15"/>
      <c r="F163" s="15"/>
      <c r="G163" s="15"/>
      <c r="H163" s="15"/>
      <c r="I163" s="16"/>
    </row>
    <row r="164" spans="4:9" ht="16.5" customHeight="1" x14ac:dyDescent="0.25">
      <c r="D164" s="14"/>
      <c r="E164" s="15"/>
      <c r="F164" s="15"/>
      <c r="G164" s="15"/>
      <c r="H164" s="15"/>
      <c r="I164" s="16"/>
    </row>
    <row r="165" spans="4:9" ht="18.75" x14ac:dyDescent="0.3">
      <c r="D165" s="14"/>
      <c r="E165" s="17"/>
      <c r="F165" s="17"/>
      <c r="G165" s="17"/>
      <c r="H165" s="15"/>
      <c r="I165" s="16"/>
    </row>
    <row r="166" spans="4:9" ht="18" customHeight="1" x14ac:dyDescent="0.3">
      <c r="D166" s="14"/>
      <c r="E166" s="17"/>
      <c r="F166" s="17"/>
      <c r="G166" s="17"/>
      <c r="H166" s="15"/>
      <c r="I166" s="16"/>
    </row>
    <row r="167" spans="4:9" ht="18.75" x14ac:dyDescent="0.3">
      <c r="D167" s="14"/>
      <c r="E167" s="18"/>
      <c r="F167" s="18"/>
      <c r="G167" s="18"/>
      <c r="H167" s="15"/>
      <c r="I167" s="16"/>
    </row>
    <row r="168" spans="4:9" ht="18" customHeight="1" x14ac:dyDescent="0.3">
      <c r="D168" s="14"/>
      <c r="E168" s="17"/>
      <c r="F168" s="17"/>
      <c r="G168" s="17"/>
      <c r="H168" s="15"/>
      <c r="I168" s="16"/>
    </row>
    <row r="169" spans="4:9" ht="18.75" x14ac:dyDescent="0.3">
      <c r="D169" s="14"/>
      <c r="E169" s="17"/>
      <c r="F169" s="17"/>
      <c r="G169" s="17"/>
      <c r="H169" s="15"/>
      <c r="I169" s="16"/>
    </row>
    <row r="170" spans="4:9" ht="18" customHeight="1" x14ac:dyDescent="0.3">
      <c r="D170" s="14"/>
      <c r="E170" s="17"/>
      <c r="F170" s="17"/>
      <c r="G170" s="17"/>
      <c r="H170" s="15"/>
      <c r="I170" s="16"/>
    </row>
    <row r="171" spans="4:9" ht="18.75" x14ac:dyDescent="0.3">
      <c r="D171" s="14"/>
      <c r="E171" s="17"/>
      <c r="F171" s="17"/>
      <c r="G171" s="17"/>
      <c r="H171" s="15"/>
      <c r="I171" s="16"/>
    </row>
    <row r="172" spans="4:9" ht="18.75" x14ac:dyDescent="0.3">
      <c r="D172" s="14"/>
      <c r="E172" s="17"/>
      <c r="F172" s="17"/>
      <c r="G172" s="17"/>
      <c r="H172" s="15"/>
      <c r="I172" s="16"/>
    </row>
    <row r="173" spans="4:9" ht="18" customHeight="1" x14ac:dyDescent="0.3">
      <c r="D173" s="14"/>
      <c r="E173" s="17"/>
      <c r="F173" s="17"/>
      <c r="G173" s="17"/>
      <c r="H173" s="15"/>
      <c r="I173" s="16"/>
    </row>
    <row r="174" spans="4:9" ht="18.75" x14ac:dyDescent="0.3">
      <c r="D174" s="14"/>
      <c r="E174" s="17"/>
      <c r="F174" s="17"/>
      <c r="G174" s="17"/>
      <c r="H174" s="15"/>
      <c r="I174" s="16"/>
    </row>
    <row r="175" spans="4:9" ht="18.75" x14ac:dyDescent="0.3">
      <c r="D175" s="14"/>
      <c r="E175" s="17"/>
      <c r="F175" s="17"/>
      <c r="G175" s="19"/>
      <c r="H175" s="16"/>
      <c r="I175" s="16"/>
    </row>
    <row r="176" spans="4:9" ht="18.75" x14ac:dyDescent="0.3">
      <c r="D176" s="14"/>
      <c r="E176" s="17"/>
      <c r="F176" s="17"/>
      <c r="G176" s="19"/>
      <c r="H176" s="16"/>
      <c r="I176" s="16"/>
    </row>
    <row r="177" spans="5:7" ht="18.75" x14ac:dyDescent="0.3">
      <c r="E177" s="21"/>
      <c r="F177" s="21"/>
      <c r="G177" s="21"/>
    </row>
    <row r="178" spans="5:7" ht="18.75" x14ac:dyDescent="0.3">
      <c r="E178" s="21"/>
      <c r="F178" s="21"/>
      <c r="G178" s="21"/>
    </row>
    <row r="179" spans="5:7" ht="18.75" x14ac:dyDescent="0.3">
      <c r="E179" s="21"/>
      <c r="F179" s="21"/>
      <c r="G179" s="21"/>
    </row>
    <row r="180" spans="5:7" ht="18.75" x14ac:dyDescent="0.3">
      <c r="E180" s="21"/>
      <c r="F180" s="21"/>
      <c r="G180" s="21"/>
    </row>
    <row r="181" spans="5:7" ht="18.75" x14ac:dyDescent="0.3">
      <c r="E181" s="21"/>
      <c r="F181" s="21"/>
      <c r="G181" s="21"/>
    </row>
    <row r="182" spans="5:7" ht="18.75" x14ac:dyDescent="0.3">
      <c r="E182" s="21"/>
      <c r="F182" s="21"/>
      <c r="G182" s="21"/>
    </row>
    <row r="183" spans="5:7" ht="18.75" x14ac:dyDescent="0.3">
      <c r="E183" s="21"/>
      <c r="F183" s="21"/>
      <c r="G183" s="21"/>
    </row>
  </sheetData>
  <mergeCells count="7">
    <mergeCell ref="C5:D5"/>
    <mergeCell ref="C6:D6"/>
    <mergeCell ref="C12:D12"/>
    <mergeCell ref="C8:D8"/>
    <mergeCell ref="C16:D16"/>
    <mergeCell ref="B2:D2"/>
    <mergeCell ref="C4:D4"/>
  </mergeCells>
  <hyperlinks>
    <hyperlink ref="D167:F167" location="'PSNB (£bn)'!A1" display="1) Public sector net borrowing (£ billion)"/>
  </hyperlinks>
  <pageMargins left="0.7" right="0.7" top="0.75" bottom="0.75" header="0.3" footer="0.3"/>
  <pageSetup paperSize="9" scale="2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X87"/>
  <sheetViews>
    <sheetView zoomScaleNormal="100" workbookViewId="0">
      <selection activeCell="C16" sqref="C16:D16"/>
    </sheetView>
  </sheetViews>
  <sheetFormatPr defaultRowHeight="15" x14ac:dyDescent="0.25"/>
  <cols>
    <col min="1" max="1" width="3.140625" style="23" customWidth="1"/>
    <col min="2" max="2" width="32.7109375" style="23" customWidth="1"/>
    <col min="3" max="3" width="25.140625" style="23" customWidth="1"/>
    <col min="4" max="4" width="9.28515625" style="23" bestFit="1" customWidth="1"/>
    <col min="5" max="8" width="11.28515625" style="23" customWidth="1"/>
    <col min="9" max="9" width="6.28515625" style="23" customWidth="1"/>
    <col min="10" max="16384" width="9.140625" style="23"/>
  </cols>
  <sheetData>
    <row r="1" spans="1:50" ht="28.5" x14ac:dyDescent="0.45">
      <c r="A1" s="22"/>
      <c r="B1" s="44" t="s">
        <v>56</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row>
    <row r="2" spans="1:50" ht="3" customHeight="1" thickBot="1" x14ac:dyDescent="0.3">
      <c r="A2" s="22"/>
      <c r="B2" s="24"/>
      <c r="C2" s="25"/>
      <c r="D2" s="25"/>
      <c r="E2" s="25"/>
      <c r="F2" s="25"/>
      <c r="G2" s="25"/>
      <c r="H2" s="26"/>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row>
    <row r="3" spans="1:50" ht="27" customHeight="1" x14ac:dyDescent="0.25">
      <c r="A3" s="27"/>
      <c r="B3" s="28"/>
      <c r="C3" s="28"/>
      <c r="D3" s="28"/>
      <c r="E3" s="113" t="s">
        <v>96</v>
      </c>
      <c r="F3" s="113"/>
      <c r="G3" s="113"/>
      <c r="H3" s="114"/>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row>
    <row r="4" spans="1:50" x14ac:dyDescent="0.25">
      <c r="A4" s="27"/>
      <c r="B4" s="29"/>
      <c r="C4" s="29"/>
      <c r="D4" s="29"/>
      <c r="E4" s="111" t="s">
        <v>11</v>
      </c>
      <c r="F4" s="111"/>
      <c r="G4" s="111"/>
      <c r="H4" s="11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row>
    <row r="5" spans="1:50" x14ac:dyDescent="0.25">
      <c r="A5" s="27"/>
      <c r="B5" s="30" t="s">
        <v>12</v>
      </c>
      <c r="C5" s="30" t="s">
        <v>13</v>
      </c>
      <c r="D5" s="30"/>
      <c r="E5" s="31" t="s">
        <v>0</v>
      </c>
      <c r="F5" s="31" t="s">
        <v>1</v>
      </c>
      <c r="G5" s="31" t="s">
        <v>97</v>
      </c>
      <c r="H5" s="32" t="s">
        <v>98</v>
      </c>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row>
    <row r="6" spans="1:50" x14ac:dyDescent="0.25">
      <c r="A6" s="27"/>
      <c r="B6" s="40" t="s">
        <v>47</v>
      </c>
      <c r="C6" s="33"/>
      <c r="D6" s="33"/>
      <c r="E6" s="34"/>
      <c r="F6" s="34"/>
      <c r="G6" s="34"/>
      <c r="H6" s="35"/>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row>
    <row r="7" spans="1:50" x14ac:dyDescent="0.25">
      <c r="A7" s="27"/>
      <c r="B7" s="36" t="s">
        <v>3</v>
      </c>
      <c r="C7" s="36" t="s">
        <v>37</v>
      </c>
      <c r="D7" s="49" t="s">
        <v>66</v>
      </c>
      <c r="E7" s="91">
        <f>+[8]Sheet1!B30/1000</f>
        <v>0.45122920336506994</v>
      </c>
      <c r="F7" s="91">
        <f>+[8]Sheet1!C30/1000</f>
        <v>0.44062690466492233</v>
      </c>
      <c r="G7" s="91">
        <f>+[8]Sheet1!D30/1000</f>
        <v>0.43453408234051982</v>
      </c>
      <c r="H7" s="91">
        <f>+[8]Sheet1!E30/1000</f>
        <v>0.4294965121941608</v>
      </c>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row>
    <row r="8" spans="1:50" x14ac:dyDescent="0.25">
      <c r="A8" s="27"/>
      <c r="B8" s="36" t="s">
        <v>9</v>
      </c>
      <c r="C8" s="36" t="s">
        <v>15</v>
      </c>
      <c r="D8" s="49" t="s">
        <v>66</v>
      </c>
      <c r="E8" s="91">
        <f>[15]H_S2!E25</f>
        <v>0.28528830234504859</v>
      </c>
      <c r="F8" s="91">
        <f>[15]H_S2!F25</f>
        <v>0.2907217870989916</v>
      </c>
      <c r="G8" s="91">
        <f>[15]H_S2!G25</f>
        <v>0.29114220899467547</v>
      </c>
      <c r="H8" s="91">
        <f>[15]H_S2!H25</f>
        <v>0.29157777092238757</v>
      </c>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row>
    <row r="9" spans="1:50" x14ac:dyDescent="0.25">
      <c r="A9" s="27"/>
      <c r="B9" s="36"/>
      <c r="C9" s="36" t="s">
        <v>16</v>
      </c>
      <c r="D9" s="49" t="s">
        <v>66</v>
      </c>
      <c r="E9" s="91">
        <f>+[9]Sheet1!D8</f>
        <v>1.1578450510298033</v>
      </c>
      <c r="F9" s="91">
        <f>+[9]Sheet1!E8</f>
        <v>1.3948803918660095</v>
      </c>
      <c r="G9" s="91">
        <f>+[9]Sheet1!F8</f>
        <v>1.6456486530303087</v>
      </c>
      <c r="H9" s="91">
        <f>+[9]Sheet1!G8</f>
        <v>1.9114714708809764</v>
      </c>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row>
    <row r="10" spans="1:50" ht="15.75" x14ac:dyDescent="0.25">
      <c r="A10" s="27"/>
      <c r="B10" s="37" t="s">
        <v>104</v>
      </c>
      <c r="C10" s="38" t="s">
        <v>17</v>
      </c>
      <c r="D10" s="49" t="s">
        <v>66</v>
      </c>
      <c r="E10" s="92" t="s">
        <v>48</v>
      </c>
      <c r="F10" s="93">
        <f>[15]RRs!E6</f>
        <v>-1.4184579321813757</v>
      </c>
      <c r="G10" s="93">
        <f>[15]RRs!F6</f>
        <v>-1.6246275758230235</v>
      </c>
      <c r="H10" s="93">
        <f>[15]RRs!G6</f>
        <v>-1.534200809586691</v>
      </c>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row>
    <row r="11" spans="1:50" x14ac:dyDescent="0.25">
      <c r="A11" s="27"/>
      <c r="B11" s="40" t="s">
        <v>92</v>
      </c>
      <c r="C11" s="36"/>
      <c r="D11" s="82"/>
      <c r="E11" s="86"/>
      <c r="F11" s="86"/>
      <c r="G11" s="86"/>
      <c r="H11" s="87"/>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row>
    <row r="12" spans="1:50" x14ac:dyDescent="0.25">
      <c r="A12" s="27"/>
      <c r="B12" s="36" t="s">
        <v>19</v>
      </c>
      <c r="C12" s="36" t="s">
        <v>20</v>
      </c>
      <c r="D12" s="49" t="s">
        <v>66</v>
      </c>
      <c r="E12" s="91">
        <f>[15]RRs!D87/1000</f>
        <v>0</v>
      </c>
      <c r="F12" s="91">
        <f>[15]RRs!E87/1000</f>
        <v>1.009132132369974</v>
      </c>
      <c r="G12" s="91">
        <f>[15]RRs!F87/1000</f>
        <v>1.3694861050580658</v>
      </c>
      <c r="H12" s="91">
        <f>[15]RRs!G87/1000</f>
        <v>1.4115555379636207</v>
      </c>
      <c r="I12" s="22"/>
      <c r="J12" s="1"/>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row>
    <row r="13" spans="1:50" x14ac:dyDescent="0.25">
      <c r="A13" s="27"/>
      <c r="B13" s="37" t="s">
        <v>21</v>
      </c>
      <c r="C13" s="38" t="s">
        <v>22</v>
      </c>
      <c r="D13" s="49" t="s">
        <v>66</v>
      </c>
      <c r="E13" s="93">
        <f>[15]H_S2!E30</f>
        <v>2.2444249625515029</v>
      </c>
      <c r="F13" s="93">
        <f>[15]H_S2!F30</f>
        <v>2.2752232658704545</v>
      </c>
      <c r="G13" s="93">
        <f>[15]H_S2!G30</f>
        <v>2.3074299203100446</v>
      </c>
      <c r="H13" s="93">
        <f>[15]H_S2!H30</f>
        <v>2.3411587353144774</v>
      </c>
      <c r="I13" s="1"/>
      <c r="J13" s="1"/>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row>
    <row r="14" spans="1:50" x14ac:dyDescent="0.25">
      <c r="A14" s="27"/>
      <c r="B14" s="40" t="s">
        <v>23</v>
      </c>
      <c r="C14" s="36"/>
      <c r="D14" s="74"/>
      <c r="E14" s="86"/>
      <c r="F14" s="86"/>
      <c r="G14" s="86"/>
      <c r="H14" s="87"/>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row>
    <row r="15" spans="1:50" x14ac:dyDescent="0.25">
      <c r="A15" s="27"/>
      <c r="B15" s="36" t="s">
        <v>7</v>
      </c>
      <c r="C15" s="36" t="s">
        <v>2</v>
      </c>
      <c r="D15" s="49" t="s">
        <v>66</v>
      </c>
      <c r="E15" s="91">
        <f>'[11]Ready Reckoners'!L7/1000</f>
        <v>1.0356188673322322</v>
      </c>
      <c r="F15" s="91">
        <f>'[11]Ready Reckoners'!M7/1000</f>
        <v>1.068652496877039</v>
      </c>
      <c r="G15" s="91">
        <f>'[11]Ready Reckoners'!N7/1000</f>
        <v>1.1013669762367209</v>
      </c>
      <c r="H15" s="91">
        <f>'[11]Ready Reckoners'!O7/1000</f>
        <v>1.1351739146336621</v>
      </c>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row>
    <row r="16" spans="1:50" ht="15.75" x14ac:dyDescent="0.25">
      <c r="A16" s="27"/>
      <c r="B16" s="36" t="s">
        <v>105</v>
      </c>
      <c r="C16" s="36" t="s">
        <v>2</v>
      </c>
      <c r="D16" s="49" t="s">
        <v>66</v>
      </c>
      <c r="E16" s="91">
        <f>+'[11]Ready Reckoners'!L12/1000</f>
        <v>2.0622818772150784</v>
      </c>
      <c r="F16" s="91">
        <f>+'[11]Ready Reckoners'!M12/1000</f>
        <v>2.1376140028643129</v>
      </c>
      <c r="G16" s="91">
        <f>+'[11]Ready Reckoners'!N12/1000</f>
        <v>2.2152538291608797</v>
      </c>
      <c r="H16" s="91">
        <f>+'[11]Ready Reckoners'!O12/1000</f>
        <v>2.2969844158665218</v>
      </c>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row>
    <row r="17" spans="1:50" x14ac:dyDescent="0.25">
      <c r="A17" s="27"/>
      <c r="B17" s="36" t="s">
        <v>24</v>
      </c>
      <c r="C17" s="36" t="s">
        <v>2</v>
      </c>
      <c r="D17" s="49" t="s">
        <v>66</v>
      </c>
      <c r="E17" s="91">
        <f>+SUM('[11]Ready Reckoners'!L8:L11)/1000</f>
        <v>0.33941197506416937</v>
      </c>
      <c r="F17" s="91">
        <f>+SUM('[11]Ready Reckoners'!M8:M11)/1000</f>
        <v>0.35016800924320707</v>
      </c>
      <c r="G17" s="91">
        <f>+SUM('[11]Ready Reckoners'!N8:N11)/1000</f>
        <v>0.36110515922622288</v>
      </c>
      <c r="H17" s="91">
        <f>+SUM('[11]Ready Reckoners'!O8:O11)/1000</f>
        <v>0.37341780240338995</v>
      </c>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row>
    <row r="18" spans="1:50" x14ac:dyDescent="0.25">
      <c r="A18" s="27"/>
      <c r="B18" s="36" t="s">
        <v>26</v>
      </c>
      <c r="C18" s="36" t="s">
        <v>25</v>
      </c>
      <c r="D18" s="49" t="s">
        <v>66</v>
      </c>
      <c r="E18" s="91">
        <f>[15]H_S2!E37</f>
        <v>-4.5458936348758472E-2</v>
      </c>
      <c r="F18" s="91">
        <f>[15]H_S2!F37</f>
        <v>-5.4135702301330635E-2</v>
      </c>
      <c r="G18" s="91">
        <f>[15]H_S2!G37</f>
        <v>-5.9059416555000098E-2</v>
      </c>
      <c r="H18" s="91">
        <f>[15]H_S2!H37</f>
        <v>-6.507479875258014E-2</v>
      </c>
      <c r="I18" s="22"/>
      <c r="J18" s="1"/>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1:50" x14ac:dyDescent="0.25">
      <c r="A19" s="27"/>
      <c r="B19" s="37" t="s">
        <v>5</v>
      </c>
      <c r="C19" s="38" t="s">
        <v>27</v>
      </c>
      <c r="D19" s="49" t="s">
        <v>66</v>
      </c>
      <c r="E19" s="94">
        <f>[15]H_S2!E38</f>
        <v>0.16409293427212707</v>
      </c>
      <c r="F19" s="94">
        <f>[15]H_S2!F38</f>
        <v>0.17147604360912932</v>
      </c>
      <c r="G19" s="94">
        <f>[15]H_S2!G38</f>
        <v>0.17860523233574307</v>
      </c>
      <c r="H19" s="94">
        <f>[15]H_S2!H38</f>
        <v>0.18583283992546643</v>
      </c>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row>
    <row r="20" spans="1:50" x14ac:dyDescent="0.25">
      <c r="A20" s="27"/>
      <c r="B20" s="40" t="s">
        <v>28</v>
      </c>
      <c r="C20" s="36"/>
      <c r="D20" s="74"/>
      <c r="E20" s="86"/>
      <c r="F20" s="86"/>
      <c r="G20" s="86"/>
      <c r="H20" s="86"/>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row>
    <row r="21" spans="1:50" x14ac:dyDescent="0.25">
      <c r="A21" s="27"/>
      <c r="B21" s="36" t="s">
        <v>29</v>
      </c>
      <c r="C21" s="36" t="s">
        <v>17</v>
      </c>
      <c r="D21" s="49" t="s">
        <v>66</v>
      </c>
      <c r="E21" s="91">
        <f>+([10]Summary!E11+[10]Summary!E36+[10]Summary!E58)/1000</f>
        <v>4.717774846758461</v>
      </c>
      <c r="F21" s="91">
        <f>+([10]Summary!F11+[10]Summary!F36+[10]Summary!F58)/1000</f>
        <v>4.8859351221134055</v>
      </c>
      <c r="G21" s="91">
        <f>+([10]Summary!G11+[10]Summary!G36+[10]Summary!G58)/1000</f>
        <v>5.0569467794908194</v>
      </c>
      <c r="H21" s="91">
        <f>+([10]Summary!H11+[10]Summary!H36+[10]Summary!H58)/1000</f>
        <v>5.2340028141918156</v>
      </c>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row>
    <row r="22" spans="1:50" x14ac:dyDescent="0.25">
      <c r="A22" s="27"/>
      <c r="B22" s="36" t="s">
        <v>8</v>
      </c>
      <c r="C22" s="36" t="s">
        <v>17</v>
      </c>
      <c r="D22" s="49" t="s">
        <v>66</v>
      </c>
      <c r="E22" s="91">
        <f>[15]H_S2!E41</f>
        <v>3.0344089219416857</v>
      </c>
      <c r="F22" s="91">
        <f>[15]H_S2!F41</f>
        <v>3.1880539390042104</v>
      </c>
      <c r="G22" s="91">
        <f>[15]H_S2!G41</f>
        <v>3.3454440076910688</v>
      </c>
      <c r="H22" s="91">
        <f>[15]H_S2!H41</f>
        <v>3.720181440901055</v>
      </c>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row>
    <row r="23" spans="1:50" x14ac:dyDescent="0.25">
      <c r="A23" s="39"/>
      <c r="B23" s="36" t="s">
        <v>46</v>
      </c>
      <c r="C23" s="36" t="s">
        <v>120</v>
      </c>
      <c r="D23" s="49" t="s">
        <v>66</v>
      </c>
      <c r="E23" s="96">
        <f>[15]H_S2!D42</f>
        <v>3.1090030622271114E-2</v>
      </c>
      <c r="F23" s="96">
        <f>[15]H_S2!E42</f>
        <v>0.33265107760713819</v>
      </c>
      <c r="G23" s="96">
        <f>[15]H_S2!F42</f>
        <v>0.26144648676297766</v>
      </c>
      <c r="H23" s="96">
        <f>[15]H_S2!G42</f>
        <v>0.27586304282103991</v>
      </c>
      <c r="I23" s="22"/>
      <c r="J23" s="1"/>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row>
    <row r="24" spans="1:50" x14ac:dyDescent="0.25">
      <c r="A24" s="22"/>
      <c r="B24" s="36" t="s">
        <v>30</v>
      </c>
      <c r="C24" s="36" t="s">
        <v>25</v>
      </c>
      <c r="D24" s="49" t="s">
        <v>66</v>
      </c>
      <c r="E24" s="91">
        <f>+'[12]Onshore CT FRR Ready Reckoners'!G13</f>
        <v>0.44970951638811307</v>
      </c>
      <c r="F24" s="91">
        <f>+'[12]Onshore CT FRR Ready Reckoners'!H13</f>
        <v>0.45563400735289905</v>
      </c>
      <c r="G24" s="91">
        <f>+'[12]Onshore CT FRR Ready Reckoners'!I13</f>
        <v>0.46746814060383979</v>
      </c>
      <c r="H24" s="91">
        <f>+'[12]Onshore CT FRR Ready Reckoners'!J13</f>
        <v>0.48463793568292107</v>
      </c>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row>
    <row r="25" spans="1:50" x14ac:dyDescent="0.25">
      <c r="A25" s="22"/>
      <c r="B25" s="38" t="s">
        <v>31</v>
      </c>
      <c r="C25" s="38" t="s">
        <v>25</v>
      </c>
      <c r="D25" s="49" t="s">
        <v>66</v>
      </c>
      <c r="E25" s="94">
        <f>[15]H_S2!E45</f>
        <v>7.0566819636598666E-2</v>
      </c>
      <c r="F25" s="94">
        <f>[15]H_S2!F45</f>
        <v>6.9257766907887347E-2</v>
      </c>
      <c r="G25" s="94">
        <f>[15]H_S2!G45</f>
        <v>6.8473962007892616E-2</v>
      </c>
      <c r="H25" s="94">
        <f>[15]H_S2!H45</f>
        <v>6.8556013495008297E-2</v>
      </c>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row>
    <row r="26" spans="1:50" x14ac:dyDescent="0.25">
      <c r="A26" s="22"/>
      <c r="B26" s="40" t="s">
        <v>32</v>
      </c>
      <c r="C26" s="36"/>
      <c r="D26" s="74"/>
      <c r="E26" s="86"/>
      <c r="F26" s="86"/>
      <c r="G26" s="86"/>
      <c r="H26" s="86"/>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row>
    <row r="27" spans="1:50" x14ac:dyDescent="0.25">
      <c r="A27" s="22"/>
      <c r="B27" s="36" t="s">
        <v>33</v>
      </c>
      <c r="C27" s="36" t="s">
        <v>34</v>
      </c>
      <c r="D27" s="49" t="s">
        <v>66</v>
      </c>
      <c r="E27" s="91">
        <f>SUM('[13]Display sheet'!F6,'[13]Display sheet'!F12,'[13]Display sheet'!F18)/-1000</f>
        <v>0.16038643005118502</v>
      </c>
      <c r="F27" s="91">
        <f>SUM('[13]Display sheet'!G6,'[13]Display sheet'!G12,'[13]Display sheet'!G18)/-1000</f>
        <v>0.17289477270870474</v>
      </c>
      <c r="G27" s="91">
        <f>SUM('[13]Display sheet'!H6,'[13]Display sheet'!H12,'[13]Display sheet'!H18)/-1000</f>
        <v>0.17793470415903392</v>
      </c>
      <c r="H27" s="91">
        <f>SUM('[13]Display sheet'!I6,'[13]Display sheet'!I12,'[13]Display sheet'!I18)/-1000</f>
        <v>0.17932269658498137</v>
      </c>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row>
    <row r="28" spans="1:50" x14ac:dyDescent="0.25">
      <c r="A28" s="22"/>
      <c r="B28" s="36"/>
      <c r="C28" s="36" t="s">
        <v>61</v>
      </c>
      <c r="D28" s="49" t="s">
        <v>66</v>
      </c>
      <c r="E28" s="106" t="str">
        <f>"&lt;£50m"</f>
        <v>&lt;£50m</v>
      </c>
      <c r="F28" s="91">
        <f>[15]RRs!E141/1000</f>
        <v>8.9113632757293088E-2</v>
      </c>
      <c r="G28" s="91">
        <f>[15]RRs!F141/1000</f>
        <v>8.8054749990934392E-2</v>
      </c>
      <c r="H28" s="91">
        <f>[15]RRs!G141/1000</f>
        <v>9.5417576749872751E-2</v>
      </c>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row>
    <row r="29" spans="1:50" x14ac:dyDescent="0.25">
      <c r="A29" s="22"/>
      <c r="B29" s="36" t="s">
        <v>35</v>
      </c>
      <c r="C29" s="36" t="s">
        <v>34</v>
      </c>
      <c r="D29" s="49" t="s">
        <v>66</v>
      </c>
      <c r="E29" s="91">
        <f>SUM('[13]Display sheet'!F7,'[13]Display sheet'!F13,'[13]Display sheet'!F19)/-1000</f>
        <v>9.9818290211185851E-2</v>
      </c>
      <c r="F29" s="91">
        <f>SUM('[13]Display sheet'!G7,'[13]Display sheet'!G13,'[13]Display sheet'!G19)/-1000</f>
        <v>0.10725040912870645</v>
      </c>
      <c r="G29" s="91">
        <f>SUM('[13]Display sheet'!H7,'[13]Display sheet'!H13,'[13]Display sheet'!H19)/-1000</f>
        <v>0.11673482020903453</v>
      </c>
      <c r="H29" s="91">
        <f>SUM('[13]Display sheet'!I7,'[13]Display sheet'!I13,'[13]Display sheet'!I19)/-1000</f>
        <v>0.1262749280449815</v>
      </c>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row>
    <row r="30" spans="1:50" x14ac:dyDescent="0.25">
      <c r="A30" s="22"/>
      <c r="B30" s="36"/>
      <c r="C30" s="36" t="s">
        <v>62</v>
      </c>
      <c r="D30" s="49" t="s">
        <v>66</v>
      </c>
      <c r="E30" s="106" t="str">
        <f>"&lt;£50m"</f>
        <v>&lt;£50m</v>
      </c>
      <c r="F30" s="106" t="str">
        <f>"&lt;£50m"</f>
        <v>&lt;£50m</v>
      </c>
      <c r="G30" s="106" t="str">
        <f>"&lt;£50m"</f>
        <v>&lt;£50m</v>
      </c>
      <c r="H30" s="106" t="str">
        <f>"&lt;£50m"</f>
        <v>&lt;£50m</v>
      </c>
      <c r="I30" s="1"/>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row>
    <row r="31" spans="1:50" x14ac:dyDescent="0.25">
      <c r="A31" s="22"/>
      <c r="B31" s="36" t="s">
        <v>6</v>
      </c>
      <c r="C31" s="36" t="s">
        <v>107</v>
      </c>
      <c r="D31" s="49" t="s">
        <v>66</v>
      </c>
      <c r="E31" s="106" t="str">
        <f>"&lt;£50m"</f>
        <v>&lt;£50m</v>
      </c>
      <c r="F31" s="91">
        <f>[15]RRs!E149/1000</f>
        <v>0.21897943073758216</v>
      </c>
      <c r="G31" s="91">
        <f>[15]RRs!F149/1000</f>
        <v>0.24839952842080093</v>
      </c>
      <c r="H31" s="91">
        <f>[15]RRs!G149/1000</f>
        <v>0.27500202625572268</v>
      </c>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row>
    <row r="32" spans="1:50" x14ac:dyDescent="0.25">
      <c r="A32" s="22"/>
      <c r="B32" s="36" t="s">
        <v>60</v>
      </c>
      <c r="C32" s="36" t="s">
        <v>36</v>
      </c>
      <c r="D32" s="49" t="s">
        <v>66</v>
      </c>
      <c r="E32" s="91">
        <v>0.75</v>
      </c>
      <c r="F32" s="91">
        <v>0.8</v>
      </c>
      <c r="G32" s="91">
        <v>0.85</v>
      </c>
      <c r="H32" s="91">
        <v>0.7</v>
      </c>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row>
    <row r="33" spans="1:50" x14ac:dyDescent="0.25">
      <c r="A33" s="22"/>
      <c r="B33" s="42"/>
      <c r="C33" s="42" t="s">
        <v>4</v>
      </c>
      <c r="D33" s="49" t="s">
        <v>66</v>
      </c>
      <c r="E33" s="95">
        <f>+'[11]Ready Reckoners'!T19/1000</f>
        <v>-7.3237614045063723E-2</v>
      </c>
      <c r="F33" s="95">
        <f>+'[11]Ready Reckoners'!U19/1000</f>
        <v>-7.4343067088063902E-2</v>
      </c>
      <c r="G33" s="95">
        <f>+'[11]Ready Reckoners'!V19/1000</f>
        <v>-7.5605020044939603E-2</v>
      </c>
      <c r="H33" s="95">
        <f>+'[11]Ready Reckoners'!W19/1000</f>
        <v>-7.6822241306634065E-2</v>
      </c>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row>
    <row r="34" spans="1:50" ht="25.5" customHeight="1" x14ac:dyDescent="0.25">
      <c r="A34" s="22"/>
      <c r="B34" s="115" t="s">
        <v>101</v>
      </c>
      <c r="C34" s="115"/>
      <c r="D34" s="115"/>
      <c r="E34" s="115"/>
      <c r="F34" s="115"/>
      <c r="G34" s="115"/>
      <c r="H34" s="115"/>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row>
    <row r="35" spans="1:50" x14ac:dyDescent="0.25">
      <c r="A35" s="22"/>
      <c r="B35" s="116" t="s">
        <v>49</v>
      </c>
      <c r="C35" s="116"/>
      <c r="D35" s="116"/>
      <c r="E35" s="116"/>
      <c r="F35" s="116"/>
      <c r="G35" s="116"/>
      <c r="H35" s="116"/>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row>
    <row r="36" spans="1:50" ht="39.75" customHeight="1" x14ac:dyDescent="0.25">
      <c r="A36" s="22"/>
      <c r="B36" s="119" t="s">
        <v>121</v>
      </c>
      <c r="C36" s="116"/>
      <c r="D36" s="116"/>
      <c r="E36" s="116"/>
      <c r="F36" s="116"/>
      <c r="G36" s="116"/>
      <c r="H36" s="116"/>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row>
    <row r="37" spans="1:50" ht="15.75" customHeight="1" thickBot="1" x14ac:dyDescent="0.3">
      <c r="A37" s="22"/>
      <c r="B37" s="117" t="s">
        <v>106</v>
      </c>
      <c r="C37" s="118"/>
      <c r="D37" s="118"/>
      <c r="E37" s="118"/>
      <c r="F37" s="118"/>
      <c r="G37" s="118"/>
      <c r="H37" s="118"/>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row>
    <row r="38" spans="1:50"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row>
    <row r="39" spans="1:50"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row>
    <row r="40" spans="1:50"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row>
    <row r="41" spans="1:50"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row>
    <row r="42" spans="1:50"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row>
    <row r="43" spans="1:50"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row>
    <row r="44" spans="1:50"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row>
    <row r="45" spans="1:50"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row>
    <row r="46" spans="1:50"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row>
    <row r="47" spans="1:50"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row>
    <row r="48" spans="1:50"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row>
    <row r="49" spans="1:50"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row>
    <row r="50" spans="1:50"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row>
    <row r="51" spans="1:50"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row>
    <row r="52" spans="1:50"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row>
    <row r="53" spans="1:50"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row>
    <row r="54" spans="1:50"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row>
    <row r="55" spans="1:50"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row>
    <row r="56" spans="1:50"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row>
    <row r="57" spans="1:50"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row>
    <row r="58" spans="1:50"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row>
    <row r="59" spans="1:50"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row>
    <row r="60" spans="1:50"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row>
    <row r="61" spans="1:50"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row>
    <row r="62" spans="1:50" x14ac:dyDescent="0.25">
      <c r="A62" s="22"/>
      <c r="B62" s="22"/>
      <c r="C62" s="22"/>
      <c r="D62" s="22"/>
      <c r="E62" s="22"/>
      <c r="F62" s="22"/>
      <c r="G62" s="22"/>
      <c r="H62" s="22"/>
      <c r="I62" s="22"/>
      <c r="J62" s="22"/>
      <c r="K62" s="22"/>
      <c r="L62" s="22"/>
      <c r="M62" s="22"/>
      <c r="N62" s="22"/>
      <c r="O62" s="22"/>
      <c r="P62" s="22"/>
      <c r="Q62" s="22"/>
      <c r="R62" s="22"/>
      <c r="S62" s="22"/>
      <c r="T62" s="22"/>
      <c r="U62" s="22"/>
      <c r="V62" s="22"/>
    </row>
    <row r="63" spans="1:50" x14ac:dyDescent="0.25">
      <c r="A63" s="22"/>
      <c r="B63" s="22"/>
      <c r="C63" s="22"/>
      <c r="D63" s="22"/>
      <c r="E63" s="22"/>
      <c r="F63" s="22"/>
      <c r="G63" s="22"/>
      <c r="H63" s="22"/>
      <c r="I63" s="22"/>
      <c r="J63" s="22"/>
      <c r="K63" s="22"/>
    </row>
    <row r="64" spans="1:50" x14ac:dyDescent="0.25">
      <c r="A64" s="22"/>
      <c r="B64" s="22"/>
      <c r="C64" s="22"/>
      <c r="D64" s="22"/>
      <c r="E64" s="22"/>
      <c r="F64" s="22"/>
      <c r="G64" s="22"/>
      <c r="H64" s="22"/>
      <c r="I64" s="22"/>
      <c r="J64" s="22"/>
      <c r="K64" s="22"/>
    </row>
    <row r="65" spans="1:11" x14ac:dyDescent="0.25">
      <c r="A65" s="22"/>
      <c r="B65" s="22"/>
      <c r="C65" s="22"/>
      <c r="D65" s="22"/>
      <c r="E65" s="22"/>
      <c r="F65" s="22"/>
      <c r="G65" s="22"/>
      <c r="H65" s="22"/>
      <c r="I65" s="22"/>
      <c r="J65" s="22"/>
      <c r="K65" s="22"/>
    </row>
    <row r="66" spans="1:11" x14ac:dyDescent="0.25">
      <c r="A66" s="22"/>
      <c r="B66" s="22"/>
      <c r="C66" s="22"/>
      <c r="D66" s="22"/>
      <c r="E66" s="22"/>
      <c r="F66" s="22"/>
      <c r="G66" s="22"/>
      <c r="H66" s="22"/>
      <c r="I66" s="22"/>
      <c r="J66" s="22"/>
      <c r="K66" s="22"/>
    </row>
    <row r="67" spans="1:11" x14ac:dyDescent="0.25">
      <c r="A67" s="22"/>
      <c r="B67" s="22"/>
      <c r="C67" s="22"/>
      <c r="D67" s="22"/>
      <c r="E67" s="22"/>
      <c r="F67" s="22"/>
      <c r="G67" s="22"/>
      <c r="H67" s="22"/>
      <c r="I67" s="22"/>
      <c r="J67" s="22"/>
      <c r="K67" s="22"/>
    </row>
    <row r="68" spans="1:11" x14ac:dyDescent="0.25">
      <c r="A68" s="22"/>
      <c r="B68" s="22"/>
      <c r="C68" s="22"/>
      <c r="D68" s="22"/>
      <c r="E68" s="22"/>
      <c r="F68" s="22"/>
      <c r="G68" s="22"/>
      <c r="H68" s="22"/>
      <c r="I68" s="22"/>
      <c r="J68" s="22"/>
      <c r="K68" s="22"/>
    </row>
    <row r="69" spans="1:11" x14ac:dyDescent="0.25">
      <c r="A69" s="22"/>
      <c r="B69" s="22"/>
      <c r="C69" s="22"/>
      <c r="D69" s="22"/>
      <c r="E69" s="22"/>
      <c r="F69" s="22"/>
      <c r="G69" s="22"/>
      <c r="H69" s="22"/>
      <c r="I69" s="22"/>
      <c r="J69" s="22"/>
      <c r="K69" s="22"/>
    </row>
    <row r="70" spans="1:11" x14ac:dyDescent="0.25">
      <c r="A70" s="22"/>
      <c r="B70" s="22"/>
      <c r="C70" s="22"/>
      <c r="D70" s="22"/>
      <c r="E70" s="22"/>
      <c r="F70" s="22"/>
      <c r="G70" s="22"/>
      <c r="H70" s="22"/>
      <c r="I70" s="22"/>
      <c r="J70" s="22"/>
      <c r="K70" s="22"/>
    </row>
    <row r="71" spans="1:11" x14ac:dyDescent="0.25">
      <c r="A71" s="22"/>
      <c r="B71" s="22"/>
      <c r="C71" s="22"/>
      <c r="D71" s="22"/>
      <c r="E71" s="22"/>
      <c r="F71" s="22"/>
      <c r="G71" s="22"/>
      <c r="H71" s="22"/>
      <c r="I71" s="22"/>
      <c r="J71" s="22"/>
      <c r="K71" s="22"/>
    </row>
    <row r="72" spans="1:11" x14ac:dyDescent="0.25">
      <c r="A72" s="22"/>
      <c r="B72" s="22"/>
      <c r="C72" s="22"/>
      <c r="D72" s="22"/>
      <c r="E72" s="22"/>
      <c r="F72" s="22"/>
      <c r="G72" s="22"/>
      <c r="H72" s="22"/>
      <c r="I72" s="22"/>
      <c r="J72" s="22"/>
      <c r="K72" s="22"/>
    </row>
    <row r="73" spans="1:11" x14ac:dyDescent="0.25">
      <c r="A73" s="22"/>
      <c r="B73" s="22"/>
      <c r="C73" s="22"/>
      <c r="D73" s="22"/>
      <c r="E73" s="22"/>
      <c r="F73" s="22"/>
      <c r="G73" s="22"/>
      <c r="H73" s="22"/>
      <c r="I73" s="22"/>
      <c r="J73" s="22"/>
      <c r="K73" s="22"/>
    </row>
    <row r="74" spans="1:11" x14ac:dyDescent="0.25">
      <c r="A74" s="22"/>
      <c r="B74" s="22"/>
      <c r="C74" s="22"/>
      <c r="D74" s="22"/>
      <c r="E74" s="22"/>
      <c r="F74" s="22"/>
      <c r="G74" s="22"/>
      <c r="H74" s="22"/>
      <c r="I74" s="22"/>
      <c r="J74" s="22"/>
      <c r="K74" s="22"/>
    </row>
    <row r="75" spans="1:11" x14ac:dyDescent="0.25">
      <c r="A75" s="22"/>
      <c r="B75" s="22"/>
      <c r="C75" s="22"/>
      <c r="D75" s="22"/>
      <c r="E75" s="22"/>
      <c r="F75" s="22"/>
      <c r="G75" s="22"/>
      <c r="H75" s="22"/>
      <c r="I75" s="22"/>
      <c r="J75" s="22"/>
      <c r="K75" s="22"/>
    </row>
    <row r="76" spans="1:11" x14ac:dyDescent="0.25">
      <c r="A76" s="22"/>
      <c r="B76" s="22"/>
      <c r="C76" s="22"/>
      <c r="D76" s="22"/>
      <c r="E76" s="22"/>
      <c r="F76" s="22"/>
      <c r="G76" s="22"/>
      <c r="H76" s="22"/>
      <c r="I76" s="22"/>
      <c r="J76" s="22"/>
      <c r="K76" s="22"/>
    </row>
    <row r="77" spans="1:11" x14ac:dyDescent="0.25">
      <c r="A77" s="22"/>
      <c r="B77" s="22"/>
      <c r="C77" s="22"/>
      <c r="D77" s="22"/>
      <c r="E77" s="22"/>
      <c r="F77" s="22"/>
      <c r="G77" s="22"/>
      <c r="H77" s="22"/>
      <c r="I77" s="22"/>
      <c r="J77" s="22"/>
      <c r="K77" s="22"/>
    </row>
    <row r="78" spans="1:11" x14ac:dyDescent="0.25">
      <c r="A78" s="22"/>
      <c r="B78" s="22"/>
      <c r="C78" s="22"/>
      <c r="D78" s="22"/>
      <c r="E78" s="22"/>
      <c r="F78" s="22"/>
      <c r="G78" s="22"/>
      <c r="H78" s="22"/>
      <c r="I78" s="22"/>
      <c r="J78" s="22"/>
      <c r="K78" s="22"/>
    </row>
    <row r="79" spans="1:11" x14ac:dyDescent="0.25">
      <c r="A79" s="22"/>
      <c r="B79" s="22"/>
      <c r="C79" s="22"/>
      <c r="D79" s="22"/>
      <c r="E79" s="22"/>
      <c r="F79" s="22"/>
      <c r="G79" s="22"/>
      <c r="H79" s="22"/>
      <c r="I79" s="22"/>
      <c r="J79" s="22"/>
      <c r="K79" s="22"/>
    </row>
    <row r="80" spans="1:11" x14ac:dyDescent="0.25">
      <c r="A80" s="22"/>
      <c r="B80" s="22"/>
      <c r="C80" s="22"/>
      <c r="D80" s="22"/>
      <c r="E80" s="22"/>
      <c r="F80" s="22"/>
      <c r="G80" s="22"/>
      <c r="H80" s="22"/>
      <c r="I80" s="22"/>
      <c r="J80" s="22"/>
      <c r="K80" s="22"/>
    </row>
    <row r="81" spans="1:11" x14ac:dyDescent="0.25">
      <c r="A81" s="22"/>
      <c r="B81" s="22"/>
      <c r="C81" s="22"/>
      <c r="D81" s="22"/>
      <c r="E81" s="22"/>
      <c r="F81" s="22"/>
      <c r="G81" s="22"/>
      <c r="H81" s="22"/>
      <c r="I81" s="22"/>
      <c r="J81" s="22"/>
      <c r="K81" s="22"/>
    </row>
    <row r="82" spans="1:11" x14ac:dyDescent="0.25">
      <c r="A82" s="22"/>
      <c r="B82" s="22"/>
      <c r="C82" s="22"/>
      <c r="D82" s="22"/>
      <c r="E82" s="22"/>
      <c r="F82" s="22"/>
      <c r="G82" s="22"/>
      <c r="H82" s="22"/>
      <c r="I82" s="22"/>
      <c r="J82" s="22"/>
      <c r="K82" s="22"/>
    </row>
    <row r="83" spans="1:11" x14ac:dyDescent="0.25">
      <c r="A83" s="22"/>
      <c r="B83" s="22"/>
      <c r="C83" s="22"/>
      <c r="D83" s="22"/>
      <c r="E83" s="22"/>
      <c r="F83" s="22"/>
      <c r="G83" s="22"/>
      <c r="H83" s="22"/>
      <c r="I83" s="22"/>
      <c r="J83" s="22"/>
      <c r="K83" s="22"/>
    </row>
    <row r="84" spans="1:11" x14ac:dyDescent="0.25">
      <c r="A84" s="22"/>
      <c r="B84" s="22"/>
      <c r="C84" s="22"/>
      <c r="D84" s="22"/>
      <c r="E84" s="22"/>
      <c r="F84" s="22"/>
      <c r="G84" s="22"/>
      <c r="H84" s="22"/>
      <c r="I84" s="22"/>
      <c r="J84" s="22"/>
      <c r="K84" s="22"/>
    </row>
    <row r="85" spans="1:11" x14ac:dyDescent="0.25">
      <c r="A85" s="22"/>
      <c r="B85" s="22"/>
      <c r="C85" s="22"/>
      <c r="D85" s="22"/>
      <c r="E85" s="22"/>
      <c r="F85" s="22"/>
      <c r="G85" s="22"/>
      <c r="H85" s="22"/>
      <c r="I85" s="22"/>
      <c r="J85" s="22"/>
      <c r="K85" s="22"/>
    </row>
    <row r="86" spans="1:11" x14ac:dyDescent="0.25">
      <c r="A86" s="22"/>
      <c r="B86" s="22"/>
      <c r="C86" s="22"/>
      <c r="D86" s="22"/>
      <c r="E86" s="22"/>
      <c r="F86" s="22"/>
      <c r="G86" s="22"/>
      <c r="H86" s="22"/>
      <c r="I86" s="22"/>
      <c r="J86" s="22"/>
      <c r="K86" s="22"/>
    </row>
    <row r="87" spans="1:11" x14ac:dyDescent="0.25">
      <c r="A87" s="22"/>
      <c r="B87" s="22"/>
      <c r="C87" s="22"/>
      <c r="D87" s="22"/>
      <c r="E87" s="22"/>
      <c r="F87" s="22"/>
      <c r="G87" s="22"/>
      <c r="H87" s="22"/>
      <c r="I87" s="22"/>
      <c r="J87" s="22"/>
      <c r="K87" s="22"/>
    </row>
  </sheetData>
  <mergeCells count="6">
    <mergeCell ref="E4:H4"/>
    <mergeCell ref="E3:H3"/>
    <mergeCell ref="B34:H34"/>
    <mergeCell ref="B35:H35"/>
    <mergeCell ref="B37:H37"/>
    <mergeCell ref="B36:H36"/>
  </mergeCells>
  <hyperlinks>
    <hyperlink ref="D7" location="'Receipts guidance'!C6" display="Guidance"/>
    <hyperlink ref="D8" location="'Receipts guidance'!C7" display="Guidance"/>
    <hyperlink ref="D9" location="Receipts!C8" display="Guidance"/>
    <hyperlink ref="D10" location="Receipts!C9" display="Guidance"/>
    <hyperlink ref="D12" location="'Receipts guidance'!C11" display="Guidance"/>
    <hyperlink ref="D13" location="'Receipts guidance'!C12" display="Guidance"/>
    <hyperlink ref="D15" location="'Receipts guidance'!C14" display="Guidance"/>
    <hyperlink ref="D16" location="'Receipts guidance'!C15" display="Guidance"/>
    <hyperlink ref="D17" location="Receipts!C16" display="Guidance"/>
    <hyperlink ref="D18" location="'Receipts guidance'!C17" display="Guidance"/>
    <hyperlink ref="D19" location="'Receipts guidance'!C18" display="Guidance"/>
    <hyperlink ref="D21" location="'Receipts guidance'!C20" display="Guidance"/>
    <hyperlink ref="D22" location="'Receipts guidance'!C21" display="Guidance"/>
    <hyperlink ref="D23" location="'Receipts guidance'!C22" display="Guidance"/>
    <hyperlink ref="D24" location="'Receipts guidance'!C23" display="Guidance"/>
    <hyperlink ref="D25" location="Receipts!C24" display="Guidance"/>
    <hyperlink ref="D27" location="'Receipts guidance'!C26" display="Guidance"/>
    <hyperlink ref="D28" location="Receipts!C27" display="Guidance"/>
    <hyperlink ref="D29" location="'Receipts guidance'!C28" display="Guidance"/>
    <hyperlink ref="D30" location="'Receipts guidance'!C29" display="Guidance"/>
    <hyperlink ref="D31" location="'Receipts guidance'!C30" display="Guidance"/>
    <hyperlink ref="D32" location="'Receipts guidance'!C31" display="Guidance"/>
    <hyperlink ref="D33" location="'Receipts guidance'!C32" display="Guidance"/>
  </hyperlinks>
  <pageMargins left="0.7" right="0.7" top="0.75" bottom="0.75" header="0.3" footer="0.3"/>
  <pageSetup paperSize="9" scale="2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Y49"/>
  <sheetViews>
    <sheetView zoomScaleNormal="100" workbookViewId="0">
      <selection activeCell="C16" sqref="C16:D16"/>
    </sheetView>
  </sheetViews>
  <sheetFormatPr defaultRowHeight="15" x14ac:dyDescent="0.25"/>
  <cols>
    <col min="1" max="1" width="3.28515625" style="23" customWidth="1"/>
    <col min="2" max="2" width="33.85546875" style="23" customWidth="1"/>
    <col min="3" max="3" width="28.5703125" style="23" customWidth="1"/>
    <col min="4" max="4" width="99.140625" style="23" customWidth="1"/>
    <col min="5" max="16384" width="9.140625" style="23"/>
  </cols>
  <sheetData>
    <row r="1" spans="1:51" ht="28.5" x14ac:dyDescent="0.45">
      <c r="A1" s="22"/>
      <c r="B1" s="44" t="s">
        <v>64</v>
      </c>
      <c r="C1" s="22"/>
      <c r="D1" s="51" t="s">
        <v>65</v>
      </c>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row>
    <row r="2" spans="1:51" ht="3" customHeight="1" thickBot="1" x14ac:dyDescent="0.3">
      <c r="A2" s="22"/>
      <c r="B2" s="24"/>
      <c r="C2" s="25"/>
      <c r="D2" s="25"/>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row>
    <row r="3" spans="1:51" ht="27" customHeight="1" x14ac:dyDescent="0.25">
      <c r="A3" s="27"/>
      <c r="B3" s="28"/>
      <c r="C3" s="28"/>
      <c r="D3" s="48"/>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row>
    <row r="4" spans="1:51" x14ac:dyDescent="0.25">
      <c r="A4" s="27"/>
      <c r="B4" s="30" t="s">
        <v>12</v>
      </c>
      <c r="C4" s="30" t="s">
        <v>13</v>
      </c>
      <c r="D4" s="31" t="s">
        <v>67</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row>
    <row r="5" spans="1:51" x14ac:dyDescent="0.25">
      <c r="A5" s="27"/>
      <c r="B5" s="40" t="s">
        <v>47</v>
      </c>
      <c r="C5" s="33"/>
      <c r="D5" s="34"/>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row>
    <row r="6" spans="1:51" ht="42" customHeight="1" x14ac:dyDescent="0.25">
      <c r="A6" s="27"/>
      <c r="B6" s="56" t="s">
        <v>3</v>
      </c>
      <c r="C6" s="57" t="s">
        <v>37</v>
      </c>
      <c r="D6" s="58" t="s">
        <v>93</v>
      </c>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row>
    <row r="7" spans="1:51" ht="52.5" customHeight="1" x14ac:dyDescent="0.25">
      <c r="A7" s="27"/>
      <c r="B7" s="56" t="s">
        <v>9</v>
      </c>
      <c r="C7" s="60" t="s">
        <v>15</v>
      </c>
      <c r="D7" s="61" t="s">
        <v>116</v>
      </c>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row>
    <row r="8" spans="1:51" ht="45.75" customHeight="1" x14ac:dyDescent="0.25">
      <c r="A8" s="83"/>
      <c r="B8" s="84" t="s">
        <v>3</v>
      </c>
      <c r="C8" s="85" t="s">
        <v>16</v>
      </c>
      <c r="D8" s="61" t="s">
        <v>117</v>
      </c>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row>
    <row r="9" spans="1:51" ht="26.25" x14ac:dyDescent="0.25">
      <c r="A9" s="27"/>
      <c r="B9" s="53" t="s">
        <v>9</v>
      </c>
      <c r="C9" s="54" t="s">
        <v>17</v>
      </c>
      <c r="D9" s="55" t="s">
        <v>68</v>
      </c>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row>
    <row r="10" spans="1:51" x14ac:dyDescent="0.25">
      <c r="A10" s="27"/>
      <c r="B10" s="40" t="s">
        <v>18</v>
      </c>
      <c r="C10" s="52"/>
      <c r="D10" s="36"/>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row>
    <row r="11" spans="1:51" ht="39" x14ac:dyDescent="0.25">
      <c r="A11" s="27"/>
      <c r="B11" s="56" t="s">
        <v>19</v>
      </c>
      <c r="C11" s="57" t="s">
        <v>20</v>
      </c>
      <c r="D11" s="64" t="s">
        <v>119</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row>
    <row r="12" spans="1:51" ht="26.25" customHeight="1" x14ac:dyDescent="0.25">
      <c r="A12" s="27"/>
      <c r="B12" s="53" t="s">
        <v>21</v>
      </c>
      <c r="C12" s="54" t="s">
        <v>22</v>
      </c>
      <c r="D12" s="63" t="s">
        <v>118</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row>
    <row r="13" spans="1:51" x14ac:dyDescent="0.25">
      <c r="A13" s="27"/>
      <c r="B13" s="40" t="s">
        <v>23</v>
      </c>
      <c r="C13" s="52"/>
      <c r="D13" s="36"/>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row>
    <row r="14" spans="1:51" ht="26.25" x14ac:dyDescent="0.25">
      <c r="A14" s="27"/>
      <c r="B14" s="56" t="s">
        <v>7</v>
      </c>
      <c r="C14" s="57" t="s">
        <v>2</v>
      </c>
      <c r="D14" s="64" t="s">
        <v>69</v>
      </c>
      <c r="E14" s="22"/>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row>
    <row r="15" spans="1:51" ht="39" x14ac:dyDescent="0.25">
      <c r="A15" s="27"/>
      <c r="B15" s="59" t="s">
        <v>63</v>
      </c>
      <c r="C15" s="60" t="s">
        <v>2</v>
      </c>
      <c r="D15" s="65" t="s">
        <v>70</v>
      </c>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row>
    <row r="16" spans="1:51" ht="39" x14ac:dyDescent="0.25">
      <c r="A16" s="27"/>
      <c r="B16" s="59" t="s">
        <v>24</v>
      </c>
      <c r="C16" s="60" t="s">
        <v>2</v>
      </c>
      <c r="D16" s="65" t="s">
        <v>71</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row>
    <row r="17" spans="1:51" ht="42" customHeight="1" x14ac:dyDescent="0.25">
      <c r="A17" s="27"/>
      <c r="B17" s="59" t="s">
        <v>26</v>
      </c>
      <c r="C17" s="60" t="s">
        <v>25</v>
      </c>
      <c r="D17" s="65" t="s">
        <v>72</v>
      </c>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row>
    <row r="18" spans="1:51" ht="26.25" x14ac:dyDescent="0.25">
      <c r="A18" s="27"/>
      <c r="B18" s="53" t="s">
        <v>5</v>
      </c>
      <c r="C18" s="54" t="s">
        <v>27</v>
      </c>
      <c r="D18" s="66" t="s">
        <v>73</v>
      </c>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row>
    <row r="19" spans="1:51" x14ac:dyDescent="0.25">
      <c r="A19" s="27"/>
      <c r="B19" s="40" t="s">
        <v>28</v>
      </c>
      <c r="C19" s="52"/>
      <c r="D19" s="36"/>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row>
    <row r="20" spans="1:51" ht="39" x14ac:dyDescent="0.25">
      <c r="A20" s="27"/>
      <c r="B20" s="56" t="s">
        <v>29</v>
      </c>
      <c r="C20" s="57" t="s">
        <v>17</v>
      </c>
      <c r="D20" s="64" t="s">
        <v>74</v>
      </c>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row>
    <row r="21" spans="1:51" x14ac:dyDescent="0.25">
      <c r="A21" s="27"/>
      <c r="B21" s="59" t="s">
        <v>8</v>
      </c>
      <c r="C21" s="60" t="s">
        <v>17</v>
      </c>
      <c r="D21" s="67" t="s">
        <v>75</v>
      </c>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row>
    <row r="22" spans="1:51" ht="26.25" x14ac:dyDescent="0.25">
      <c r="A22" s="39"/>
      <c r="B22" s="60" t="s">
        <v>46</v>
      </c>
      <c r="C22" s="60" t="s">
        <v>120</v>
      </c>
      <c r="D22" s="68" t="s">
        <v>76</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row>
    <row r="23" spans="1:51" ht="15" customHeight="1" x14ac:dyDescent="0.25">
      <c r="A23" s="22"/>
      <c r="B23" s="60" t="s">
        <v>30</v>
      </c>
      <c r="C23" s="60" t="s">
        <v>25</v>
      </c>
      <c r="D23" s="120" t="s">
        <v>95</v>
      </c>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row>
    <row r="24" spans="1:51" x14ac:dyDescent="0.25">
      <c r="A24" s="22"/>
      <c r="B24" s="54" t="s">
        <v>31</v>
      </c>
      <c r="C24" s="54" t="s">
        <v>25</v>
      </c>
      <c r="D24" s="121"/>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row>
    <row r="25" spans="1:51" x14ac:dyDescent="0.25">
      <c r="A25" s="22"/>
      <c r="B25" s="40" t="s">
        <v>32</v>
      </c>
      <c r="C25" s="52"/>
      <c r="D25" s="36"/>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row>
    <row r="26" spans="1:51" ht="26.25" x14ac:dyDescent="0.25">
      <c r="A26" s="22"/>
      <c r="B26" s="72" t="s">
        <v>33</v>
      </c>
      <c r="C26" s="57" t="s">
        <v>34</v>
      </c>
      <c r="D26" s="69" t="s">
        <v>77</v>
      </c>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row>
    <row r="27" spans="1:51" ht="26.25" x14ac:dyDescent="0.25">
      <c r="A27" s="22"/>
      <c r="B27" s="57"/>
      <c r="C27" s="60" t="s">
        <v>61</v>
      </c>
      <c r="D27" s="70" t="s">
        <v>78</v>
      </c>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row>
    <row r="28" spans="1:51" ht="26.25" x14ac:dyDescent="0.25">
      <c r="A28" s="22"/>
      <c r="B28" s="73" t="s">
        <v>35</v>
      </c>
      <c r="C28" s="60" t="s">
        <v>34</v>
      </c>
      <c r="D28" s="70" t="s">
        <v>82</v>
      </c>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row>
    <row r="29" spans="1:51" x14ac:dyDescent="0.25">
      <c r="A29" s="22"/>
      <c r="B29" s="57"/>
      <c r="C29" s="60" t="s">
        <v>62</v>
      </c>
      <c r="D29" s="71" t="s">
        <v>94</v>
      </c>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row>
    <row r="30" spans="1:51" ht="42.75" customHeight="1" x14ac:dyDescent="0.25">
      <c r="A30" s="22"/>
      <c r="B30" s="52" t="s">
        <v>6</v>
      </c>
      <c r="C30" s="52" t="s">
        <v>89</v>
      </c>
      <c r="D30" s="50" t="s">
        <v>79</v>
      </c>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row>
    <row r="31" spans="1:51" ht="39" x14ac:dyDescent="0.25">
      <c r="A31" s="22"/>
      <c r="B31" s="73" t="s">
        <v>60</v>
      </c>
      <c r="C31" s="60" t="s">
        <v>36</v>
      </c>
      <c r="D31" s="65" t="s">
        <v>80</v>
      </c>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row>
    <row r="32" spans="1:51" ht="26.25" x14ac:dyDescent="0.25">
      <c r="A32" s="22"/>
      <c r="B32" s="54"/>
      <c r="C32" s="54" t="s">
        <v>4</v>
      </c>
      <c r="D32" s="66" t="s">
        <v>81</v>
      </c>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row>
    <row r="33" spans="1:5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row>
    <row r="34" spans="1:51" x14ac:dyDescent="0.2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row>
    <row r="35" spans="1:51"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row>
    <row r="36" spans="1:51" x14ac:dyDescent="0.2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row>
    <row r="37" spans="1:51"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row>
    <row r="38" spans="1:51"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row>
    <row r="39" spans="1:51"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row>
    <row r="40" spans="1:51"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row>
    <row r="41" spans="1:51"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row>
    <row r="42" spans="1:51"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row>
    <row r="43" spans="1:51"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row>
    <row r="44" spans="1:51"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row>
    <row r="45" spans="1:51"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row>
    <row r="46" spans="1:51"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row>
    <row r="47" spans="1:51"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row>
    <row r="48" spans="1:51" x14ac:dyDescent="0.25">
      <c r="A48" s="22"/>
      <c r="B48" s="22"/>
      <c r="C48" s="22"/>
      <c r="D48" s="22"/>
      <c r="E48" s="22"/>
      <c r="F48" s="22"/>
      <c r="G48" s="22"/>
      <c r="H48" s="22"/>
      <c r="I48" s="22"/>
      <c r="J48" s="22"/>
      <c r="K48" s="22"/>
      <c r="L48" s="22"/>
      <c r="M48" s="22"/>
      <c r="N48" s="22"/>
      <c r="O48" s="22"/>
      <c r="P48" s="22"/>
    </row>
    <row r="49" spans="5:16" x14ac:dyDescent="0.25">
      <c r="E49" s="22"/>
      <c r="F49" s="22"/>
      <c r="G49" s="22"/>
      <c r="H49" s="22"/>
      <c r="I49" s="22"/>
      <c r="J49" s="22"/>
      <c r="K49" s="22"/>
      <c r="L49" s="22"/>
      <c r="M49" s="22"/>
      <c r="N49" s="22"/>
      <c r="O49" s="22"/>
      <c r="P49" s="22"/>
    </row>
  </sheetData>
  <mergeCells count="1">
    <mergeCell ref="D23:D24"/>
  </mergeCells>
  <hyperlinks>
    <hyperlink ref="D1" location="Receipts!A1" display="Back"/>
  </hyperlinks>
  <pageMargins left="0.7" right="0.7" top="0.75" bottom="0.75" header="0.3" footer="0.3"/>
  <pageSetup paperSize="9" scale="2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T44"/>
  <sheetViews>
    <sheetView zoomScaleNormal="100" workbookViewId="0">
      <selection activeCell="C16" sqref="C16:D16"/>
    </sheetView>
  </sheetViews>
  <sheetFormatPr defaultRowHeight="15" x14ac:dyDescent="0.25"/>
  <cols>
    <col min="1" max="1" width="4.140625" style="23" customWidth="1"/>
    <col min="2" max="2" width="34.28515625" style="23" customWidth="1"/>
    <col min="3" max="3" width="23.42578125" style="23" customWidth="1"/>
    <col min="4" max="4" width="9.28515625" style="23" customWidth="1"/>
    <col min="5" max="8" width="11.28515625" style="23" customWidth="1"/>
    <col min="9" max="9" width="6.7109375" style="23" customWidth="1"/>
    <col min="10" max="12" width="9.140625" style="23"/>
    <col min="13" max="13" width="16.7109375" style="23" customWidth="1"/>
    <col min="14" max="16384" width="9.140625" style="23"/>
  </cols>
  <sheetData>
    <row r="1" spans="1:46" ht="28.5" x14ac:dyDescent="0.45">
      <c r="A1" s="22"/>
      <c r="B1" s="44" t="s">
        <v>57</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row>
    <row r="2" spans="1:46" ht="3" customHeight="1" thickBot="1" x14ac:dyDescent="0.3">
      <c r="A2" s="22"/>
      <c r="B2" s="24"/>
      <c r="C2" s="25"/>
      <c r="D2" s="25"/>
      <c r="E2" s="25"/>
      <c r="F2" s="25"/>
      <c r="G2" s="25"/>
      <c r="H2" s="26"/>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row>
    <row r="3" spans="1:46" ht="27" customHeight="1" x14ac:dyDescent="0.25">
      <c r="A3" s="27"/>
      <c r="B3" s="28"/>
      <c r="C3" s="28"/>
      <c r="D3" s="28"/>
      <c r="E3" s="113" t="s">
        <v>100</v>
      </c>
      <c r="F3" s="113"/>
      <c r="G3" s="113"/>
      <c r="H3" s="114"/>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row>
    <row r="4" spans="1:46" x14ac:dyDescent="0.25">
      <c r="A4" s="27"/>
      <c r="B4" s="29"/>
      <c r="C4" s="29"/>
      <c r="D4" s="29"/>
      <c r="E4" s="111" t="s">
        <v>11</v>
      </c>
      <c r="F4" s="111"/>
      <c r="G4" s="111"/>
      <c r="H4" s="11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row>
    <row r="5" spans="1:46" x14ac:dyDescent="0.25">
      <c r="A5" s="27"/>
      <c r="B5" s="30" t="s">
        <v>12</v>
      </c>
      <c r="C5" s="30" t="s">
        <v>41</v>
      </c>
      <c r="D5" s="30" t="s">
        <v>66</v>
      </c>
      <c r="E5" s="31" t="s">
        <v>0</v>
      </c>
      <c r="F5" s="31" t="s">
        <v>1</v>
      </c>
      <c r="G5" s="31" t="s">
        <v>97</v>
      </c>
      <c r="H5" s="32" t="s">
        <v>98</v>
      </c>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row>
    <row r="6" spans="1:46" x14ac:dyDescent="0.25">
      <c r="A6" s="27"/>
      <c r="B6" s="40" t="s">
        <v>14</v>
      </c>
      <c r="C6" s="33"/>
      <c r="D6" s="33"/>
      <c r="E6" s="34"/>
      <c r="F6" s="34"/>
      <c r="G6" s="34"/>
      <c r="H6" s="35"/>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row>
    <row r="7" spans="1:46" x14ac:dyDescent="0.25">
      <c r="A7" s="27"/>
      <c r="B7" s="36" t="s">
        <v>102</v>
      </c>
      <c r="C7" s="36" t="s">
        <v>40</v>
      </c>
      <c r="D7" s="49" t="s">
        <v>66</v>
      </c>
      <c r="E7" s="34">
        <f>+'[6]4.27'!D8</f>
        <v>4.8857781831369209</v>
      </c>
      <c r="F7" s="34">
        <f>+'[6]4.27'!E8</f>
        <v>5.470059031724702</v>
      </c>
      <c r="G7" s="34">
        <f>+'[6]4.27'!F8</f>
        <v>6.0660819103918158</v>
      </c>
      <c r="H7" s="34">
        <f>+'[6]4.27'!G8</f>
        <v>6.3556252237093389</v>
      </c>
      <c r="I7" s="22"/>
      <c r="J7" s="1"/>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row>
    <row r="8" spans="1:46" x14ac:dyDescent="0.25">
      <c r="A8" s="27"/>
      <c r="B8" s="36" t="s">
        <v>99</v>
      </c>
      <c r="C8" s="36" t="s">
        <v>42</v>
      </c>
      <c r="D8" s="49" t="s">
        <v>66</v>
      </c>
      <c r="E8" s="34">
        <f>[5]Sheet1!E8</f>
        <v>0</v>
      </c>
      <c r="F8" s="34">
        <f>[5]Sheet1!F8</f>
        <v>1.7489735759541591</v>
      </c>
      <c r="G8" s="34">
        <f>[5]Sheet1!G8</f>
        <v>1.7850699871966675</v>
      </c>
      <c r="H8" s="34">
        <f>[5]Sheet1!H8</f>
        <v>1.8222466774819517</v>
      </c>
      <c r="I8" s="22"/>
      <c r="J8" s="1"/>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row>
    <row r="9" spans="1:46" ht="15" customHeight="1" thickBot="1" x14ac:dyDescent="0.3">
      <c r="A9" s="27"/>
      <c r="B9" s="98" t="s">
        <v>103</v>
      </c>
      <c r="C9" s="99" t="s">
        <v>43</v>
      </c>
      <c r="D9" s="100" t="s">
        <v>66</v>
      </c>
      <c r="E9" s="101">
        <f>+[7]OBREAsAdj!Q62/1000</f>
        <v>0</v>
      </c>
      <c r="F9" s="101">
        <f>+[7]OBREAsAdj!R62/1000</f>
        <v>0.38315994375361051</v>
      </c>
      <c r="G9" s="101">
        <f>+[7]OBREAsAdj!S62/1000</f>
        <v>0.39823311255067778</v>
      </c>
      <c r="H9" s="101">
        <f>+[7]OBREAsAdj!T62/1000</f>
        <v>0.41537358491452647</v>
      </c>
      <c r="I9" s="22"/>
      <c r="J9" s="1"/>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row>
    <row r="10" spans="1:46" ht="15.75" thickTop="1" x14ac:dyDescent="0.25">
      <c r="A10" s="27"/>
      <c r="B10" s="37" t="s">
        <v>110</v>
      </c>
      <c r="C10" s="38" t="s">
        <v>42</v>
      </c>
      <c r="D10" s="79" t="s">
        <v>66</v>
      </c>
      <c r="E10" s="90">
        <f>[14]Sheet1!E10</f>
        <v>0</v>
      </c>
      <c r="F10" s="90">
        <f>[14]Sheet1!F10</f>
        <v>0.71542527431061209</v>
      </c>
      <c r="G10" s="90">
        <f>[14]Sheet1!G10</f>
        <v>0.77571934438001899</v>
      </c>
      <c r="H10" s="90">
        <f>[14]Sheet1!H10</f>
        <v>0.83989766310842651</v>
      </c>
      <c r="I10" s="22"/>
      <c r="J10" s="1"/>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row>
    <row r="11" spans="1:46" x14ac:dyDescent="0.25">
      <c r="A11" s="22"/>
      <c r="B11" s="40" t="s">
        <v>92</v>
      </c>
      <c r="C11" s="22"/>
      <c r="D11" s="78"/>
      <c r="E11" s="88"/>
      <c r="F11" s="88"/>
      <c r="G11" s="88"/>
      <c r="H11" s="89"/>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row>
    <row r="12" spans="1:46" x14ac:dyDescent="0.25">
      <c r="A12" s="22"/>
      <c r="B12" s="36" t="s">
        <v>38</v>
      </c>
      <c r="C12" s="36" t="s">
        <v>40</v>
      </c>
      <c r="D12" s="49" t="s">
        <v>66</v>
      </c>
      <c r="E12" s="34">
        <f>'[6]4.27'!D6</f>
        <v>1.4591448429968423</v>
      </c>
      <c r="F12" s="34">
        <f>'[6]4.27'!E6</f>
        <v>2.4304709984329023</v>
      </c>
      <c r="G12" s="34">
        <f>'[6]4.27'!F6</f>
        <v>3.2993293553763294</v>
      </c>
      <c r="H12" s="34">
        <f>'[6]4.27'!G6</f>
        <v>4.1582629011837327</v>
      </c>
      <c r="I12" s="22"/>
      <c r="J12" s="1"/>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row>
    <row r="13" spans="1:46" x14ac:dyDescent="0.25">
      <c r="A13" s="22"/>
      <c r="B13" s="38" t="s">
        <v>39</v>
      </c>
      <c r="C13" s="38" t="s">
        <v>40</v>
      </c>
      <c r="D13" s="79" t="s">
        <v>66</v>
      </c>
      <c r="E13" s="90">
        <f>'[6]4.27'!D7</f>
        <v>5.5423984535034991</v>
      </c>
      <c r="F13" s="90">
        <f>'[6]4.27'!E7</f>
        <v>5.6571421249784999</v>
      </c>
      <c r="G13" s="90">
        <f>'[6]4.27'!F7</f>
        <v>5.7708342010804996</v>
      </c>
      <c r="H13" s="90">
        <f>'[6]4.27'!G7</f>
        <v>5.8561468875210005</v>
      </c>
      <c r="I13" s="22"/>
      <c r="J13" s="1"/>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row>
    <row r="14" spans="1:46" x14ac:dyDescent="0.25">
      <c r="A14" s="22"/>
      <c r="B14" s="40" t="s">
        <v>44</v>
      </c>
      <c r="C14" s="22"/>
      <c r="D14" s="78"/>
      <c r="E14" s="88"/>
      <c r="F14" s="88"/>
      <c r="G14" s="88"/>
      <c r="H14" s="89"/>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row>
    <row r="15" spans="1:46" x14ac:dyDescent="0.25">
      <c r="A15" s="22"/>
      <c r="B15" s="36" t="s">
        <v>29</v>
      </c>
      <c r="C15" s="36" t="s">
        <v>42</v>
      </c>
      <c r="D15" s="49" t="s">
        <v>66</v>
      </c>
      <c r="E15" s="34">
        <f>[14]Sheet1!E15</f>
        <v>-0.12788516614440726</v>
      </c>
      <c r="F15" s="34">
        <f>[14]Sheet1!F15</f>
        <v>-0.26891904815889933</v>
      </c>
      <c r="G15" s="34">
        <f>[14]Sheet1!G15</f>
        <v>-0.15174146702267602</v>
      </c>
      <c r="H15" s="34">
        <f>[14]Sheet1!H15</f>
        <v>-0.16051596989320266</v>
      </c>
      <c r="I15" s="22"/>
      <c r="J15" s="1"/>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row>
    <row r="16" spans="1:46" x14ac:dyDescent="0.25">
      <c r="A16" s="22"/>
      <c r="B16" s="42" t="s">
        <v>45</v>
      </c>
      <c r="C16" s="42" t="s">
        <v>42</v>
      </c>
      <c r="D16" s="49" t="s">
        <v>66</v>
      </c>
      <c r="E16" s="34">
        <f>[5]Sheet1!E16</f>
        <v>0.62443560613870097</v>
      </c>
      <c r="F16" s="34">
        <f>[5]Sheet1!F16</f>
        <v>0.63720481478963087</v>
      </c>
      <c r="G16" s="34">
        <f>[5]Sheet1!G16</f>
        <v>0.65234341087616121</v>
      </c>
      <c r="H16" s="34">
        <f>[5]Sheet1!H16</f>
        <v>0.66674159850250103</v>
      </c>
      <c r="I16" s="22"/>
      <c r="J16" s="1"/>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row>
    <row r="17" spans="1:46" ht="24" customHeight="1" x14ac:dyDescent="0.25">
      <c r="A17" s="22"/>
      <c r="B17" s="115" t="s">
        <v>101</v>
      </c>
      <c r="C17" s="115"/>
      <c r="D17" s="115"/>
      <c r="E17" s="115"/>
      <c r="F17" s="115"/>
      <c r="G17" s="115"/>
      <c r="H17" s="115"/>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row>
    <row r="18" spans="1:46" ht="15.75" thickBot="1" x14ac:dyDescent="0.3">
      <c r="A18" s="22"/>
      <c r="B18" s="118" t="s">
        <v>49</v>
      </c>
      <c r="C18" s="118"/>
      <c r="D18" s="118"/>
      <c r="E18" s="118"/>
      <c r="F18" s="118"/>
      <c r="G18" s="118"/>
      <c r="H18" s="118"/>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row>
    <row r="19" spans="1:46" x14ac:dyDescent="0.25">
      <c r="A19" s="22"/>
      <c r="B19" s="42"/>
      <c r="C19" s="42"/>
      <c r="D19" s="42"/>
      <c r="E19" s="34"/>
      <c r="F19" s="34"/>
      <c r="G19" s="34"/>
      <c r="H19" s="34"/>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row>
    <row r="20" spans="1:46" s="2" customFormat="1" x14ac:dyDescent="0.25">
      <c r="B20" s="97"/>
      <c r="C20" s="97"/>
      <c r="D20" s="97"/>
      <c r="E20" s="34"/>
      <c r="F20" s="34"/>
      <c r="G20" s="34"/>
      <c r="H20" s="34"/>
    </row>
    <row r="21" spans="1:46" s="2" customFormat="1" x14ac:dyDescent="0.25">
      <c r="E21" s="41"/>
      <c r="F21" s="41"/>
      <c r="G21" s="34"/>
      <c r="H21" s="34"/>
    </row>
    <row r="22" spans="1:46" s="2" customFormat="1" x14ac:dyDescent="0.25"/>
    <row r="23" spans="1:46" s="2" customFormat="1" x14ac:dyDescent="0.25"/>
    <row r="24" spans="1:46" s="2" customFormat="1" x14ac:dyDescent="0.25"/>
    <row r="25" spans="1:46" s="2" customFormat="1" x14ac:dyDescent="0.25"/>
    <row r="26" spans="1:46" s="2" customFormat="1" x14ac:dyDescent="0.25"/>
    <row r="27" spans="1:46" s="2" customFormat="1" x14ac:dyDescent="0.25"/>
    <row r="28" spans="1:46" s="2" customFormat="1" x14ac:dyDescent="0.25"/>
    <row r="29" spans="1:46" s="2" customFormat="1" x14ac:dyDescent="0.25"/>
    <row r="30" spans="1:46" s="2" customFormat="1" x14ac:dyDescent="0.25"/>
    <row r="31" spans="1:46" s="2" customFormat="1" x14ac:dyDescent="0.25"/>
    <row r="32" spans="1:46"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sheetData>
  <mergeCells count="4">
    <mergeCell ref="E3:H3"/>
    <mergeCell ref="E4:H4"/>
    <mergeCell ref="B17:H17"/>
    <mergeCell ref="B18:H18"/>
  </mergeCells>
  <hyperlinks>
    <hyperlink ref="D7" location="'Spending guidance'!C6" display="Guidance"/>
    <hyperlink ref="D8" location="'Spending guidance'!C7" display="Guidance"/>
    <hyperlink ref="D10" location="'Spending guidance'!C9" display="Guidance"/>
    <hyperlink ref="D12" location="'Spending guidance'!C11" display="Guidance"/>
    <hyperlink ref="D13" location="'Spending guidance'!C12" display="Guidance"/>
    <hyperlink ref="D15" location="'Spending guidance'!C14" display="Guidance"/>
    <hyperlink ref="D16" location="'Spending guidance'!C15" display="Guidance"/>
    <hyperlink ref="D9" location="'Spending guidance'!C9" display="Guidanc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X82"/>
  <sheetViews>
    <sheetView zoomScaleNormal="100" workbookViewId="0">
      <selection activeCell="C16" sqref="C16:D16"/>
    </sheetView>
  </sheetViews>
  <sheetFormatPr defaultRowHeight="15" x14ac:dyDescent="0.25"/>
  <cols>
    <col min="1" max="1" width="3.28515625" style="23" customWidth="1"/>
    <col min="2" max="2" width="33.85546875" style="23" customWidth="1"/>
    <col min="3" max="3" width="28.5703125" style="23" customWidth="1"/>
    <col min="4" max="4" width="99.140625" style="23" customWidth="1"/>
    <col min="5" max="5" width="6.7109375" style="23" customWidth="1"/>
    <col min="6" max="8" width="9.140625" style="23"/>
    <col min="9" max="9" width="16.7109375" style="23" customWidth="1"/>
    <col min="10" max="16384" width="9.140625" style="23"/>
  </cols>
  <sheetData>
    <row r="1" spans="1:50" ht="28.5" x14ac:dyDescent="0.45">
      <c r="A1" s="22"/>
      <c r="B1" s="44" t="s">
        <v>84</v>
      </c>
      <c r="C1" s="22"/>
      <c r="D1" s="51" t="s">
        <v>65</v>
      </c>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row>
    <row r="2" spans="1:50" ht="3" customHeight="1" thickBot="1" x14ac:dyDescent="0.3">
      <c r="A2" s="22"/>
      <c r="B2" s="24"/>
      <c r="C2" s="25"/>
      <c r="D2" s="25"/>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row>
    <row r="3" spans="1:50" x14ac:dyDescent="0.25">
      <c r="A3" s="27"/>
      <c r="B3" s="29"/>
      <c r="C3" s="29"/>
      <c r="D3" s="29"/>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row>
    <row r="4" spans="1:50" x14ac:dyDescent="0.25">
      <c r="A4" s="27"/>
      <c r="B4" s="30" t="s">
        <v>12</v>
      </c>
      <c r="C4" s="30" t="s">
        <v>41</v>
      </c>
      <c r="D4" s="75" t="s">
        <v>67</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row>
    <row r="5" spans="1:50" x14ac:dyDescent="0.25">
      <c r="A5" s="27"/>
      <c r="B5" s="40" t="s">
        <v>14</v>
      </c>
      <c r="C5" s="33"/>
      <c r="D5" s="33"/>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row>
    <row r="6" spans="1:50" ht="26.25" x14ac:dyDescent="0.25">
      <c r="A6" s="27"/>
      <c r="B6" s="103" t="s">
        <v>3</v>
      </c>
      <c r="C6" s="80" t="s">
        <v>40</v>
      </c>
      <c r="D6" s="69" t="s">
        <v>90</v>
      </c>
      <c r="E6" s="22"/>
      <c r="F6" s="1"/>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row>
    <row r="7" spans="1:50" ht="29.25" customHeight="1" x14ac:dyDescent="0.25">
      <c r="A7" s="27"/>
      <c r="B7" s="104" t="s">
        <v>112</v>
      </c>
      <c r="C7" s="71" t="s">
        <v>42</v>
      </c>
      <c r="D7" s="122" t="s">
        <v>114</v>
      </c>
      <c r="E7" s="22"/>
      <c r="F7" s="1"/>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row>
    <row r="8" spans="1:50" ht="29.25" customHeight="1" x14ac:dyDescent="0.25">
      <c r="A8" s="27"/>
      <c r="B8" s="104" t="s">
        <v>113</v>
      </c>
      <c r="C8" s="71" t="s">
        <v>43</v>
      </c>
      <c r="D8" s="123"/>
      <c r="E8" s="22"/>
      <c r="F8" s="1"/>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row>
    <row r="9" spans="1:50" ht="83.25" customHeight="1" x14ac:dyDescent="0.25">
      <c r="A9" s="27"/>
      <c r="B9" s="105" t="s">
        <v>110</v>
      </c>
      <c r="C9" s="38" t="s">
        <v>42</v>
      </c>
      <c r="D9" s="102" t="s">
        <v>115</v>
      </c>
      <c r="E9" s="22"/>
      <c r="F9" s="1"/>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row>
    <row r="10" spans="1:50" x14ac:dyDescent="0.25">
      <c r="A10" s="22"/>
      <c r="B10" s="40" t="s">
        <v>10</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row>
    <row r="11" spans="1:50" ht="26.25" x14ac:dyDescent="0.25">
      <c r="A11" s="22"/>
      <c r="B11" s="80" t="s">
        <v>38</v>
      </c>
      <c r="C11" s="80" t="s">
        <v>40</v>
      </c>
      <c r="D11" s="69" t="s">
        <v>85</v>
      </c>
      <c r="E11" s="22"/>
      <c r="F11" s="1"/>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row>
    <row r="12" spans="1:50" ht="29.25" customHeight="1" x14ac:dyDescent="0.25">
      <c r="A12" s="22"/>
      <c r="B12" s="38" t="s">
        <v>39</v>
      </c>
      <c r="C12" s="38" t="s">
        <v>40</v>
      </c>
      <c r="D12" s="62" t="s">
        <v>91</v>
      </c>
      <c r="E12" s="22"/>
      <c r="F12" s="1"/>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row>
    <row r="13" spans="1:50" x14ac:dyDescent="0.25">
      <c r="A13" s="22"/>
      <c r="B13" s="40" t="s">
        <v>44</v>
      </c>
      <c r="C13" s="22"/>
      <c r="D13" s="22"/>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row>
    <row r="14" spans="1:50" ht="84" customHeight="1" x14ac:dyDescent="0.25">
      <c r="A14" s="22"/>
      <c r="B14" s="57" t="s">
        <v>29</v>
      </c>
      <c r="C14" s="57" t="s">
        <v>42</v>
      </c>
      <c r="D14" s="81" t="s">
        <v>111</v>
      </c>
      <c r="E14" s="22"/>
      <c r="F14" s="1"/>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row>
    <row r="15" spans="1:50" ht="27" thickBot="1" x14ac:dyDescent="0.3">
      <c r="A15" s="22"/>
      <c r="B15" s="76" t="s">
        <v>45</v>
      </c>
      <c r="C15" s="76" t="s">
        <v>42</v>
      </c>
      <c r="D15" s="77" t="s">
        <v>86</v>
      </c>
      <c r="E15" s="22"/>
      <c r="F15" s="1"/>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row>
    <row r="16" spans="1:50" x14ac:dyDescent="0.25">
      <c r="A16" s="22"/>
      <c r="B16" s="42"/>
      <c r="C16" s="42"/>
      <c r="D16" s="42"/>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row>
    <row r="17" spans="1:50" x14ac:dyDescent="0.25">
      <c r="A17" s="22"/>
      <c r="B17" s="42"/>
      <c r="C17" s="42"/>
      <c r="D17" s="4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row>
    <row r="18" spans="1:50" x14ac:dyDescent="0.25">
      <c r="A18" s="22"/>
      <c r="B18" s="42"/>
      <c r="C18" s="42"/>
      <c r="D18" s="4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1:50" x14ac:dyDescent="0.25">
      <c r="A19" s="22"/>
      <c r="B19" s="42"/>
      <c r="C19" s="42"/>
      <c r="D19" s="4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row>
    <row r="20" spans="1:50" x14ac:dyDescent="0.25">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row>
    <row r="21" spans="1:50" x14ac:dyDescent="0.25">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row>
    <row r="22" spans="1:50" x14ac:dyDescent="0.25">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row>
    <row r="23" spans="1:50" x14ac:dyDescent="0.25">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row>
    <row r="24" spans="1:50" x14ac:dyDescent="0.25">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row>
    <row r="25" spans="1:50" x14ac:dyDescent="0.25">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row>
    <row r="26" spans="1:50" x14ac:dyDescent="0.25">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row>
    <row r="27" spans="1:50" x14ac:dyDescent="0.25">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row>
    <row r="28" spans="1:50" x14ac:dyDescent="0.25">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row>
    <row r="29" spans="1:50" x14ac:dyDescent="0.25">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row>
    <row r="30" spans="1:50" x14ac:dyDescent="0.25">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row>
    <row r="31" spans="1:50" x14ac:dyDescent="0.25">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row>
    <row r="32" spans="1:50" x14ac:dyDescent="0.25">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row>
    <row r="33" spans="2:50" x14ac:dyDescent="0.25">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row>
    <row r="34" spans="2:50" x14ac:dyDescent="0.25">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row>
    <row r="35" spans="2:50" x14ac:dyDescent="0.25">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row>
    <row r="36" spans="2:50" x14ac:dyDescent="0.2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row>
    <row r="37" spans="2:50" x14ac:dyDescent="0.25">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row>
    <row r="38" spans="2:50" x14ac:dyDescent="0.25">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row>
    <row r="39" spans="2:50" x14ac:dyDescent="0.25">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row>
    <row r="40" spans="2:50" x14ac:dyDescent="0.2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row>
    <row r="41" spans="2:50" x14ac:dyDescent="0.25">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row>
    <row r="42" spans="2:50" x14ac:dyDescent="0.2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row>
    <row r="43" spans="2:50" x14ac:dyDescent="0.25">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row>
    <row r="44" spans="2:50" x14ac:dyDescent="0.25">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row>
    <row r="45" spans="2:50" x14ac:dyDescent="0.25">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row>
    <row r="46" spans="2:50" x14ac:dyDescent="0.25">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row>
    <row r="47" spans="2:50" x14ac:dyDescent="0.25">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row>
    <row r="48" spans="2:50" x14ac:dyDescent="0.25">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row>
    <row r="49" spans="2:50" x14ac:dyDescent="0.25">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row>
    <row r="50" spans="2:50" x14ac:dyDescent="0.25">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row>
    <row r="51" spans="2:50" x14ac:dyDescent="0.25">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row>
    <row r="52" spans="2:50" x14ac:dyDescent="0.25">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row>
    <row r="53" spans="2:50" x14ac:dyDescent="0.25">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row>
    <row r="54" spans="2:50" x14ac:dyDescent="0.25">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row>
    <row r="55" spans="2:50" x14ac:dyDescent="0.25">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row>
    <row r="56" spans="2:50" x14ac:dyDescent="0.25">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row>
    <row r="57" spans="2:50" x14ac:dyDescent="0.25">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row>
    <row r="58" spans="2:50" x14ac:dyDescent="0.25">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row>
    <row r="59" spans="2:50" x14ac:dyDescent="0.25">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row>
    <row r="60" spans="2:50" x14ac:dyDescent="0.25">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row>
    <row r="61" spans="2:50" x14ac:dyDescent="0.25">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row>
    <row r="62" spans="2:50" x14ac:dyDescent="0.25">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row>
    <row r="63" spans="2:50" x14ac:dyDescent="0.25">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row>
    <row r="64" spans="2:50" x14ac:dyDescent="0.25">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row>
    <row r="65" spans="2:50" x14ac:dyDescent="0.25">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row>
    <row r="66" spans="2:50" x14ac:dyDescent="0.25">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row>
    <row r="67" spans="2:50" x14ac:dyDescent="0.25">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row>
    <row r="68" spans="2:50" x14ac:dyDescent="0.25">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row>
    <row r="69" spans="2:50" x14ac:dyDescent="0.25">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row>
    <row r="70" spans="2:50" x14ac:dyDescent="0.25">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row>
    <row r="71" spans="2:50" x14ac:dyDescent="0.25">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row>
    <row r="72" spans="2:50" x14ac:dyDescent="0.25">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row>
    <row r="73" spans="2:50" x14ac:dyDescent="0.25">
      <c r="B73" s="22"/>
      <c r="C73" s="22"/>
      <c r="D73" s="22"/>
      <c r="E73" s="22"/>
      <c r="F73" s="22"/>
      <c r="G73" s="22"/>
      <c r="H73" s="22"/>
      <c r="I73" s="22"/>
      <c r="J73" s="22"/>
      <c r="K73" s="22"/>
    </row>
    <row r="74" spans="2:50" x14ac:dyDescent="0.25">
      <c r="B74" s="22"/>
      <c r="C74" s="22"/>
      <c r="D74" s="22"/>
      <c r="E74" s="22"/>
      <c r="F74" s="22"/>
      <c r="G74" s="22"/>
      <c r="H74" s="22"/>
      <c r="I74" s="22"/>
      <c r="J74" s="22"/>
      <c r="K74" s="22"/>
    </row>
    <row r="75" spans="2:50" x14ac:dyDescent="0.25">
      <c r="B75" s="22"/>
      <c r="C75" s="22"/>
      <c r="D75" s="22"/>
      <c r="E75" s="22"/>
      <c r="F75" s="22"/>
      <c r="G75" s="22"/>
      <c r="H75" s="22"/>
      <c r="I75" s="22"/>
      <c r="J75" s="22"/>
      <c r="K75" s="22"/>
    </row>
    <row r="76" spans="2:50" x14ac:dyDescent="0.25">
      <c r="B76" s="22"/>
      <c r="C76" s="22"/>
      <c r="D76" s="22"/>
      <c r="E76" s="22"/>
      <c r="F76" s="22"/>
      <c r="G76" s="22"/>
      <c r="H76" s="22"/>
      <c r="I76" s="22"/>
      <c r="J76" s="22"/>
      <c r="K76" s="22"/>
    </row>
    <row r="77" spans="2:50" x14ac:dyDescent="0.25">
      <c r="B77" s="22"/>
      <c r="C77" s="22"/>
      <c r="D77" s="22"/>
      <c r="E77" s="22"/>
      <c r="F77" s="22"/>
      <c r="G77" s="22"/>
      <c r="H77" s="22"/>
      <c r="I77" s="22"/>
      <c r="J77" s="22"/>
      <c r="K77" s="22"/>
    </row>
    <row r="78" spans="2:50" x14ac:dyDescent="0.25">
      <c r="B78" s="22"/>
      <c r="C78" s="22"/>
      <c r="D78" s="22"/>
      <c r="E78" s="22"/>
      <c r="F78" s="22"/>
      <c r="G78" s="22"/>
      <c r="H78" s="22"/>
      <c r="I78" s="22"/>
      <c r="J78" s="22"/>
      <c r="K78" s="22"/>
    </row>
    <row r="79" spans="2:50" x14ac:dyDescent="0.25">
      <c r="B79" s="22"/>
      <c r="C79" s="22"/>
      <c r="D79" s="22"/>
      <c r="E79" s="22"/>
      <c r="F79" s="22"/>
      <c r="G79" s="22"/>
      <c r="H79" s="22"/>
      <c r="I79" s="22"/>
      <c r="J79" s="22"/>
      <c r="K79" s="22"/>
    </row>
    <row r="80" spans="2:50" x14ac:dyDescent="0.25">
      <c r="B80" s="22"/>
      <c r="C80" s="22"/>
      <c r="D80" s="22"/>
      <c r="E80" s="22"/>
      <c r="F80" s="22"/>
      <c r="G80" s="22"/>
      <c r="H80" s="22"/>
      <c r="I80" s="22"/>
      <c r="J80" s="22"/>
      <c r="K80" s="22"/>
    </row>
    <row r="81" spans="2:11" x14ac:dyDescent="0.25">
      <c r="B81" s="22"/>
      <c r="C81" s="22"/>
      <c r="D81" s="22"/>
      <c r="E81" s="22"/>
      <c r="F81" s="22"/>
      <c r="G81" s="22"/>
      <c r="H81" s="22"/>
      <c r="I81" s="22"/>
      <c r="J81" s="22"/>
      <c r="K81" s="22"/>
    </row>
    <row r="82" spans="2:11" x14ac:dyDescent="0.25">
      <c r="B82" s="22"/>
      <c r="C82" s="22"/>
      <c r="D82" s="22"/>
      <c r="E82" s="22"/>
      <c r="F82" s="22"/>
      <c r="G82" s="22"/>
      <c r="H82" s="22"/>
      <c r="I82" s="22"/>
      <c r="J82" s="22"/>
      <c r="K82" s="22"/>
    </row>
  </sheetData>
  <mergeCells count="1">
    <mergeCell ref="D7:D8"/>
  </mergeCells>
  <hyperlinks>
    <hyperlink ref="D1" location="Spending!A1" display="Back"/>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Receipts</vt:lpstr>
      <vt:lpstr>Receipts guidance</vt:lpstr>
      <vt:lpstr>Spending</vt:lpstr>
      <vt:lpstr>Spending guidance</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James</dc:creator>
  <cp:lastModifiedBy>Price, Harriet</cp:lastModifiedBy>
  <cp:lastPrinted>2017-07-12T07:12:23Z</cp:lastPrinted>
  <dcterms:created xsi:type="dcterms:W3CDTF">2017-07-03T14:58:24Z</dcterms:created>
  <dcterms:modified xsi:type="dcterms:W3CDTF">2019-07-17T19:30:49Z</dcterms:modified>
</cp:coreProperties>
</file>